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hi\Downloads\"/>
    </mc:Choice>
  </mc:AlternateContent>
  <xr:revisionPtr revIDLastSave="0" documentId="8_{698E64F7-9D4F-4BE8-9D6C-74328F2C4FAA}" xr6:coauthVersionLast="47" xr6:coauthVersionMax="47" xr10:uidLastSave="{00000000-0000-0000-0000-000000000000}"/>
  <bookViews>
    <workbookView xWindow="-120" yWindow="-120" windowWidth="20730" windowHeight="11040" tabRatio="930" activeTab="11" xr2:uid="{00000000-000D-0000-FFFF-FFFF00000000}"/>
  </bookViews>
  <sheets>
    <sheet name="TABEL 4,1,1" sheetId="55" r:id="rId1"/>
    <sheet name="PRIORITAS" sheetId="52" r:id="rId2"/>
    <sheet name="USULAN" sheetId="53" r:id="rId3"/>
    <sheet name="Sheet1" sheetId="50" r:id="rId4"/>
    <sheet name="RKA UMUM" sheetId="40" state="hidden" r:id="rId5"/>
    <sheet name="RKA KASI PEM" sheetId="41" state="hidden" r:id="rId6"/>
    <sheet name="RKA KASI EKB" sheetId="42" r:id="rId7"/>
    <sheet name="LAMPIRAN" sheetId="1" state="hidden" r:id="rId8"/>
    <sheet name="RKA" sheetId="46" state="hidden" r:id="rId9"/>
    <sheet name="D1-APBDesa" sheetId="30" state="hidden" r:id="rId10"/>
    <sheet name="D.2-Penj-APBDesa" sheetId="31" state="hidden" r:id="rId11"/>
    <sheet name="PAGU" sheetId="56" r:id="rId12"/>
    <sheet name="1.1.1" sheetId="2" r:id="rId13"/>
    <sheet name="1.1.2" sheetId="3" r:id="rId14"/>
    <sheet name="1.1.3" sheetId="4" r:id="rId15"/>
    <sheet name="1.1.5" sheetId="6" r:id="rId16"/>
    <sheet name="1.1.4" sheetId="5" r:id="rId17"/>
    <sheet name="1.1.7" sheetId="8" r:id="rId18"/>
    <sheet name="1,4,10" sheetId="14" r:id="rId19"/>
    <sheet name="1.2.1" sheetId="9" state="hidden" r:id="rId20"/>
    <sheet name="1.4.1" sheetId="10" r:id="rId21"/>
    <sheet name="1.4.2" sheetId="43" r:id="rId22"/>
    <sheet name="2.2.2" sheetId="17" r:id="rId23"/>
    <sheet name="2.3.10" sheetId="19" r:id="rId24"/>
    <sheet name="2.6.3" sheetId="33" r:id="rId25"/>
    <sheet name="4.2.1" sheetId="27" r:id="rId26"/>
    <sheet name="1.1.6" sheetId="7" r:id="rId27"/>
    <sheet name="6.2.2" sheetId="44" r:id="rId28"/>
    <sheet name="1.4.7" sheetId="13" state="hidden" r:id="rId29"/>
    <sheet name="1.4.3" sheetId="11" state="hidden" r:id="rId30"/>
    <sheet name="1.4.4" sheetId="12" state="hidden" r:id="rId31"/>
    <sheet name="1.4.11" sheetId="45" state="hidden" r:id="rId32"/>
    <sheet name="2.1.1" sheetId="16" r:id="rId33"/>
    <sheet name="2.1.7" sheetId="32" state="hidden" r:id="rId34"/>
    <sheet name="2.3.9" sheetId="18" r:id="rId35"/>
    <sheet name="2.3.13" sheetId="20" state="hidden" r:id="rId36"/>
    <sheet name="2.5.2" sheetId="21" r:id="rId37"/>
    <sheet name="2.3.18" sheetId="38" state="hidden" r:id="rId38"/>
    <sheet name="3.2.3" sheetId="24" r:id="rId39"/>
    <sheet name="3.4.3" sheetId="25" state="hidden" r:id="rId40"/>
    <sheet name="3.4.4" sheetId="23" state="hidden" r:id="rId41"/>
    <sheet name="4.1.5" sheetId="36" state="hidden" r:id="rId42"/>
    <sheet name="4.3.1" sheetId="37" state="hidden" r:id="rId43"/>
    <sheet name="4.3.2" sheetId="28" state="hidden" r:id="rId44"/>
    <sheet name="4.4.1" sheetId="29" r:id="rId45"/>
    <sheet name="4.7.2" sheetId="35" r:id="rId46"/>
    <sheet name="5,2,0" sheetId="39" r:id="rId47"/>
    <sheet name="Sheet2" sheetId="57" state="hidden" r:id="rId48"/>
    <sheet name="Sheet3" sheetId="58" r:id="rId49"/>
    <sheet name="Sheet4" sheetId="59" r:id="rId50"/>
    <sheet name="Sheet5" sheetId="60" r:id="rId51"/>
    <sheet name="Sheet6" sheetId="61" r:id="rId52"/>
  </sheets>
  <externalReferences>
    <externalReference r:id="rId53"/>
    <externalReference r:id="rId54"/>
    <externalReference r:id="rId55"/>
    <externalReference r:id="rId56"/>
  </externalReferences>
  <definedNames>
    <definedName name="_xlnm._FilterDatabase" localSheetId="10" hidden="1">'D.2-Penj-APBDesa'!$A$17:$L$17</definedName>
    <definedName name="_xlnm.Print_Area" localSheetId="18">'1,4,10'!$A$1:$J$68</definedName>
    <definedName name="_xlnm.Print_Area" localSheetId="12">'1.1.1'!$A$1:$K$45</definedName>
    <definedName name="_xlnm.Print_Area" localSheetId="13">'1.1.2'!$A$1:$K$48</definedName>
    <definedName name="_xlnm.Print_Area" localSheetId="16">'1.1.4'!$A$1:$K$159</definedName>
    <definedName name="_xlnm.Print_Area" localSheetId="26">'1.1.6'!$A$1:$K$68</definedName>
    <definedName name="_xlnm.Print_Area" localSheetId="17">'1.1.7'!$A$1:$K$48</definedName>
    <definedName name="_xlnm.Print_Area" localSheetId="20">'1.4.1'!$A$1:$K$74</definedName>
    <definedName name="_xlnm.Print_Area" localSheetId="21">'1.4.2'!$A$1:$J$62</definedName>
    <definedName name="_xlnm.Print_Area" localSheetId="45">'4.7.2'!$A$1:$J$54</definedName>
    <definedName name="_xlnm.Print_Area" localSheetId="9">'D1-APBDesa'!$A$1:$H$449</definedName>
    <definedName name="_xlnm.Print_Area" localSheetId="7">LAMPIRAN!$A$1:$L$413</definedName>
    <definedName name="_xlnm.Print_Area" localSheetId="8">RKA!$A$1:$U$435</definedName>
    <definedName name="_xlnm.Print_Area" localSheetId="5">'RKA KASI PEM'!$A$1:$U$432</definedName>
    <definedName name="_xlnm.Print_Area" localSheetId="3">Sheet1!$A$1:$G$20</definedName>
    <definedName name="_xlnm.Print_Area" localSheetId="0">'TABEL 4,1,1'!$A$1:$P$75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21" l="1"/>
  <c r="J25" i="24"/>
  <c r="L26" i="24"/>
  <c r="J44" i="21"/>
  <c r="J27" i="3"/>
  <c r="J58" i="53"/>
  <c r="J41" i="53"/>
  <c r="J60" i="52"/>
  <c r="J43" i="52"/>
  <c r="J50" i="55"/>
  <c r="J58" i="55"/>
  <c r="J25" i="52"/>
  <c r="J61" i="27"/>
  <c r="J41" i="29"/>
  <c r="J36" i="24"/>
  <c r="L20" i="5"/>
  <c r="L21" i="5"/>
  <c r="J23" i="44"/>
  <c r="J45" i="7" l="1"/>
  <c r="J46" i="7"/>
  <c r="J43" i="7"/>
  <c r="J42" i="7"/>
  <c r="J41" i="7" s="1"/>
  <c r="J44" i="7" l="1"/>
  <c r="J28" i="17"/>
  <c r="J35" i="17"/>
  <c r="J24" i="17"/>
  <c r="J23" i="17"/>
  <c r="J37" i="43"/>
  <c r="J32" i="8"/>
  <c r="J31" i="8"/>
  <c r="J103" i="5"/>
  <c r="J101" i="5" s="1"/>
  <c r="J141" i="5"/>
  <c r="J140" i="5"/>
  <c r="J136" i="5"/>
  <c r="J135" i="5"/>
  <c r="J134" i="5" s="1"/>
  <c r="J132" i="5"/>
  <c r="J131" i="5"/>
  <c r="J130" i="5" s="1"/>
  <c r="J128" i="5"/>
  <c r="J138" i="5" l="1"/>
  <c r="J30" i="8"/>
  <c r="J22" i="17"/>
  <c r="J139" i="5"/>
  <c r="J114" i="5"/>
  <c r="J115" i="5"/>
  <c r="J116" i="5"/>
  <c r="J113" i="5" s="1"/>
  <c r="J125" i="5"/>
  <c r="J124" i="5"/>
  <c r="J123" i="5"/>
  <c r="J121" i="5" s="1"/>
  <c r="J119" i="5"/>
  <c r="J118" i="5" s="1"/>
  <c r="J87" i="5"/>
  <c r="J65" i="5"/>
  <c r="J64" i="5"/>
  <c r="J63" i="5"/>
  <c r="J62" i="5"/>
  <c r="J22" i="39" l="1"/>
  <c r="C32" i="53" l="1"/>
  <c r="C32" i="52"/>
  <c r="J22" i="52"/>
  <c r="J23" i="52"/>
  <c r="J24" i="52"/>
  <c r="H18" i="56"/>
  <c r="H19" i="56"/>
  <c r="H20" i="56"/>
  <c r="I21" i="39" l="1"/>
  <c r="J24" i="24"/>
  <c r="L17" i="24"/>
  <c r="J38" i="14" l="1"/>
  <c r="J51" i="14"/>
  <c r="J37" i="14"/>
  <c r="J36" i="14"/>
  <c r="J35" i="14"/>
  <c r="J34" i="14"/>
  <c r="J33" i="14"/>
  <c r="J28" i="14"/>
  <c r="J27" i="14"/>
  <c r="J26" i="14"/>
  <c r="H3" i="56" l="1"/>
  <c r="F2" i="56"/>
  <c r="G1" i="56"/>
  <c r="G2" i="56" l="1"/>
  <c r="H17" i="56"/>
  <c r="A12" i="56"/>
  <c r="J24" i="33"/>
  <c r="J25" i="33"/>
  <c r="J26" i="33"/>
  <c r="J23" i="19"/>
  <c r="E32" i="19"/>
  <c r="J32" i="17"/>
  <c r="E1" i="56"/>
  <c r="C1" i="56"/>
  <c r="L29" i="2"/>
  <c r="L30" i="2" s="1"/>
  <c r="M29" i="2"/>
  <c r="N29" i="2"/>
  <c r="O29" i="2"/>
  <c r="P29" i="2"/>
  <c r="Q29" i="2"/>
  <c r="R29" i="2"/>
  <c r="S29" i="2"/>
  <c r="T29" i="2"/>
  <c r="U29" i="2"/>
  <c r="V29" i="2"/>
  <c r="W29" i="2"/>
  <c r="E31" i="19" l="1"/>
  <c r="J21" i="19"/>
  <c r="E30" i="19"/>
  <c r="K71" i="52"/>
  <c r="D21" i="55" l="1"/>
  <c r="K16" i="55"/>
  <c r="J20" i="20" l="1"/>
  <c r="D22" i="53" l="1"/>
  <c r="D22" i="52"/>
  <c r="K16" i="52"/>
  <c r="A3" i="3"/>
  <c r="A3" i="4" s="1"/>
  <c r="A3" i="6" s="1"/>
  <c r="G46" i="3"/>
  <c r="G47" i="4" s="1"/>
  <c r="G41" i="6" s="1"/>
  <c r="G66" i="7" s="1"/>
  <c r="G157" i="5" s="1"/>
  <c r="G37" i="2"/>
  <c r="K73" i="52" s="1"/>
  <c r="H71" i="53" s="1"/>
  <c r="I36" i="2"/>
  <c r="K72" i="52" s="1"/>
  <c r="A3" i="7" l="1"/>
  <c r="A3" i="8" s="1"/>
  <c r="A3" i="14" s="1"/>
  <c r="A3" i="10" s="1"/>
  <c r="A3" i="43" s="1"/>
  <c r="A3" i="17" s="1"/>
  <c r="A3" i="19" s="1"/>
  <c r="A3" i="33" s="1"/>
  <c r="A3" i="27" s="1"/>
  <c r="A3" i="44" s="1"/>
  <c r="A3" i="5"/>
  <c r="I40" i="3"/>
  <c r="I41" i="4" s="1"/>
  <c r="I35" i="6" s="1"/>
  <c r="I60" i="7" s="1"/>
  <c r="I151" i="5" s="1"/>
  <c r="I40" i="8" s="1"/>
  <c r="G41" i="3"/>
  <c r="G42" i="4" s="1"/>
  <c r="G36" i="6" s="1"/>
  <c r="G61" i="7" s="1"/>
  <c r="G152" i="5" s="1"/>
  <c r="H70" i="53"/>
  <c r="K77" i="52"/>
  <c r="E14" i="50"/>
  <c r="G34" i="12"/>
  <c r="G38" i="12"/>
  <c r="G40" i="11"/>
  <c r="J85" i="5"/>
  <c r="J84" i="5"/>
  <c r="J76" i="5"/>
  <c r="J46" i="5"/>
  <c r="D24" i="7"/>
  <c r="G18" i="1"/>
  <c r="G14" i="1"/>
  <c r="G12" i="1"/>
  <c r="G12" i="50"/>
  <c r="Q111" i="5" l="1"/>
  <c r="N422" i="46" l="1"/>
  <c r="N423" i="46" s="1"/>
  <c r="J28" i="27" l="1"/>
  <c r="J45" i="27"/>
  <c r="J33" i="36"/>
  <c r="J28" i="36"/>
  <c r="M34" i="36"/>
  <c r="J45" i="36"/>
  <c r="J53" i="36" l="1"/>
  <c r="J52" i="36"/>
  <c r="J51" i="36"/>
  <c r="J50" i="36"/>
  <c r="J53" i="27"/>
  <c r="L49" i="36" l="1"/>
  <c r="J49" i="36"/>
  <c r="P33" i="10"/>
  <c r="P25" i="10"/>
  <c r="O71" i="5"/>
  <c r="P71" i="5"/>
  <c r="R71" i="5"/>
  <c r="S71" i="5"/>
  <c r="U71" i="5"/>
  <c r="V71" i="5"/>
  <c r="X67" i="5"/>
  <c r="L50" i="36" l="1"/>
  <c r="G34" i="27"/>
  <c r="J52" i="27"/>
  <c r="J51" i="27"/>
  <c r="J50" i="27"/>
  <c r="J57" i="27"/>
  <c r="J56" i="27"/>
  <c r="J55" i="27"/>
  <c r="J60" i="36"/>
  <c r="J59" i="36"/>
  <c r="J57" i="36"/>
  <c r="J56" i="36"/>
  <c r="J55" i="36"/>
  <c r="J49" i="27" l="1"/>
  <c r="J58" i="36"/>
  <c r="J54" i="27"/>
  <c r="J54" i="36"/>
  <c r="L55" i="36"/>
  <c r="AF23" i="46"/>
  <c r="AH21" i="46"/>
  <c r="AJ14" i="46"/>
  <c r="AM14" i="46" s="1"/>
  <c r="AI21" i="46" s="1"/>
  <c r="AJ15" i="46"/>
  <c r="AL15" i="46" s="1"/>
  <c r="AI20" i="46" s="1"/>
  <c r="AJ13" i="46"/>
  <c r="AJ12" i="46"/>
  <c r="AJ11" i="46"/>
  <c r="AK11" i="46" s="1"/>
  <c r="AI19" i="46" s="1"/>
  <c r="AJ20" i="46" s="1"/>
  <c r="J48" i="36" l="1"/>
  <c r="AJ21" i="46"/>
  <c r="AJ16" i="46"/>
  <c r="AH20" i="46" l="1"/>
  <c r="AH19" i="46"/>
  <c r="AJ19" i="46" s="1"/>
  <c r="J44" i="43"/>
  <c r="M28" i="43"/>
  <c r="M34" i="43"/>
  <c r="M33" i="43"/>
  <c r="M25" i="43"/>
  <c r="M24" i="43"/>
  <c r="M23" i="43"/>
  <c r="U60" i="46"/>
  <c r="M27" i="17"/>
  <c r="M32" i="17"/>
  <c r="N32" i="17" s="1"/>
  <c r="O32" i="17" s="1"/>
  <c r="P32" i="17" s="1"/>
  <c r="Q32" i="17" s="1"/>
  <c r="R32" i="17" s="1"/>
  <c r="S32" i="17" s="1"/>
  <c r="T32" i="17" s="1"/>
  <c r="U32" i="17" s="1"/>
  <c r="V32" i="17" s="1"/>
  <c r="W32" i="17" s="1"/>
  <c r="M30" i="17"/>
  <c r="N30" i="17" s="1"/>
  <c r="O30" i="17" s="1"/>
  <c r="P30" i="17" s="1"/>
  <c r="M29" i="17"/>
  <c r="N29" i="17" s="1"/>
  <c r="O29" i="17" s="1"/>
  <c r="P29" i="17" s="1"/>
  <c r="M28" i="17"/>
  <c r="N28" i="17" s="1"/>
  <c r="O28" i="17" s="1"/>
  <c r="P28" i="17" s="1"/>
  <c r="P25" i="17"/>
  <c r="O24" i="17"/>
  <c r="P24" i="17" s="1"/>
  <c r="M24" i="17"/>
  <c r="P23" i="17"/>
  <c r="N348" i="46"/>
  <c r="J341" i="46"/>
  <c r="U249" i="46"/>
  <c r="Q295" i="46"/>
  <c r="U295" i="46" s="1"/>
  <c r="AD26" i="46" s="1"/>
  <c r="AC21" i="46"/>
  <c r="AC20" i="46"/>
  <c r="AC19" i="46"/>
  <c r="W49" i="5"/>
  <c r="W48" i="5"/>
  <c r="X57" i="5"/>
  <c r="T68" i="5"/>
  <c r="X68" i="5" s="1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50" i="5"/>
  <c r="Y50" i="5" s="1"/>
  <c r="X51" i="5"/>
  <c r="X52" i="5"/>
  <c r="X53" i="5"/>
  <c r="Y53" i="5" s="1"/>
  <c r="X54" i="5"/>
  <c r="X55" i="5"/>
  <c r="X56" i="5"/>
  <c r="X58" i="5"/>
  <c r="X59" i="5"/>
  <c r="X60" i="5"/>
  <c r="X61" i="5"/>
  <c r="Y61" i="5" s="1"/>
  <c r="X66" i="5"/>
  <c r="X69" i="5"/>
  <c r="Y69" i="5" s="1"/>
  <c r="X70" i="5"/>
  <c r="X76" i="5"/>
  <c r="Y76" i="5" s="1"/>
  <c r="X77" i="5"/>
  <c r="X78" i="5"/>
  <c r="X79" i="5"/>
  <c r="X80" i="5"/>
  <c r="Y80" i="5" s="1"/>
  <c r="X81" i="5"/>
  <c r="X82" i="5"/>
  <c r="X83" i="5"/>
  <c r="Y83" i="5" s="1"/>
  <c r="X84" i="5"/>
  <c r="X85" i="5"/>
  <c r="X89" i="5"/>
  <c r="Y89" i="5" s="1"/>
  <c r="X90" i="5"/>
  <c r="X91" i="5"/>
  <c r="X92" i="5"/>
  <c r="X93" i="5"/>
  <c r="Y93" i="5" s="1"/>
  <c r="X94" i="5"/>
  <c r="X95" i="5"/>
  <c r="X96" i="5"/>
  <c r="Y96" i="5" s="1"/>
  <c r="X97" i="5"/>
  <c r="X98" i="5"/>
  <c r="X100" i="5"/>
  <c r="Y100" i="5" s="1"/>
  <c r="X101" i="5"/>
  <c r="X103" i="5"/>
  <c r="Y103" i="5" s="1"/>
  <c r="X104" i="5"/>
  <c r="X106" i="5"/>
  <c r="Y106" i="5" s="1"/>
  <c r="X107" i="5"/>
  <c r="X108" i="5"/>
  <c r="Q74" i="5"/>
  <c r="T74" i="5" s="1"/>
  <c r="W74" i="5" s="1"/>
  <c r="V26" i="9"/>
  <c r="V23" i="9"/>
  <c r="S26" i="9"/>
  <c r="S25" i="9"/>
  <c r="T25" i="9" s="1"/>
  <c r="U25" i="9" s="1"/>
  <c r="V25" i="9" s="1"/>
  <c r="W25" i="9" s="1"/>
  <c r="S24" i="9"/>
  <c r="T24" i="9" s="1"/>
  <c r="U24" i="9" s="1"/>
  <c r="V24" i="9" s="1"/>
  <c r="W24" i="9" s="1"/>
  <c r="S23" i="9"/>
  <c r="L59" i="25"/>
  <c r="M42" i="25"/>
  <c r="N42" i="25" s="1"/>
  <c r="P42" i="25" s="1"/>
  <c r="S42" i="25" s="1"/>
  <c r="T42" i="25" s="1"/>
  <c r="U42" i="25" s="1"/>
  <c r="V42" i="25" s="1"/>
  <c r="W42" i="25" s="1"/>
  <c r="M43" i="25"/>
  <c r="M44" i="25"/>
  <c r="N44" i="25" s="1"/>
  <c r="P44" i="25"/>
  <c r="Q44" i="25" s="1"/>
  <c r="R44" i="25" s="1"/>
  <c r="S44" i="25" s="1"/>
  <c r="T44" i="25" s="1"/>
  <c r="U44" i="25" s="1"/>
  <c r="V44" i="25" s="1"/>
  <c r="W44" i="25" s="1"/>
  <c r="M45" i="25"/>
  <c r="N45" i="25"/>
  <c r="P45" i="25"/>
  <c r="Q45" i="25" s="1"/>
  <c r="R45" i="25" s="1"/>
  <c r="S45" i="25" s="1"/>
  <c r="T45" i="25" s="1"/>
  <c r="U45" i="25" s="1"/>
  <c r="V45" i="25" s="1"/>
  <c r="W45" i="25" s="1"/>
  <c r="M46" i="25"/>
  <c r="N46" i="25" s="1"/>
  <c r="P46" i="25" s="1"/>
  <c r="Q46" i="25" s="1"/>
  <c r="R46" i="25" s="1"/>
  <c r="S46" i="25" s="1"/>
  <c r="V46" i="25" s="1"/>
  <c r="W46" i="25" s="1"/>
  <c r="M47" i="25"/>
  <c r="N47" i="25" s="1"/>
  <c r="P47" i="25" s="1"/>
  <c r="Q47" i="25" s="1"/>
  <c r="R47" i="25" s="1"/>
  <c r="S47" i="25" s="1"/>
  <c r="V47" i="25" s="1"/>
  <c r="W47" i="25" s="1"/>
  <c r="M48" i="25"/>
  <c r="N48" i="25" s="1"/>
  <c r="P48" i="25" s="1"/>
  <c r="Q48" i="25" s="1"/>
  <c r="R48" i="25" s="1"/>
  <c r="S48" i="25" s="1"/>
  <c r="T48" i="25" s="1"/>
  <c r="U48" i="25" s="1"/>
  <c r="V48" i="25" s="1"/>
  <c r="W48" i="25" s="1"/>
  <c r="M49" i="25"/>
  <c r="N49" i="25" s="1"/>
  <c r="P49" i="25" s="1"/>
  <c r="Q49" i="25" s="1"/>
  <c r="R49" i="25" s="1"/>
  <c r="S49" i="25" s="1"/>
  <c r="T49" i="25" s="1"/>
  <c r="U49" i="25" s="1"/>
  <c r="V49" i="25" s="1"/>
  <c r="W49" i="25" s="1"/>
  <c r="P50" i="25"/>
  <c r="S50" i="25" s="1"/>
  <c r="V50" i="25" s="1"/>
  <c r="M51" i="25"/>
  <c r="P51" i="25" s="1"/>
  <c r="S51" i="25" s="1"/>
  <c r="V51" i="25" s="1"/>
  <c r="M52" i="25"/>
  <c r="N52" i="25" s="1"/>
  <c r="P52" i="25" s="1"/>
  <c r="Q52" i="25" s="1"/>
  <c r="R52" i="25" s="1"/>
  <c r="S52" i="25" s="1"/>
  <c r="T52" i="25" s="1"/>
  <c r="U52" i="25" s="1"/>
  <c r="V52" i="25" s="1"/>
  <c r="W52" i="25" s="1"/>
  <c r="M53" i="25"/>
  <c r="N53" i="25" s="1"/>
  <c r="P53" i="25" s="1"/>
  <c r="Q53" i="25" s="1"/>
  <c r="R53" i="25" s="1"/>
  <c r="S53" i="25" s="1"/>
  <c r="T53" i="25" s="1"/>
  <c r="U53" i="25" s="1"/>
  <c r="V53" i="25" s="1"/>
  <c r="W53" i="25" s="1"/>
  <c r="M54" i="25"/>
  <c r="N54" i="25" s="1"/>
  <c r="P54" i="25" s="1"/>
  <c r="S54" i="25" s="1"/>
  <c r="T54" i="25" s="1"/>
  <c r="U54" i="25" s="1"/>
  <c r="V54" i="25" s="1"/>
  <c r="W54" i="25" s="1"/>
  <c r="M55" i="25"/>
  <c r="N55" i="25" s="1"/>
  <c r="P55" i="25" s="1"/>
  <c r="Q55" i="25" s="1"/>
  <c r="M56" i="25"/>
  <c r="M57" i="25"/>
  <c r="N57" i="25" s="1"/>
  <c r="P57" i="25" s="1"/>
  <c r="S57" i="25" s="1"/>
  <c r="T57" i="25" s="1"/>
  <c r="U57" i="25" s="1"/>
  <c r="V57" i="25" s="1"/>
  <c r="W57" i="25" s="1"/>
  <c r="M31" i="25"/>
  <c r="N31" i="25" s="1"/>
  <c r="P31" i="25" s="1"/>
  <c r="Q31" i="25" s="1"/>
  <c r="R31" i="25" s="1"/>
  <c r="S31" i="25" s="1"/>
  <c r="V31" i="25" s="1"/>
  <c r="W31" i="25" s="1"/>
  <c r="M32" i="25"/>
  <c r="P32" i="25" s="1"/>
  <c r="Q32" i="25" s="1"/>
  <c r="R32" i="25" s="1"/>
  <c r="S32" i="25" s="1"/>
  <c r="V32" i="25" s="1"/>
  <c r="W32" i="25" s="1"/>
  <c r="M33" i="25"/>
  <c r="N33" i="25"/>
  <c r="P33" i="25" s="1"/>
  <c r="Q33" i="25" s="1"/>
  <c r="R33" i="25" s="1"/>
  <c r="S33" i="25" s="1"/>
  <c r="T33" i="25" s="1"/>
  <c r="U33" i="25" s="1"/>
  <c r="V33" i="25" s="1"/>
  <c r="W33" i="25" s="1"/>
  <c r="M34" i="25"/>
  <c r="X34" i="25" s="1"/>
  <c r="M35" i="25"/>
  <c r="N35" i="25" s="1"/>
  <c r="P35" i="25" s="1"/>
  <c r="S35" i="25" s="1"/>
  <c r="T35" i="25" s="1"/>
  <c r="U35" i="25" s="1"/>
  <c r="V35" i="25" s="1"/>
  <c r="M36" i="25"/>
  <c r="N36" i="25" s="1"/>
  <c r="P36" i="25" s="1"/>
  <c r="S36" i="25" s="1"/>
  <c r="T36" i="25" s="1"/>
  <c r="U36" i="25" s="1"/>
  <c r="V36" i="25" s="1"/>
  <c r="M37" i="25"/>
  <c r="N37" i="25" s="1"/>
  <c r="P37" i="25" s="1"/>
  <c r="S37" i="25" s="1"/>
  <c r="T37" i="25" s="1"/>
  <c r="U37" i="25" s="1"/>
  <c r="V37" i="25" s="1"/>
  <c r="M38" i="25"/>
  <c r="P38" i="25" s="1"/>
  <c r="S38" i="25" s="1"/>
  <c r="T38" i="25" s="1"/>
  <c r="U38" i="25" s="1"/>
  <c r="V38" i="25" s="1"/>
  <c r="M39" i="25"/>
  <c r="N39" i="25" s="1"/>
  <c r="P39" i="25" s="1"/>
  <c r="Q39" i="25" s="1"/>
  <c r="R39" i="25" s="1"/>
  <c r="S39" i="25" s="1"/>
  <c r="T39" i="25" s="1"/>
  <c r="U39" i="25" s="1"/>
  <c r="V39" i="25" s="1"/>
  <c r="M40" i="25"/>
  <c r="N40" i="25" s="1"/>
  <c r="P40" i="25" s="1"/>
  <c r="Q40" i="25" s="1"/>
  <c r="R40" i="25" s="1"/>
  <c r="S40" i="25" s="1"/>
  <c r="T40" i="25" s="1"/>
  <c r="U40" i="25" s="1"/>
  <c r="V40" i="25" s="1"/>
  <c r="W40" i="25" s="1"/>
  <c r="M41" i="25"/>
  <c r="X41" i="25" s="1"/>
  <c r="M23" i="25"/>
  <c r="P23" i="25" s="1"/>
  <c r="Q23" i="25" s="1"/>
  <c r="R23" i="25" s="1"/>
  <c r="S23" i="25" s="1"/>
  <c r="V23" i="25" s="1"/>
  <c r="W23" i="25" s="1"/>
  <c r="M24" i="25"/>
  <c r="P24" i="25" s="1"/>
  <c r="Q24" i="25" s="1"/>
  <c r="R24" i="25" s="1"/>
  <c r="S24" i="25" s="1"/>
  <c r="V24" i="25" s="1"/>
  <c r="W24" i="25" s="1"/>
  <c r="M25" i="25"/>
  <c r="P25" i="25"/>
  <c r="Q25" i="25" s="1"/>
  <c r="R25" i="25" s="1"/>
  <c r="S25" i="25" s="1"/>
  <c r="V25" i="25" s="1"/>
  <c r="W25" i="25" s="1"/>
  <c r="M26" i="25"/>
  <c r="P26" i="25"/>
  <c r="Q26" i="25" s="1"/>
  <c r="R26" i="25" s="1"/>
  <c r="S26" i="25" s="1"/>
  <c r="V26" i="25" s="1"/>
  <c r="W26" i="25" s="1"/>
  <c r="M27" i="25"/>
  <c r="P27" i="25" s="1"/>
  <c r="Q27" i="25" s="1"/>
  <c r="R27" i="25" s="1"/>
  <c r="S27" i="25" s="1"/>
  <c r="V27" i="25" s="1"/>
  <c r="W27" i="25" s="1"/>
  <c r="M28" i="25"/>
  <c r="P28" i="25" s="1"/>
  <c r="Q28" i="25" s="1"/>
  <c r="R28" i="25" s="1"/>
  <c r="S28" i="25" s="1"/>
  <c r="V28" i="25" s="1"/>
  <c r="W28" i="25" s="1"/>
  <c r="M29" i="25"/>
  <c r="P29" i="25"/>
  <c r="Q29" i="25" s="1"/>
  <c r="R29" i="25" s="1"/>
  <c r="S29" i="25" s="1"/>
  <c r="V29" i="25" s="1"/>
  <c r="W29" i="25" s="1"/>
  <c r="M30" i="25"/>
  <c r="P30" i="25" s="1"/>
  <c r="Q30" i="25" s="1"/>
  <c r="R30" i="25" s="1"/>
  <c r="S30" i="25" s="1"/>
  <c r="V30" i="25" s="1"/>
  <c r="W30" i="25" s="1"/>
  <c r="N49" i="5"/>
  <c r="X49" i="5" s="1"/>
  <c r="N48" i="5"/>
  <c r="N25" i="5"/>
  <c r="X25" i="5" s="1"/>
  <c r="N24" i="5"/>
  <c r="X24" i="5" s="1"/>
  <c r="N35" i="7"/>
  <c r="N34" i="7"/>
  <c r="P26" i="9"/>
  <c r="M29" i="9"/>
  <c r="N29" i="9" s="1"/>
  <c r="O29" i="9" s="1"/>
  <c r="P29" i="9" s="1"/>
  <c r="Q29" i="9" s="1"/>
  <c r="R29" i="9" s="1"/>
  <c r="S29" i="9" s="1"/>
  <c r="T29" i="9" s="1"/>
  <c r="U29" i="9" s="1"/>
  <c r="V29" i="9" s="1"/>
  <c r="W29" i="9" s="1"/>
  <c r="M30" i="9"/>
  <c r="N30" i="9" s="1"/>
  <c r="O30" i="9" s="1"/>
  <c r="P30" i="9" s="1"/>
  <c r="Q30" i="9" s="1"/>
  <c r="R30" i="9" s="1"/>
  <c r="S30" i="9" s="1"/>
  <c r="T30" i="9" s="1"/>
  <c r="U30" i="9" s="1"/>
  <c r="V30" i="9" s="1"/>
  <c r="W30" i="9" s="1"/>
  <c r="M31" i="9"/>
  <c r="N31" i="9" s="1"/>
  <c r="O31" i="9" s="1"/>
  <c r="P31" i="9" s="1"/>
  <c r="Q31" i="9" s="1"/>
  <c r="R31" i="9" s="1"/>
  <c r="S31" i="9" s="1"/>
  <c r="V31" i="9" s="1"/>
  <c r="W31" i="9" s="1"/>
  <c r="M32" i="9"/>
  <c r="N32" i="9" s="1"/>
  <c r="O32" i="9" s="1"/>
  <c r="P32" i="9" s="1"/>
  <c r="Q32" i="9" s="1"/>
  <c r="R32" i="9" s="1"/>
  <c r="S32" i="9" s="1"/>
  <c r="V32" i="9" s="1"/>
  <c r="W32" i="9" s="1"/>
  <c r="M33" i="9"/>
  <c r="N33" i="9" s="1"/>
  <c r="O33" i="9" s="1"/>
  <c r="P33" i="9" s="1"/>
  <c r="Q33" i="9" s="1"/>
  <c r="R33" i="9" s="1"/>
  <c r="S33" i="9" s="1"/>
  <c r="T33" i="9" s="1"/>
  <c r="U33" i="9" s="1"/>
  <c r="V33" i="9" s="1"/>
  <c r="W33" i="9" s="1"/>
  <c r="M34" i="9"/>
  <c r="N34" i="9" s="1"/>
  <c r="O34" i="9" s="1"/>
  <c r="P34" i="9" s="1"/>
  <c r="Q34" i="9" s="1"/>
  <c r="R34" i="9" s="1"/>
  <c r="S34" i="9" s="1"/>
  <c r="T34" i="9" s="1"/>
  <c r="U34" i="9" s="1"/>
  <c r="V34" i="9" s="1"/>
  <c r="W34" i="9" s="1"/>
  <c r="M25" i="9"/>
  <c r="O25" i="9" s="1"/>
  <c r="P25" i="9" s="1"/>
  <c r="M24" i="9"/>
  <c r="O24" i="9" s="1"/>
  <c r="P24" i="9" s="1"/>
  <c r="X48" i="5" l="1"/>
  <c r="X29" i="25"/>
  <c r="X26" i="25"/>
  <c r="X25" i="25"/>
  <c r="X33" i="25"/>
  <c r="X52" i="25"/>
  <c r="X45" i="25"/>
  <c r="N33" i="43"/>
  <c r="X39" i="25"/>
  <c r="X54" i="25"/>
  <c r="X48" i="25"/>
  <c r="X44" i="25"/>
  <c r="M45" i="43"/>
  <c r="N45" i="43" s="1"/>
  <c r="N33" i="7"/>
  <c r="N56" i="25"/>
  <c r="P56" i="25" s="1"/>
  <c r="S56" i="25" s="1"/>
  <c r="T56" i="25" s="1"/>
  <c r="X42" i="25"/>
  <c r="X38" i="25"/>
  <c r="X30" i="25"/>
  <c r="N43" i="25"/>
  <c r="P43" i="25" s="1"/>
  <c r="S43" i="25" s="1"/>
  <c r="T43" i="25" s="1"/>
  <c r="U43" i="25" s="1"/>
  <c r="V43" i="25" s="1"/>
  <c r="W43" i="25" s="1"/>
  <c r="X53" i="25"/>
  <c r="X37" i="25"/>
  <c r="R55" i="25"/>
  <c r="Q58" i="25"/>
  <c r="M59" i="25"/>
  <c r="X23" i="25"/>
  <c r="X40" i="25"/>
  <c r="X36" i="25"/>
  <c r="X32" i="25"/>
  <c r="X28" i="25"/>
  <c r="X24" i="25"/>
  <c r="X49" i="25"/>
  <c r="X35" i="25"/>
  <c r="X31" i="25"/>
  <c r="X27" i="25"/>
  <c r="X57" i="25"/>
  <c r="X74" i="5"/>
  <c r="M26" i="17"/>
  <c r="X50" i="25"/>
  <c r="X47" i="25"/>
  <c r="X46" i="25"/>
  <c r="O59" i="25"/>
  <c r="L324" i="46" s="1"/>
  <c r="Q59" i="25"/>
  <c r="N324" i="46" s="1"/>
  <c r="M51" i="7"/>
  <c r="N51" i="7" s="1"/>
  <c r="O51" i="7" s="1"/>
  <c r="P51" i="7" s="1"/>
  <c r="Q51" i="7" s="1"/>
  <c r="R51" i="7" s="1"/>
  <c r="S51" i="7" s="1"/>
  <c r="T51" i="7" s="1"/>
  <c r="U51" i="7" s="1"/>
  <c r="V51" i="7" s="1"/>
  <c r="W51" i="7" s="1"/>
  <c r="L105" i="5"/>
  <c r="L102" i="5"/>
  <c r="L99" i="5"/>
  <c r="M99" i="5" s="1"/>
  <c r="N99" i="5" s="1"/>
  <c r="O99" i="5" s="1"/>
  <c r="R99" i="5" s="1"/>
  <c r="S99" i="5" s="1"/>
  <c r="V99" i="5" s="1"/>
  <c r="W99" i="5" s="1"/>
  <c r="M26" i="8"/>
  <c r="N26" i="8" s="1"/>
  <c r="O26" i="8" s="1"/>
  <c r="P26" i="8" s="1"/>
  <c r="Q26" i="8" s="1"/>
  <c r="R26" i="8" s="1"/>
  <c r="S26" i="8" s="1"/>
  <c r="T26" i="8" s="1"/>
  <c r="U26" i="8" s="1"/>
  <c r="V26" i="8" s="1"/>
  <c r="W26" i="8" s="1"/>
  <c r="M27" i="8"/>
  <c r="N27" i="8" s="1"/>
  <c r="O27" i="8" s="1"/>
  <c r="P27" i="8" s="1"/>
  <c r="Q27" i="8" s="1"/>
  <c r="R27" i="8" s="1"/>
  <c r="S27" i="8" s="1"/>
  <c r="T27" i="8" s="1"/>
  <c r="U27" i="8" s="1"/>
  <c r="V27" i="8" s="1"/>
  <c r="W27" i="8" s="1"/>
  <c r="L53" i="7"/>
  <c r="I27" i="46" s="1"/>
  <c r="M30" i="4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M31" i="4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L29" i="4"/>
  <c r="L23" i="4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L28" i="4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M25" i="4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W27" i="6"/>
  <c r="M25" i="6"/>
  <c r="N25" i="6" s="1"/>
  <c r="O25" i="6" s="1"/>
  <c r="P25" i="6" s="1"/>
  <c r="Q25" i="6" s="1"/>
  <c r="R25" i="6" s="1"/>
  <c r="S25" i="6" s="1"/>
  <c r="T25" i="6" s="1"/>
  <c r="U25" i="6" s="1"/>
  <c r="V25" i="6" s="1"/>
  <c r="W25" i="6" s="1"/>
  <c r="M24" i="6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M23" i="6"/>
  <c r="Y11" i="46"/>
  <c r="W12" i="46"/>
  <c r="W14" i="46"/>
  <c r="W16" i="46"/>
  <c r="W17" i="46"/>
  <c r="W10" i="46"/>
  <c r="J44" i="27"/>
  <c r="J43" i="27" s="1"/>
  <c r="P40" i="3"/>
  <c r="N39" i="3"/>
  <c r="O39" i="3" s="1"/>
  <c r="P39" i="3" s="1"/>
  <c r="M38" i="3"/>
  <c r="N38" i="3" s="1"/>
  <c r="M24" i="3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M25" i="3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M26" i="3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M27" i="3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M28" i="3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M23" i="3"/>
  <c r="N23" i="3" s="1"/>
  <c r="O23" i="3" s="1"/>
  <c r="J17" i="46"/>
  <c r="K17" i="46"/>
  <c r="L17" i="46"/>
  <c r="M17" i="46"/>
  <c r="N17" i="46"/>
  <c r="O17" i="46"/>
  <c r="P17" i="46"/>
  <c r="Q17" i="46"/>
  <c r="R17" i="46"/>
  <c r="S17" i="46"/>
  <c r="T17" i="46"/>
  <c r="I17" i="46"/>
  <c r="P59" i="25" l="1"/>
  <c r="M324" i="46" s="1"/>
  <c r="S55" i="25"/>
  <c r="R58" i="25"/>
  <c r="R59" i="25" s="1"/>
  <c r="U56" i="25"/>
  <c r="T58" i="25"/>
  <c r="T59" i="25" s="1"/>
  <c r="Q324" i="46" s="1"/>
  <c r="X43" i="25"/>
  <c r="M102" i="5"/>
  <c r="N102" i="5" s="1"/>
  <c r="O102" i="5" s="1"/>
  <c r="R102" i="5" s="1"/>
  <c r="S102" i="5" s="1"/>
  <c r="V102" i="5" s="1"/>
  <c r="W102" i="5" s="1"/>
  <c r="P99" i="5"/>
  <c r="Q99" i="5" s="1"/>
  <c r="T99" i="5" s="1"/>
  <c r="U99" i="5" s="1"/>
  <c r="M42" i="3"/>
  <c r="N42" i="3"/>
  <c r="O38" i="3"/>
  <c r="P38" i="3" s="1"/>
  <c r="P42" i="3" s="1"/>
  <c r="M105" i="5"/>
  <c r="P102" i="5"/>
  <c r="Q102" i="5" s="1"/>
  <c r="T102" i="5" s="1"/>
  <c r="U102" i="5" s="1"/>
  <c r="M53" i="7"/>
  <c r="J27" i="46" s="1"/>
  <c r="N23" i="6"/>
  <c r="P23" i="3"/>
  <c r="J44" i="36"/>
  <c r="J43" i="36" s="1"/>
  <c r="V56" i="25" l="1"/>
  <c r="U58" i="25"/>
  <c r="U59" i="25" s="1"/>
  <c r="R324" i="46" s="1"/>
  <c r="V55" i="25"/>
  <c r="S58" i="25"/>
  <c r="S59" i="25" s="1"/>
  <c r="X99" i="5"/>
  <c r="X102" i="5"/>
  <c r="O42" i="3"/>
  <c r="N105" i="5"/>
  <c r="O105" i="5" s="1"/>
  <c r="R105" i="5" s="1"/>
  <c r="S105" i="5" s="1"/>
  <c r="V105" i="5" s="1"/>
  <c r="W105" i="5" s="1"/>
  <c r="P105" i="5"/>
  <c r="Q105" i="5" s="1"/>
  <c r="T105" i="5" s="1"/>
  <c r="U105" i="5" s="1"/>
  <c r="N53" i="7"/>
  <c r="P53" i="7"/>
  <c r="M27" i="46" s="1"/>
  <c r="O53" i="7"/>
  <c r="L27" i="46" s="1"/>
  <c r="O23" i="6"/>
  <c r="Q23" i="3"/>
  <c r="W55" i="25" l="1"/>
  <c r="V58" i="25"/>
  <c r="V59" i="25" s="1"/>
  <c r="S324" i="46" s="1"/>
  <c r="W56" i="25"/>
  <c r="X56" i="25"/>
  <c r="X105" i="5"/>
  <c r="K27" i="46"/>
  <c r="P23" i="9"/>
  <c r="Q53" i="7"/>
  <c r="N27" i="46" s="1"/>
  <c r="P23" i="6"/>
  <c r="R23" i="3"/>
  <c r="U285" i="46"/>
  <c r="U419" i="46"/>
  <c r="U418" i="46"/>
  <c r="U409" i="46"/>
  <c r="U79" i="46"/>
  <c r="U70" i="46"/>
  <c r="U58" i="46"/>
  <c r="G417" i="46"/>
  <c r="W58" i="25" l="1"/>
  <c r="W59" i="25"/>
  <c r="T324" i="46" s="1"/>
  <c r="X55" i="25"/>
  <c r="R53" i="7"/>
  <c r="O27" i="46" s="1"/>
  <c r="Q23" i="6"/>
  <c r="S23" i="3"/>
  <c r="G415" i="46"/>
  <c r="G414" i="46" s="1"/>
  <c r="G412" i="46"/>
  <c r="G411" i="46" s="1"/>
  <c r="U410" i="46"/>
  <c r="G409" i="46"/>
  <c r="G408" i="46" s="1"/>
  <c r="U399" i="46"/>
  <c r="G398" i="46"/>
  <c r="U365" i="46"/>
  <c r="G364" i="46"/>
  <c r="G363" i="46"/>
  <c r="G362" i="46" s="1"/>
  <c r="U348" i="46"/>
  <c r="U341" i="46"/>
  <c r="G340" i="46"/>
  <c r="U326" i="46"/>
  <c r="G325" i="46"/>
  <c r="G323" i="46"/>
  <c r="G294" i="46"/>
  <c r="G285" i="46"/>
  <c r="G265" i="46"/>
  <c r="G264" i="46" s="1"/>
  <c r="G239" i="46"/>
  <c r="G238" i="46" s="1"/>
  <c r="G193" i="46"/>
  <c r="U190" i="46"/>
  <c r="G189" i="46"/>
  <c r="U180" i="46"/>
  <c r="G179" i="46"/>
  <c r="U174" i="46"/>
  <c r="G173" i="46"/>
  <c r="U172" i="46"/>
  <c r="G171" i="46"/>
  <c r="U118" i="46"/>
  <c r="G117" i="46"/>
  <c r="G108" i="46"/>
  <c r="G107" i="46" s="1"/>
  <c r="I105" i="46"/>
  <c r="U77" i="46"/>
  <c r="G76" i="46"/>
  <c r="U69" i="46"/>
  <c r="U64" i="46"/>
  <c r="U61" i="46"/>
  <c r="U57" i="46"/>
  <c r="G57" i="46"/>
  <c r="K1688" i="31"/>
  <c r="K1687" i="31" s="1"/>
  <c r="K1686" i="31" s="1"/>
  <c r="G256" i="46" l="1"/>
  <c r="G255" i="46" s="1"/>
  <c r="J105" i="46"/>
  <c r="K105" i="46" s="1"/>
  <c r="S53" i="7"/>
  <c r="P27" i="46" s="1"/>
  <c r="R23" i="6"/>
  <c r="T23" i="3"/>
  <c r="G407" i="46"/>
  <c r="U294" i="46"/>
  <c r="J248" i="46"/>
  <c r="K248" i="46" s="1"/>
  <c r="L118" i="1"/>
  <c r="L107" i="1"/>
  <c r="J41" i="36"/>
  <c r="J40" i="36"/>
  <c r="J39" i="36"/>
  <c r="J38" i="36"/>
  <c r="J34" i="36"/>
  <c r="J32" i="36" s="1"/>
  <c r="J29" i="36"/>
  <c r="J25" i="36"/>
  <c r="J24" i="36"/>
  <c r="U105" i="46" l="1"/>
  <c r="J27" i="36"/>
  <c r="K2226" i="31" s="1"/>
  <c r="T53" i="7"/>
  <c r="Q27" i="46" s="1"/>
  <c r="S23" i="6"/>
  <c r="U23" i="3"/>
  <c r="J31" i="36"/>
  <c r="K2227" i="31" s="1"/>
  <c r="J37" i="36"/>
  <c r="U248" i="46"/>
  <c r="J23" i="36"/>
  <c r="K1892" i="31"/>
  <c r="J41" i="27"/>
  <c r="J40" i="27"/>
  <c r="J39" i="27"/>
  <c r="J38" i="27"/>
  <c r="J34" i="27"/>
  <c r="J33" i="27"/>
  <c r="J29" i="27"/>
  <c r="J25" i="27"/>
  <c r="J24" i="27"/>
  <c r="J36" i="18"/>
  <c r="J32" i="18"/>
  <c r="J28" i="18"/>
  <c r="J24" i="18"/>
  <c r="J27" i="27" l="1"/>
  <c r="J36" i="36"/>
  <c r="K2232" i="31" s="1"/>
  <c r="K2231" i="31" s="1"/>
  <c r="M33" i="36"/>
  <c r="M35" i="36" s="1"/>
  <c r="J22" i="36"/>
  <c r="U53" i="7"/>
  <c r="R27" i="46" s="1"/>
  <c r="T23" i="6"/>
  <c r="V23" i="3"/>
  <c r="K2224" i="31"/>
  <c r="J23" i="27"/>
  <c r="J32" i="27"/>
  <c r="J31" i="27" s="1"/>
  <c r="J37" i="27"/>
  <c r="J22" i="27" l="1"/>
  <c r="K2278" i="31"/>
  <c r="J36" i="27"/>
  <c r="K2279" i="31"/>
  <c r="V53" i="7"/>
  <c r="S27" i="46" s="1"/>
  <c r="U23" i="6"/>
  <c r="K2276" i="31"/>
  <c r="W23" i="3"/>
  <c r="K2223" i="31"/>
  <c r="G28" i="13"/>
  <c r="L30" i="13"/>
  <c r="K2284" i="31" l="1"/>
  <c r="K2283" i="31" s="1"/>
  <c r="K2275" i="31"/>
  <c r="V23" i="6"/>
  <c r="J35" i="45"/>
  <c r="G34" i="45"/>
  <c r="J34" i="45" s="1"/>
  <c r="J33" i="45"/>
  <c r="J30" i="45"/>
  <c r="M29" i="45"/>
  <c r="J29" i="45"/>
  <c r="J28" i="45"/>
  <c r="J26" i="45"/>
  <c r="J25" i="45"/>
  <c r="J24" i="45"/>
  <c r="J23" i="45"/>
  <c r="C19" i="45"/>
  <c r="A19" i="45"/>
  <c r="A18" i="45"/>
  <c r="A17" i="45"/>
  <c r="F6" i="45"/>
  <c r="C18" i="45" s="1"/>
  <c r="J32" i="45" l="1"/>
  <c r="J31" i="45" s="1"/>
  <c r="K591" i="31" s="1"/>
  <c r="W23" i="6"/>
  <c r="J22" i="45"/>
  <c r="K588" i="31" s="1"/>
  <c r="J27" i="45"/>
  <c r="L102" i="1"/>
  <c r="L101" i="1"/>
  <c r="L85" i="1"/>
  <c r="K85" i="1"/>
  <c r="J73" i="1" s="1"/>
  <c r="L84" i="1"/>
  <c r="L81" i="1"/>
  <c r="L80" i="1"/>
  <c r="L74" i="1"/>
  <c r="L73" i="1"/>
  <c r="L68" i="1"/>
  <c r="L67" i="1"/>
  <c r="L66" i="1"/>
  <c r="J50" i="14"/>
  <c r="J49" i="14"/>
  <c r="J48" i="14"/>
  <c r="J47" i="14"/>
  <c r="C17" i="44"/>
  <c r="J27" i="17"/>
  <c r="G27" i="11"/>
  <c r="J21" i="44"/>
  <c r="J25" i="44" s="1"/>
  <c r="A19" i="44"/>
  <c r="A18" i="44"/>
  <c r="A17" i="44"/>
  <c r="C19" i="44"/>
  <c r="C18" i="44"/>
  <c r="J25" i="17" l="1"/>
  <c r="J46" i="14"/>
  <c r="J21" i="45"/>
  <c r="J20" i="45" s="1"/>
  <c r="J19" i="45" s="1"/>
  <c r="K590" i="31"/>
  <c r="J19" i="44"/>
  <c r="J18" i="44" s="1"/>
  <c r="J23" i="43"/>
  <c r="J28" i="43"/>
  <c r="J27" i="43" s="1"/>
  <c r="M51" i="43"/>
  <c r="J43" i="43"/>
  <c r="J42" i="43"/>
  <c r="J41" i="43"/>
  <c r="G23" i="10"/>
  <c r="M44" i="10"/>
  <c r="M45" i="10"/>
  <c r="M46" i="10"/>
  <c r="M47" i="10"/>
  <c r="M43" i="10"/>
  <c r="M33" i="10"/>
  <c r="M23" i="10"/>
  <c r="M24" i="10"/>
  <c r="M25" i="10"/>
  <c r="K1023" i="31" l="1"/>
  <c r="J66" i="55"/>
  <c r="J17" i="44"/>
  <c r="E29" i="44" s="1"/>
  <c r="J40" i="43"/>
  <c r="K419" i="31" s="1"/>
  <c r="L27" i="43"/>
  <c r="K413" i="31"/>
  <c r="J18" i="45"/>
  <c r="L18" i="45" s="1"/>
  <c r="G83" i="1"/>
  <c r="G82" i="1" s="1"/>
  <c r="J45" i="14"/>
  <c r="K577" i="31"/>
  <c r="J17" i="45"/>
  <c r="J37" i="45" s="1"/>
  <c r="L19" i="45"/>
  <c r="M34" i="10"/>
  <c r="M58" i="10" s="1"/>
  <c r="N28" i="10"/>
  <c r="J64" i="53" l="1"/>
  <c r="J66" i="53" s="1"/>
  <c r="J39" i="43"/>
  <c r="L39" i="43" s="1"/>
  <c r="O28" i="10"/>
  <c r="E40" i="45"/>
  <c r="L37" i="45"/>
  <c r="L38" i="45" s="1"/>
  <c r="M60" i="10"/>
  <c r="N50" i="10" l="1"/>
  <c r="G34" i="43"/>
  <c r="J34" i="43" s="1"/>
  <c r="G25" i="43"/>
  <c r="J25" i="43" s="1"/>
  <c r="G44" i="10"/>
  <c r="G47" i="10" s="1"/>
  <c r="J47" i="10" s="1"/>
  <c r="O41" i="43"/>
  <c r="J36" i="43"/>
  <c r="A19" i="43"/>
  <c r="A18" i="43"/>
  <c r="A17" i="43"/>
  <c r="C19" i="43"/>
  <c r="F6" i="43"/>
  <c r="C18" i="43" s="1"/>
  <c r="F5" i="43"/>
  <c r="C17" i="43" s="1"/>
  <c r="L64" i="7"/>
  <c r="L63" i="7"/>
  <c r="M65" i="7"/>
  <c r="M64" i="7"/>
  <c r="K162" i="31"/>
  <c r="K159" i="31" s="1"/>
  <c r="O50" i="10" l="1"/>
  <c r="O58" i="10" s="1"/>
  <c r="N58" i="10"/>
  <c r="L36" i="43"/>
  <c r="K416" i="31"/>
  <c r="L62" i="7"/>
  <c r="U17" i="46"/>
  <c r="M47" i="43"/>
  <c r="J24" i="43"/>
  <c r="J22" i="43" s="1"/>
  <c r="J55" i="10"/>
  <c r="J54" i="10"/>
  <c r="J46" i="10"/>
  <c r="J45" i="10" s="1"/>
  <c r="J33" i="43"/>
  <c r="J32" i="43" s="1"/>
  <c r="J31" i="43" s="1"/>
  <c r="S425" i="42"/>
  <c r="R421" i="42"/>
  <c r="S425" i="41"/>
  <c r="R421" i="41"/>
  <c r="U57" i="41"/>
  <c r="G415" i="42"/>
  <c r="G414" i="42" s="1"/>
  <c r="G412" i="42"/>
  <c r="G411" i="42" s="1"/>
  <c r="P365" i="42"/>
  <c r="U365" i="42" s="1"/>
  <c r="G265" i="42"/>
  <c r="G264" i="42" s="1"/>
  <c r="G239" i="42"/>
  <c r="G238" i="42" s="1"/>
  <c r="G193" i="42"/>
  <c r="G108" i="42"/>
  <c r="G107" i="42" s="1"/>
  <c r="L77" i="42"/>
  <c r="U77" i="42" s="1"/>
  <c r="G84" i="42"/>
  <c r="U69" i="42"/>
  <c r="U64" i="42"/>
  <c r="U61" i="42"/>
  <c r="U57" i="42"/>
  <c r="K35" i="42"/>
  <c r="I29" i="42"/>
  <c r="J29" i="42" s="1"/>
  <c r="K29" i="42" s="1"/>
  <c r="L29" i="42" s="1"/>
  <c r="M29" i="42" s="1"/>
  <c r="N29" i="42" s="1"/>
  <c r="O29" i="42" s="1"/>
  <c r="P29" i="42" s="1"/>
  <c r="Q29" i="42" s="1"/>
  <c r="R29" i="42" s="1"/>
  <c r="S29" i="42" s="1"/>
  <c r="T29" i="42" s="1"/>
  <c r="I25" i="42"/>
  <c r="K23" i="42"/>
  <c r="N23" i="42" s="1"/>
  <c r="Q23" i="42" s="1"/>
  <c r="T23" i="42" s="1"/>
  <c r="I21" i="42"/>
  <c r="I17" i="42"/>
  <c r="G415" i="41"/>
  <c r="G414" i="41" s="1"/>
  <c r="G412" i="41"/>
  <c r="G411" i="41" s="1"/>
  <c r="R399" i="41"/>
  <c r="U399" i="41" s="1"/>
  <c r="G363" i="41"/>
  <c r="G362" i="41" s="1"/>
  <c r="M341" i="41"/>
  <c r="U341" i="41" s="1"/>
  <c r="P326" i="41"/>
  <c r="U326" i="41" s="1"/>
  <c r="K324" i="41"/>
  <c r="N324" i="41" s="1"/>
  <c r="Q324" i="41" s="1"/>
  <c r="T324" i="41" s="1"/>
  <c r="P294" i="41"/>
  <c r="R294" i="41" s="1"/>
  <c r="I248" i="41"/>
  <c r="J248" i="41" s="1"/>
  <c r="K248" i="41" s="1"/>
  <c r="L248" i="41" s="1"/>
  <c r="M248" i="41" s="1"/>
  <c r="N248" i="41" s="1"/>
  <c r="O248" i="41" s="1"/>
  <c r="P248" i="41" s="1"/>
  <c r="Q248" i="41" s="1"/>
  <c r="R248" i="41" s="1"/>
  <c r="S248" i="41" s="1"/>
  <c r="T248" i="41" s="1"/>
  <c r="P190" i="41"/>
  <c r="U190" i="41" s="1"/>
  <c r="R180" i="41"/>
  <c r="U180" i="41" s="1"/>
  <c r="O174" i="41"/>
  <c r="U174" i="41" s="1"/>
  <c r="M172" i="41"/>
  <c r="U172" i="41" s="1"/>
  <c r="K135" i="41"/>
  <c r="N118" i="41"/>
  <c r="U118" i="41" s="1"/>
  <c r="G117" i="41"/>
  <c r="G108" i="41"/>
  <c r="G107" i="41" s="1"/>
  <c r="G84" i="41"/>
  <c r="U69" i="41"/>
  <c r="U64" i="41"/>
  <c r="U61" i="41"/>
  <c r="G59" i="41"/>
  <c r="K35" i="41"/>
  <c r="G34" i="41"/>
  <c r="K23" i="41"/>
  <c r="N23" i="41" s="1"/>
  <c r="Q23" i="41" s="1"/>
  <c r="T23" i="41" s="1"/>
  <c r="I21" i="41"/>
  <c r="I17" i="41"/>
  <c r="U69" i="40"/>
  <c r="U64" i="40"/>
  <c r="U61" i="40"/>
  <c r="U57" i="40"/>
  <c r="G415" i="40"/>
  <c r="G414" i="40" s="1"/>
  <c r="G412" i="40"/>
  <c r="G411" i="40" s="1"/>
  <c r="G409" i="40"/>
  <c r="G408" i="40" s="1"/>
  <c r="G398" i="40"/>
  <c r="G364" i="40"/>
  <c r="G363" i="40"/>
  <c r="G362" i="40" s="1"/>
  <c r="O348" i="40"/>
  <c r="U348" i="40" s="1"/>
  <c r="G340" i="40"/>
  <c r="G325" i="40"/>
  <c r="G323" i="40"/>
  <c r="G294" i="40"/>
  <c r="P294" i="40" s="1"/>
  <c r="R294" i="40" s="1"/>
  <c r="G265" i="40"/>
  <c r="G264" i="40" s="1"/>
  <c r="G239" i="40"/>
  <c r="G238" i="40" s="1"/>
  <c r="G193" i="40"/>
  <c r="G189" i="40"/>
  <c r="G179" i="40"/>
  <c r="G173" i="40"/>
  <c r="G171" i="40"/>
  <c r="K135" i="40"/>
  <c r="N135" i="40" s="1"/>
  <c r="Q135" i="40" s="1"/>
  <c r="T135" i="40" s="1"/>
  <c r="G117" i="40"/>
  <c r="G108" i="40"/>
  <c r="G107" i="40" s="1"/>
  <c r="I105" i="40"/>
  <c r="J105" i="40" s="1"/>
  <c r="K105" i="40" s="1"/>
  <c r="L105" i="40" s="1"/>
  <c r="M105" i="40" s="1"/>
  <c r="N105" i="40" s="1"/>
  <c r="O105" i="40" s="1"/>
  <c r="P105" i="40" s="1"/>
  <c r="Q105" i="40" s="1"/>
  <c r="R105" i="40" s="1"/>
  <c r="S105" i="40" s="1"/>
  <c r="T105" i="40" s="1"/>
  <c r="G76" i="40"/>
  <c r="G57" i="40"/>
  <c r="G28" i="40"/>
  <c r="G26" i="40"/>
  <c r="G24" i="40"/>
  <c r="L22" i="43" l="1"/>
  <c r="K411" i="31"/>
  <c r="J30" i="43"/>
  <c r="J57" i="10"/>
  <c r="J56" i="10"/>
  <c r="U324" i="41"/>
  <c r="N135" i="41"/>
  <c r="Q135" i="41" s="1"/>
  <c r="T135" i="41" s="1"/>
  <c r="U135" i="40"/>
  <c r="U105" i="40"/>
  <c r="U294" i="40"/>
  <c r="J17" i="42"/>
  <c r="K17" i="42" s="1"/>
  <c r="L17" i="42" s="1"/>
  <c r="M17" i="42" s="1"/>
  <c r="N17" i="42" s="1"/>
  <c r="O17" i="42" s="1"/>
  <c r="P17" i="42" s="1"/>
  <c r="Q17" i="42" s="1"/>
  <c r="R17" i="42" s="1"/>
  <c r="S17" i="42" s="1"/>
  <c r="T17" i="42" s="1"/>
  <c r="J21" i="42"/>
  <c r="K21" i="42" s="1"/>
  <c r="L21" i="42" s="1"/>
  <c r="M21" i="42" s="1"/>
  <c r="N21" i="42" s="1"/>
  <c r="O21" i="42" s="1"/>
  <c r="P21" i="42" s="1"/>
  <c r="Q21" i="42" s="1"/>
  <c r="R21" i="42" s="1"/>
  <c r="S21" i="42" s="1"/>
  <c r="T21" i="42" s="1"/>
  <c r="J25" i="42"/>
  <c r="K25" i="42" s="1"/>
  <c r="L25" i="42" s="1"/>
  <c r="M25" i="42" s="1"/>
  <c r="N25" i="42" s="1"/>
  <c r="O25" i="42" s="1"/>
  <c r="P25" i="42" s="1"/>
  <c r="Q25" i="42" s="1"/>
  <c r="R25" i="42" s="1"/>
  <c r="S25" i="42" s="1"/>
  <c r="T25" i="42" s="1"/>
  <c r="G15" i="42"/>
  <c r="U29" i="42"/>
  <c r="I19" i="42"/>
  <c r="U23" i="42"/>
  <c r="N35" i="42"/>
  <c r="Q35" i="42" s="1"/>
  <c r="T35" i="42" s="1"/>
  <c r="I19" i="41"/>
  <c r="U248" i="41"/>
  <c r="J17" i="41"/>
  <c r="T410" i="41"/>
  <c r="U410" i="41" s="1"/>
  <c r="J21" i="41"/>
  <c r="K21" i="41" s="1"/>
  <c r="L21" i="41" s="1"/>
  <c r="M21" i="41" s="1"/>
  <c r="N21" i="41" s="1"/>
  <c r="O21" i="41" s="1"/>
  <c r="P21" i="41" s="1"/>
  <c r="Q21" i="41" s="1"/>
  <c r="R21" i="41" s="1"/>
  <c r="S21" i="41" s="1"/>
  <c r="T21" i="41" s="1"/>
  <c r="U23" i="41"/>
  <c r="N35" i="41"/>
  <c r="Q35" i="41" s="1"/>
  <c r="T35" i="41" s="1"/>
  <c r="U294" i="41"/>
  <c r="O348" i="41"/>
  <c r="U348" i="41" s="1"/>
  <c r="O174" i="40"/>
  <c r="U174" i="40" s="1"/>
  <c r="L77" i="40"/>
  <c r="U77" i="40" s="1"/>
  <c r="U180" i="40"/>
  <c r="P365" i="40"/>
  <c r="U365" i="40" s="1"/>
  <c r="I25" i="40"/>
  <c r="K324" i="40"/>
  <c r="P190" i="40"/>
  <c r="U190" i="40" s="1"/>
  <c r="P326" i="40"/>
  <c r="U326" i="40" s="1"/>
  <c r="R399" i="40"/>
  <c r="U399" i="40" s="1"/>
  <c r="I29" i="40"/>
  <c r="N118" i="40"/>
  <c r="U118" i="40" s="1"/>
  <c r="M172" i="40"/>
  <c r="U172" i="40" s="1"/>
  <c r="M341" i="40"/>
  <c r="U341" i="40" s="1"/>
  <c r="U410" i="40"/>
  <c r="G407" i="40"/>
  <c r="G449" i="30"/>
  <c r="G445" i="30"/>
  <c r="G444" i="30"/>
  <c r="U21" i="42" l="1"/>
  <c r="J21" i="43"/>
  <c r="J20" i="43" s="1"/>
  <c r="J19" i="43" s="1"/>
  <c r="L30" i="43"/>
  <c r="L45" i="43" s="1"/>
  <c r="U35" i="42"/>
  <c r="U17" i="42"/>
  <c r="K414" i="31"/>
  <c r="K410" i="31" s="1"/>
  <c r="J53" i="10"/>
  <c r="U35" i="41"/>
  <c r="K17" i="41"/>
  <c r="U135" i="41"/>
  <c r="N324" i="40"/>
  <c r="Q324" i="40" s="1"/>
  <c r="T324" i="40" s="1"/>
  <c r="J29" i="40"/>
  <c r="K29" i="40" s="1"/>
  <c r="L29" i="40" s="1"/>
  <c r="M29" i="40" s="1"/>
  <c r="N29" i="40" s="1"/>
  <c r="O29" i="40" s="1"/>
  <c r="P29" i="40" s="1"/>
  <c r="Q29" i="40" s="1"/>
  <c r="R29" i="40" s="1"/>
  <c r="S29" i="40" s="1"/>
  <c r="T29" i="40" s="1"/>
  <c r="J25" i="40"/>
  <c r="K25" i="40" s="1"/>
  <c r="L25" i="40" s="1"/>
  <c r="M25" i="40" s="1"/>
  <c r="N25" i="40" s="1"/>
  <c r="O25" i="40" s="1"/>
  <c r="P25" i="40" s="1"/>
  <c r="Q25" i="40" s="1"/>
  <c r="R25" i="40" s="1"/>
  <c r="S25" i="40" s="1"/>
  <c r="T25" i="40" s="1"/>
  <c r="J19" i="42"/>
  <c r="K19" i="42" s="1"/>
  <c r="L19" i="42" s="1"/>
  <c r="M19" i="42" s="1"/>
  <c r="N19" i="42" s="1"/>
  <c r="O19" i="42" s="1"/>
  <c r="P19" i="42" s="1"/>
  <c r="Q19" i="42" s="1"/>
  <c r="R19" i="42" s="1"/>
  <c r="S19" i="42" s="1"/>
  <c r="T19" i="42" s="1"/>
  <c r="U25" i="42"/>
  <c r="J19" i="41"/>
  <c r="K19" i="41" s="1"/>
  <c r="L19" i="41" s="1"/>
  <c r="M19" i="41" s="1"/>
  <c r="N19" i="41" s="1"/>
  <c r="O19" i="41" s="1"/>
  <c r="P19" i="41" s="1"/>
  <c r="Q19" i="41" s="1"/>
  <c r="R19" i="41" s="1"/>
  <c r="S19" i="41" s="1"/>
  <c r="T19" i="41" s="1"/>
  <c r="U21" i="41"/>
  <c r="J31" i="35"/>
  <c r="J30" i="35" s="1"/>
  <c r="K2570" i="31" s="1"/>
  <c r="F7" i="23"/>
  <c r="F6" i="23"/>
  <c r="J18" i="43" l="1"/>
  <c r="J17" i="43" s="1"/>
  <c r="U19" i="42"/>
  <c r="L17" i="41"/>
  <c r="U19" i="41"/>
  <c r="U324" i="40"/>
  <c r="U29" i="40"/>
  <c r="U25" i="40"/>
  <c r="J47" i="43" l="1"/>
  <c r="L47" i="43" s="1"/>
  <c r="D12" i="56"/>
  <c r="H12" i="56" s="1"/>
  <c r="M46" i="43"/>
  <c r="M17" i="41"/>
  <c r="J35" i="18"/>
  <c r="K904" i="31"/>
  <c r="K897" i="31"/>
  <c r="K799" i="31"/>
  <c r="M32" i="14"/>
  <c r="G64" i="1" l="1"/>
  <c r="G63" i="1" s="1"/>
  <c r="M48" i="43"/>
  <c r="E49" i="43"/>
  <c r="E50" i="43" s="1"/>
  <c r="E51" i="43" s="1"/>
  <c r="E52" i="43" s="1"/>
  <c r="L48" i="43"/>
  <c r="J34" i="18"/>
  <c r="K1274" i="31" s="1"/>
  <c r="K1281" i="31"/>
  <c r="K1302" i="31"/>
  <c r="K67" i="1"/>
  <c r="N17" i="41"/>
  <c r="O17" i="41" l="1"/>
  <c r="P17" i="41" l="1"/>
  <c r="N171" i="5"/>
  <c r="I23" i="38"/>
  <c r="J44" i="10"/>
  <c r="J37" i="10"/>
  <c r="Q17" i="41" l="1"/>
  <c r="J36" i="10"/>
  <c r="J35" i="10" s="1"/>
  <c r="R17" i="41" l="1"/>
  <c r="S17" i="41" l="1"/>
  <c r="J28" i="35"/>
  <c r="J27" i="35" s="1"/>
  <c r="J26" i="35"/>
  <c r="J25" i="35"/>
  <c r="J24" i="35" s="1"/>
  <c r="K2568" i="31" s="1"/>
  <c r="J23" i="35"/>
  <c r="J22" i="35"/>
  <c r="J21" i="35" s="1"/>
  <c r="K2567" i="31" s="1"/>
  <c r="K1280" i="31"/>
  <c r="J31" i="18"/>
  <c r="J27" i="18"/>
  <c r="J23" i="18"/>
  <c r="J22" i="18" s="1"/>
  <c r="K1278" i="31" l="1"/>
  <c r="J30" i="18"/>
  <c r="K1273" i="31" s="1"/>
  <c r="J26" i="18"/>
  <c r="K1272" i="31" s="1"/>
  <c r="K1300" i="31"/>
  <c r="K1299" i="31"/>
  <c r="T17" i="41"/>
  <c r="K2569" i="31"/>
  <c r="J20" i="35"/>
  <c r="K1301" i="31"/>
  <c r="K1279" i="31"/>
  <c r="U17" i="41" l="1"/>
  <c r="G25" i="10"/>
  <c r="J54" i="25" l="1"/>
  <c r="G50" i="25"/>
  <c r="H56" i="25"/>
  <c r="H57" i="25" s="1"/>
  <c r="Y54" i="25" l="1"/>
  <c r="J57" i="25"/>
  <c r="Y57" i="25" s="1"/>
  <c r="J56" i="25" l="1"/>
  <c r="Y56" i="25" s="1"/>
  <c r="G51" i="25"/>
  <c r="J51" i="25" s="1"/>
  <c r="N51" i="25" s="1"/>
  <c r="J50" i="25"/>
  <c r="Y50" i="25" s="1"/>
  <c r="J47" i="25"/>
  <c r="Y47" i="25" s="1"/>
  <c r="J46" i="25"/>
  <c r="J43" i="25"/>
  <c r="Y43" i="25" s="1"/>
  <c r="J42" i="25"/>
  <c r="X51" i="25" l="1"/>
  <c r="Y51" i="25" s="1"/>
  <c r="N59" i="25"/>
  <c r="K324" i="46" s="1"/>
  <c r="U324" i="46" s="1"/>
  <c r="J45" i="25"/>
  <c r="Y46" i="25"/>
  <c r="J41" i="25"/>
  <c r="Y42" i="25"/>
  <c r="J49" i="25"/>
  <c r="J55" i="25"/>
  <c r="J21" i="39"/>
  <c r="J20" i="39" s="1"/>
  <c r="C20" i="39"/>
  <c r="F7" i="39"/>
  <c r="F6" i="39"/>
  <c r="C18" i="39" s="1"/>
  <c r="F5" i="39"/>
  <c r="C17" i="39" s="1"/>
  <c r="O33" i="39"/>
  <c r="E38" i="39" s="1"/>
  <c r="N33" i="39"/>
  <c r="M33" i="39"/>
  <c r="E36" i="39" s="1"/>
  <c r="L33" i="39"/>
  <c r="A19" i="39"/>
  <c r="A18" i="39"/>
  <c r="A17" i="39"/>
  <c r="S425" i="40"/>
  <c r="S421" i="40"/>
  <c r="C19" i="39" l="1"/>
  <c r="A20" i="56"/>
  <c r="J40" i="25"/>
  <c r="Y55" i="25"/>
  <c r="J53" i="25"/>
  <c r="K2141" i="31" s="1"/>
  <c r="K2140" i="31"/>
  <c r="J19" i="39"/>
  <c r="J18" i="39" s="1"/>
  <c r="J17" i="39" s="1"/>
  <c r="J33" i="39" s="1"/>
  <c r="K2637" i="31"/>
  <c r="L34" i="39"/>
  <c r="E35" i="39"/>
  <c r="M34" i="39" l="1"/>
  <c r="E37" i="39"/>
  <c r="G401" i="1"/>
  <c r="J23" i="38" l="1"/>
  <c r="J22" i="38" l="1"/>
  <c r="K1355" i="31"/>
  <c r="H196" i="1"/>
  <c r="A2" i="38"/>
  <c r="O40" i="38"/>
  <c r="E45" i="38" s="1"/>
  <c r="N40" i="38"/>
  <c r="E44" i="38" s="1"/>
  <c r="M40" i="38"/>
  <c r="L40" i="38"/>
  <c r="J38" i="38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J21" i="38"/>
  <c r="J20" i="38" s="1"/>
  <c r="J19" i="38" s="1"/>
  <c r="J18" i="38" s="1"/>
  <c r="J17" i="38" s="1"/>
  <c r="J40" i="38" s="1"/>
  <c r="E43" i="38" s="1"/>
  <c r="A19" i="38"/>
  <c r="A18" i="38"/>
  <c r="A17" i="38"/>
  <c r="F7" i="38"/>
  <c r="C19" i="38" s="1"/>
  <c r="F6" i="38"/>
  <c r="C18" i="38" s="1"/>
  <c r="F5" i="38"/>
  <c r="C17" i="38" s="1"/>
  <c r="L41" i="38" l="1"/>
  <c r="M41" i="38" s="1"/>
  <c r="E42" i="38"/>
  <c r="G187" i="1"/>
  <c r="F7" i="37"/>
  <c r="C19" i="37" s="1"/>
  <c r="O36" i="37"/>
  <c r="E41" i="37" s="1"/>
  <c r="N36" i="37"/>
  <c r="M36" i="37"/>
  <c r="E39" i="37" s="1"/>
  <c r="L36" i="37"/>
  <c r="J34" i="37"/>
  <c r="J33" i="37"/>
  <c r="J32" i="37"/>
  <c r="J31" i="37"/>
  <c r="J30" i="37"/>
  <c r="J29" i="37"/>
  <c r="J28" i="37"/>
  <c r="J27" i="37"/>
  <c r="J26" i="37"/>
  <c r="J25" i="37"/>
  <c r="J24" i="37"/>
  <c r="J23" i="37"/>
  <c r="J22" i="37" s="1"/>
  <c r="J21" i="37" s="1"/>
  <c r="J20" i="37" s="1"/>
  <c r="J19" i="37" s="1"/>
  <c r="J18" i="37" s="1"/>
  <c r="J17" i="37" s="1"/>
  <c r="J36" i="37" s="1"/>
  <c r="E40" i="37" s="1"/>
  <c r="A19" i="37"/>
  <c r="A18" i="37"/>
  <c r="A17" i="37"/>
  <c r="F6" i="37"/>
  <c r="C18" i="37" s="1"/>
  <c r="F5" i="37"/>
  <c r="C17" i="37" s="1"/>
  <c r="A2" i="37"/>
  <c r="L37" i="37" l="1"/>
  <c r="E38" i="37"/>
  <c r="G345" i="1"/>
  <c r="M37" i="37"/>
  <c r="G395" i="1"/>
  <c r="G394" i="1" s="1"/>
  <c r="J60" i="27"/>
  <c r="J59" i="27" s="1"/>
  <c r="K2291" i="31" s="1"/>
  <c r="J48" i="27"/>
  <c r="H324" i="1"/>
  <c r="J47" i="27" l="1"/>
  <c r="J20" i="27" s="1"/>
  <c r="K2289" i="31"/>
  <c r="E70" i="36" l="1"/>
  <c r="J63" i="36"/>
  <c r="A20" i="36"/>
  <c r="A19" i="36"/>
  <c r="A18" i="36"/>
  <c r="F7" i="36"/>
  <c r="C20" i="36" s="1"/>
  <c r="F6" i="36"/>
  <c r="C19" i="36" s="1"/>
  <c r="F5" i="36"/>
  <c r="C18" i="36" s="1"/>
  <c r="L31" i="35"/>
  <c r="O40" i="35"/>
  <c r="E45" i="35" s="1"/>
  <c r="N40" i="35"/>
  <c r="E44" i="35" s="1"/>
  <c r="A19" i="35"/>
  <c r="A18" i="35"/>
  <c r="A17" i="35"/>
  <c r="F7" i="35"/>
  <c r="C19" i="35" s="1"/>
  <c r="F6" i="35"/>
  <c r="C18" i="35" s="1"/>
  <c r="F5" i="35"/>
  <c r="C17" i="35" s="1"/>
  <c r="J62" i="36" l="1"/>
  <c r="J47" i="36" s="1"/>
  <c r="J21" i="36" s="1"/>
  <c r="K2239" i="31"/>
  <c r="J19" i="35"/>
  <c r="L40" i="35"/>
  <c r="M40" i="35"/>
  <c r="G325" i="1" l="1"/>
  <c r="K2237" i="31"/>
  <c r="J18" i="35"/>
  <c r="J17" i="35" s="1"/>
  <c r="J40" i="35" s="1"/>
  <c r="G377" i="1"/>
  <c r="E43" i="35"/>
  <c r="L41" i="35"/>
  <c r="J20" i="36" l="1"/>
  <c r="J19" i="36" s="1"/>
  <c r="J18" i="36" s="1"/>
  <c r="J65" i="36" s="1"/>
  <c r="J66" i="36" s="1"/>
  <c r="M41" i="35"/>
  <c r="G391" i="1"/>
  <c r="J43" i="10"/>
  <c r="J42" i="10" s="1"/>
  <c r="J41" i="10" s="1"/>
  <c r="L65" i="36" l="1"/>
  <c r="L66" i="36"/>
  <c r="L67" i="36" s="1"/>
  <c r="E69" i="36"/>
  <c r="G390" i="1"/>
  <c r="G384" i="1" s="1"/>
  <c r="H239" i="1"/>
  <c r="O30" i="33"/>
  <c r="N30" i="33"/>
  <c r="M30" i="33"/>
  <c r="L30" i="33"/>
  <c r="J28" i="33"/>
  <c r="J27" i="33"/>
  <c r="J23" i="33" s="1"/>
  <c r="A19" i="33"/>
  <c r="A18" i="33"/>
  <c r="A17" i="33"/>
  <c r="F7" i="33"/>
  <c r="F6" i="33"/>
  <c r="C18" i="33" s="1"/>
  <c r="F5" i="33"/>
  <c r="C17" i="33" s="1"/>
  <c r="L15" i="1"/>
  <c r="L14" i="1"/>
  <c r="H118" i="1"/>
  <c r="J20" i="32"/>
  <c r="J22" i="32" s="1"/>
  <c r="A2" i="32"/>
  <c r="O36" i="32"/>
  <c r="E41" i="32" s="1"/>
  <c r="N36" i="32"/>
  <c r="E40" i="32" s="1"/>
  <c r="M36" i="32"/>
  <c r="L36" i="32"/>
  <c r="J34" i="32"/>
  <c r="J33" i="32"/>
  <c r="J32" i="32"/>
  <c r="J31" i="32"/>
  <c r="J30" i="32"/>
  <c r="J29" i="32"/>
  <c r="A20" i="32"/>
  <c r="A19" i="32"/>
  <c r="A18" i="32"/>
  <c r="C20" i="32"/>
  <c r="F6" i="32"/>
  <c r="C19" i="32" s="1"/>
  <c r="F5" i="32"/>
  <c r="C18" i="32" s="1"/>
  <c r="L37" i="32" l="1"/>
  <c r="C19" i="33"/>
  <c r="A15" i="56"/>
  <c r="E38" i="32"/>
  <c r="J61" i="1"/>
  <c r="K61" i="1" s="1"/>
  <c r="J62" i="1" s="1"/>
  <c r="X17" i="46"/>
  <c r="J22" i="33"/>
  <c r="J21" i="33" s="1"/>
  <c r="J20" i="33" s="1"/>
  <c r="J19" i="33" s="1"/>
  <c r="J18" i="33" s="1"/>
  <c r="J17" i="33" s="1"/>
  <c r="K1651" i="31"/>
  <c r="K1648" i="31" s="1"/>
  <c r="G240" i="1"/>
  <c r="J48" i="1"/>
  <c r="X16" i="46"/>
  <c r="J19" i="32"/>
  <c r="J18" i="32" s="1"/>
  <c r="J36" i="32" s="1"/>
  <c r="E39" i="32" s="1"/>
  <c r="G119" i="1"/>
  <c r="L31" i="33"/>
  <c r="J30" i="33" l="1"/>
  <c r="M31" i="33" s="1"/>
  <c r="H15" i="56"/>
  <c r="M37" i="32"/>
  <c r="J40" i="10"/>
  <c r="L40" i="10" s="1"/>
  <c r="G34" i="10"/>
  <c r="J39" i="10"/>
  <c r="L39" i="10" s="1"/>
  <c r="J39" i="7"/>
  <c r="E32" i="33" l="1"/>
  <c r="E33" i="33" s="1"/>
  <c r="E34" i="33" s="1"/>
  <c r="E35" i="33" s="1"/>
  <c r="L58" i="10"/>
  <c r="L59" i="10" s="1"/>
  <c r="J38" i="10"/>
  <c r="F17" i="1" l="1"/>
  <c r="K44" i="31"/>
  <c r="K42" i="31"/>
  <c r="G16" i="1" s="1"/>
  <c r="K40" i="31"/>
  <c r="K2667" i="31"/>
  <c r="K2665" i="31"/>
  <c r="K2663" i="31"/>
  <c r="K2660" i="31"/>
  <c r="K2658" i="31"/>
  <c r="K2656" i="31"/>
  <c r="K2654" i="31"/>
  <c r="K2653" i="31" s="1"/>
  <c r="G439" i="30" s="1"/>
  <c r="K2646" i="31"/>
  <c r="K2645" i="31" s="1"/>
  <c r="K2644" i="31" s="1"/>
  <c r="K2643" i="31" s="1"/>
  <c r="K2641" i="31"/>
  <c r="K2640" i="31" s="1"/>
  <c r="K2639" i="31" s="1"/>
  <c r="K2638" i="31" s="1"/>
  <c r="K2636" i="31"/>
  <c r="K2635" i="31" s="1"/>
  <c r="G410" i="42" s="1"/>
  <c r="K2629" i="31"/>
  <c r="K2624" i="31"/>
  <c r="K2617" i="31"/>
  <c r="K2612" i="31"/>
  <c r="K2608" i="31"/>
  <c r="K2603" i="31"/>
  <c r="K2596" i="31"/>
  <c r="K2589" i="31"/>
  <c r="K2588" i="31" s="1"/>
  <c r="G402" i="46" s="1"/>
  <c r="K2585" i="31"/>
  <c r="K2580" i="31"/>
  <c r="K2573" i="31"/>
  <c r="K2566" i="31"/>
  <c r="K2565" i="31" s="1"/>
  <c r="K2562" i="31"/>
  <c r="K2560" i="31"/>
  <c r="K2552" i="31"/>
  <c r="K2545" i="31"/>
  <c r="K2539" i="31"/>
  <c r="K2534" i="31"/>
  <c r="K2527" i="31"/>
  <c r="K2520" i="31"/>
  <c r="K2513" i="31"/>
  <c r="K2507" i="31"/>
  <c r="K2502" i="31"/>
  <c r="K2495" i="31"/>
  <c r="K2490" i="31"/>
  <c r="K2488" i="31"/>
  <c r="K2483" i="31"/>
  <c r="K2478" i="31"/>
  <c r="K2471" i="31"/>
  <c r="K2466" i="31"/>
  <c r="K2462" i="31"/>
  <c r="K2457" i="31"/>
  <c r="K2450" i="31"/>
  <c r="K2442" i="31"/>
  <c r="K2435" i="31"/>
  <c r="K2430" i="31"/>
  <c r="K2426" i="31"/>
  <c r="K2421" i="31"/>
  <c r="K2414" i="31"/>
  <c r="K2408" i="31"/>
  <c r="K2403" i="31"/>
  <c r="K2396" i="31"/>
  <c r="K2390" i="31"/>
  <c r="K2385" i="31"/>
  <c r="K2378" i="31"/>
  <c r="K2371" i="31"/>
  <c r="K2370" i="31" s="1"/>
  <c r="G369" i="46" s="1"/>
  <c r="G368" i="46" s="1"/>
  <c r="K2365" i="31"/>
  <c r="K2364" i="31" s="1"/>
  <c r="G367" i="46" s="1"/>
  <c r="G366" i="46" s="1"/>
  <c r="K2353" i="31"/>
  <c r="K2352" i="31" s="1"/>
  <c r="K2351" i="31" s="1"/>
  <c r="K2345" i="31"/>
  <c r="K2338" i="31"/>
  <c r="K2332" i="31"/>
  <c r="K2327" i="31"/>
  <c r="K2320" i="31"/>
  <c r="K2316" i="31"/>
  <c r="K2315" i="31" s="1"/>
  <c r="G356" i="46" s="1"/>
  <c r="G355" i="46" s="1"/>
  <c r="K2312" i="31"/>
  <c r="K2311" i="31" s="1"/>
  <c r="G354" i="46" s="1"/>
  <c r="G353" i="46" s="1"/>
  <c r="K2307" i="31"/>
  <c r="K2306" i="31" s="1"/>
  <c r="G352" i="46" s="1"/>
  <c r="K2302" i="31"/>
  <c r="K2300" i="31"/>
  <c r="K2298" i="31"/>
  <c r="K2293" i="31"/>
  <c r="K2292" i="31" s="1"/>
  <c r="G349" i="46" s="1"/>
  <c r="G347" i="46" s="1"/>
  <c r="K2288" i="31"/>
  <c r="K2274" i="31" s="1"/>
  <c r="K2267" i="31"/>
  <c r="K2260" i="31"/>
  <c r="K2254" i="31"/>
  <c r="K2249" i="31"/>
  <c r="K2242" i="31"/>
  <c r="K2236" i="31"/>
  <c r="K2222" i="31" s="1"/>
  <c r="K2216" i="31"/>
  <c r="K2215" i="31" s="1"/>
  <c r="G339" i="46" s="1"/>
  <c r="G338" i="46" s="1"/>
  <c r="K2209" i="31"/>
  <c r="K2207" i="31"/>
  <c r="K2203" i="31"/>
  <c r="K2202" i="31" s="1"/>
  <c r="G335" i="46" s="1"/>
  <c r="G334" i="46" s="1"/>
  <c r="K2199" i="31"/>
  <c r="K2198" i="31" s="1"/>
  <c r="G333" i="46" s="1"/>
  <c r="K2195" i="31"/>
  <c r="K2193" i="31"/>
  <c r="K2189" i="31"/>
  <c r="K2183" i="31"/>
  <c r="K2172" i="31"/>
  <c r="K2171" i="31" s="1"/>
  <c r="G328" i="46" s="1"/>
  <c r="G327" i="46" s="1"/>
  <c r="K2168" i="31"/>
  <c r="K2164" i="31"/>
  <c r="K2159" i="31"/>
  <c r="K2152" i="31"/>
  <c r="K2148" i="31"/>
  <c r="K2143" i="31"/>
  <c r="K2132" i="31"/>
  <c r="K2127" i="31"/>
  <c r="K2120" i="31"/>
  <c r="K2116" i="31"/>
  <c r="K2111" i="31"/>
  <c r="K2104" i="31"/>
  <c r="K2094" i="31"/>
  <c r="K2093" i="31" s="1"/>
  <c r="G317" i="46" s="1"/>
  <c r="G316" i="46" s="1"/>
  <c r="K2089" i="31"/>
  <c r="K2085" i="31"/>
  <c r="K2080" i="31"/>
  <c r="K2073" i="31"/>
  <c r="K2069" i="31"/>
  <c r="K2064" i="31"/>
  <c r="K2059" i="31"/>
  <c r="K2054" i="31"/>
  <c r="K2047" i="31"/>
  <c r="K2046" i="31" s="1"/>
  <c r="G311" i="46" s="1"/>
  <c r="G310" i="46" s="1"/>
  <c r="K2041" i="31"/>
  <c r="K2034" i="31"/>
  <c r="K2029" i="31"/>
  <c r="K2024" i="31"/>
  <c r="K2017" i="31"/>
  <c r="K2013" i="31"/>
  <c r="K2011" i="31"/>
  <c r="K2009" i="31"/>
  <c r="K2007" i="31" s="1"/>
  <c r="K1999" i="31"/>
  <c r="K1992" i="31"/>
  <c r="K1988" i="31"/>
  <c r="K1983" i="31"/>
  <c r="K1979" i="31"/>
  <c r="K1974" i="31"/>
  <c r="K1973" i="31" s="1"/>
  <c r="G299" i="46" s="1"/>
  <c r="K1967" i="31"/>
  <c r="K1963" i="31"/>
  <c r="K1952" i="31"/>
  <c r="K1941" i="31"/>
  <c r="K1939" i="31"/>
  <c r="K1937" i="31"/>
  <c r="K1935" i="31" s="1"/>
  <c r="K1930" i="31"/>
  <c r="K1925" i="31"/>
  <c r="K1918" i="31"/>
  <c r="K1910" i="31"/>
  <c r="K1903" i="31"/>
  <c r="K1885" i="31"/>
  <c r="K1881" i="31"/>
  <c r="K1874" i="31"/>
  <c r="K1868" i="31"/>
  <c r="K1863" i="31"/>
  <c r="K1856" i="31"/>
  <c r="K1849" i="31"/>
  <c r="K1842" i="31"/>
  <c r="K1835" i="31"/>
  <c r="K1828" i="31"/>
  <c r="K1821" i="31"/>
  <c r="K1814" i="31"/>
  <c r="K1807" i="31"/>
  <c r="K1806" i="31" s="1"/>
  <c r="G274" i="46" s="1"/>
  <c r="K1802" i="31"/>
  <c r="K1797" i="31"/>
  <c r="K1789" i="31"/>
  <c r="K1782" i="31"/>
  <c r="K1777" i="31"/>
  <c r="K1769" i="31"/>
  <c r="K1764" i="31"/>
  <c r="K1759" i="31"/>
  <c r="K1751" i="31"/>
  <c r="K1744" i="31"/>
  <c r="K1739" i="31"/>
  <c r="K1732" i="31"/>
  <c r="K1726" i="31"/>
  <c r="K1725" i="31" s="1"/>
  <c r="G263" i="46" s="1"/>
  <c r="G262" i="46" s="1"/>
  <c r="K1719" i="31"/>
  <c r="K1712" i="31"/>
  <c r="K1705" i="31"/>
  <c r="K1700" i="31"/>
  <c r="K1695" i="31"/>
  <c r="K1680" i="31"/>
  <c r="K1677" i="31"/>
  <c r="K1674" i="31"/>
  <c r="K1670" i="31"/>
  <c r="K1662" i="31"/>
  <c r="K1655" i="31"/>
  <c r="K1654" i="31" s="1"/>
  <c r="K1652" i="31"/>
  <c r="K1641" i="31"/>
  <c r="K1631" i="31"/>
  <c r="K1630" i="31" s="1"/>
  <c r="G247" i="46" s="1"/>
  <c r="G246" i="46" s="1"/>
  <c r="K1626" i="31"/>
  <c r="K1625" i="31" s="1"/>
  <c r="G245" i="46" s="1"/>
  <c r="G244" i="46" s="1"/>
  <c r="K1619" i="31"/>
  <c r="K1618" i="31" s="1"/>
  <c r="G242" i="46" s="1"/>
  <c r="K1615" i="31"/>
  <c r="K1610" i="31"/>
  <c r="K1601" i="31"/>
  <c r="K1594" i="31"/>
  <c r="K1587" i="31"/>
  <c r="K1585" i="31"/>
  <c r="K1582" i="31"/>
  <c r="K1578" i="31"/>
  <c r="K1569" i="31"/>
  <c r="K1563" i="31"/>
  <c r="K1562" i="31" s="1"/>
  <c r="G235" i="46" s="1"/>
  <c r="K1558" i="31"/>
  <c r="K1550" i="31"/>
  <c r="K1542" i="31"/>
  <c r="K1537" i="31"/>
  <c r="K1532" i="31"/>
  <c r="K1526" i="31"/>
  <c r="K1519" i="31"/>
  <c r="K1512" i="31"/>
  <c r="K1511" i="31" s="1"/>
  <c r="G228" i="46" s="1"/>
  <c r="G227" i="46" s="1"/>
  <c r="K1505" i="31"/>
  <c r="K1504" i="31" s="1"/>
  <c r="G226" i="46" s="1"/>
  <c r="G225" i="46" s="1"/>
  <c r="K1498" i="31"/>
  <c r="K1497" i="31" s="1"/>
  <c r="G224" i="46" s="1"/>
  <c r="G223" i="46" s="1"/>
  <c r="K1491" i="31"/>
  <c r="K1490" i="31" s="1"/>
  <c r="G222" i="46" s="1"/>
  <c r="G221" i="46" s="1"/>
  <c r="K1484" i="31"/>
  <c r="K1483" i="31" s="1"/>
  <c r="G220" i="46" s="1"/>
  <c r="G219" i="46" s="1"/>
  <c r="K1477" i="31"/>
  <c r="K1476" i="31" s="1"/>
  <c r="G218" i="46" s="1"/>
  <c r="G217" i="46" s="1"/>
  <c r="K1470" i="31"/>
  <c r="K1469" i="31" s="1"/>
  <c r="G216" i="46" s="1"/>
  <c r="G215" i="46" s="1"/>
  <c r="K1463" i="31"/>
  <c r="K1462" i="31" s="1"/>
  <c r="G214" i="46" s="1"/>
  <c r="G213" i="46" s="1"/>
  <c r="K1459" i="31"/>
  <c r="K1458" i="31" s="1"/>
  <c r="K1457" i="31" s="1"/>
  <c r="K1454" i="31"/>
  <c r="K1453" i="31" s="1"/>
  <c r="G210" i="46" s="1"/>
  <c r="G209" i="46" s="1"/>
  <c r="K1449" i="31"/>
  <c r="G212" i="46" s="1"/>
  <c r="G211" i="46" s="1"/>
  <c r="K1444" i="31"/>
  <c r="K1443" i="31" s="1"/>
  <c r="G206" i="46" s="1"/>
  <c r="G205" i="46" s="1"/>
  <c r="K1439" i="31"/>
  <c r="K1438" i="31" s="1"/>
  <c r="G204" i="46" s="1"/>
  <c r="G203" i="46" s="1"/>
  <c r="K1434" i="31"/>
  <c r="K1433" i="31" s="1"/>
  <c r="G202" i="46" s="1"/>
  <c r="G201" i="46" s="1"/>
  <c r="K1429" i="31"/>
  <c r="K1428" i="31" s="1"/>
  <c r="G200" i="46" s="1"/>
  <c r="G199" i="46" s="1"/>
  <c r="K1424" i="31"/>
  <c r="K1423" i="31" s="1"/>
  <c r="G198" i="46" s="1"/>
  <c r="G197" i="46" s="1"/>
  <c r="K1418" i="31"/>
  <c r="K1412" i="31"/>
  <c r="K1405" i="31"/>
  <c r="K1397" i="31"/>
  <c r="K1392" i="31"/>
  <c r="K1387" i="31"/>
  <c r="K1382" i="31"/>
  <c r="K1377" i="31"/>
  <c r="K1365" i="31"/>
  <c r="K1358" i="31"/>
  <c r="K1351" i="31"/>
  <c r="K1350" i="31" s="1"/>
  <c r="G190" i="42" s="1"/>
  <c r="K1343" i="31"/>
  <c r="K1336" i="31"/>
  <c r="K1335" i="31" s="1"/>
  <c r="G188" i="46" s="1"/>
  <c r="G187" i="46" s="1"/>
  <c r="K1332" i="31"/>
  <c r="K1326" i="31"/>
  <c r="K1319" i="31"/>
  <c r="K1312" i="31"/>
  <c r="K1311" i="31" s="1"/>
  <c r="G184" i="46" s="1"/>
  <c r="G183" i="46" s="1"/>
  <c r="K1305" i="31"/>
  <c r="K1304" i="31" s="1"/>
  <c r="G182" i="46" s="1"/>
  <c r="G181" i="46" s="1"/>
  <c r="K1298" i="31"/>
  <c r="K1297" i="31" s="1"/>
  <c r="K1291" i="31"/>
  <c r="K1290" i="31" s="1"/>
  <c r="G178" i="46" s="1"/>
  <c r="G177" i="46" s="1"/>
  <c r="K1284" i="31"/>
  <c r="K1283" i="31" s="1"/>
  <c r="G176" i="46" s="1"/>
  <c r="G175" i="46" s="1"/>
  <c r="K1277" i="31"/>
  <c r="K1276" i="31" s="1"/>
  <c r="G174" i="42" s="1"/>
  <c r="K1265" i="31"/>
  <c r="K1264" i="31" s="1"/>
  <c r="G170" i="46" s="1"/>
  <c r="G169" i="46" s="1"/>
  <c r="K1260" i="31"/>
  <c r="K1259" i="31" s="1"/>
  <c r="G168" i="46" s="1"/>
  <c r="G167" i="46" s="1"/>
  <c r="K1256" i="31"/>
  <c r="K1255" i="31" s="1"/>
  <c r="G166" i="46" s="1"/>
  <c r="G165" i="46" s="1"/>
  <c r="K1252" i="31"/>
  <c r="K1251" i="31" s="1"/>
  <c r="G164" i="46" s="1"/>
  <c r="G163" i="46" s="1"/>
  <c r="K1248" i="31"/>
  <c r="K1247" i="31" s="1"/>
  <c r="G162" i="46" s="1"/>
  <c r="G161" i="46" s="1"/>
  <c r="K1244" i="31"/>
  <c r="K1243" i="31" s="1"/>
  <c r="G160" i="46" s="1"/>
  <c r="G159" i="46" s="1"/>
  <c r="K1240" i="31"/>
  <c r="K1239" i="31" s="1"/>
  <c r="G158" i="46" s="1"/>
  <c r="G157" i="46" s="1"/>
  <c r="K1236" i="31"/>
  <c r="K1235" i="31" s="1"/>
  <c r="G156" i="46" s="1"/>
  <c r="G155" i="46" s="1"/>
  <c r="K1226" i="31"/>
  <c r="K1221" i="31"/>
  <c r="K1217" i="31"/>
  <c r="K1212" i="31"/>
  <c r="K1206" i="31"/>
  <c r="K1198" i="31"/>
  <c r="K1194" i="31"/>
  <c r="K1189" i="31"/>
  <c r="K1182" i="31"/>
  <c r="K1178" i="31"/>
  <c r="K1171" i="31"/>
  <c r="K1163" i="31"/>
  <c r="K1162" i="31" s="1"/>
  <c r="G148" i="46" s="1"/>
  <c r="G147" i="46" s="1"/>
  <c r="K1158" i="31"/>
  <c r="K1156" i="31"/>
  <c r="K1150" i="31"/>
  <c r="K1142" i="31"/>
  <c r="K1136" i="31"/>
  <c r="K1131" i="31"/>
  <c r="K1123" i="31"/>
  <c r="K1117" i="31"/>
  <c r="K1115" i="31"/>
  <c r="K1111" i="31"/>
  <c r="K1102" i="31"/>
  <c r="K1093" i="31"/>
  <c r="K1092" i="31" s="1"/>
  <c r="K1089" i="31" s="1"/>
  <c r="K1085" i="31"/>
  <c r="K1081" i="31"/>
  <c r="K1075" i="31"/>
  <c r="K1065" i="31"/>
  <c r="K1059" i="31"/>
  <c r="K1057" i="31"/>
  <c r="K1051" i="31"/>
  <c r="K1042" i="31"/>
  <c r="K1037" i="31"/>
  <c r="K1036" i="31" s="1"/>
  <c r="G136" i="46" s="1"/>
  <c r="G134" i="46" s="1"/>
  <c r="K1014" i="31"/>
  <c r="K1013" i="31" s="1"/>
  <c r="G133" i="46" s="1"/>
  <c r="K1007" i="31"/>
  <c r="K998" i="31"/>
  <c r="K993" i="31"/>
  <c r="K986" i="31"/>
  <c r="K976" i="31"/>
  <c r="K970" i="31"/>
  <c r="K967" i="31"/>
  <c r="K963" i="31"/>
  <c r="K957" i="31"/>
  <c r="K948" i="31"/>
  <c r="K944" i="31"/>
  <c r="K943" i="31" s="1"/>
  <c r="G126" i="46" s="1"/>
  <c r="G125" i="46" s="1"/>
  <c r="K940" i="31"/>
  <c r="K939" i="31" s="1"/>
  <c r="G124" i="46" s="1"/>
  <c r="K936" i="31"/>
  <c r="K933" i="31"/>
  <c r="K926" i="31"/>
  <c r="K922" i="31"/>
  <c r="K921" i="31" s="1"/>
  <c r="G121" i="46" s="1"/>
  <c r="K916" i="31"/>
  <c r="K911" i="31"/>
  <c r="K907" i="31"/>
  <c r="K903" i="31"/>
  <c r="K898" i="31"/>
  <c r="K895" i="31"/>
  <c r="K888" i="31"/>
  <c r="K881" i="31"/>
  <c r="K878" i="31"/>
  <c r="K871" i="31"/>
  <c r="K864" i="31"/>
  <c r="K863" i="31" s="1"/>
  <c r="G114" i="46" s="1"/>
  <c r="G113" i="46" s="1"/>
  <c r="K857" i="31"/>
  <c r="K856" i="31" s="1"/>
  <c r="G112" i="46" s="1"/>
  <c r="G111" i="46" s="1"/>
  <c r="K851" i="31"/>
  <c r="K848" i="31"/>
  <c r="K843" i="31"/>
  <c r="K835" i="31"/>
  <c r="K829" i="31"/>
  <c r="K827" i="31"/>
  <c r="K825" i="31"/>
  <c r="K824" i="31" s="1"/>
  <c r="G106" i="46" s="1"/>
  <c r="G104" i="46" s="1"/>
  <c r="K819" i="31"/>
  <c r="K810" i="31"/>
  <c r="K805" i="31"/>
  <c r="K801" i="31"/>
  <c r="K794" i="31"/>
  <c r="K784" i="31"/>
  <c r="K773" i="31"/>
  <c r="K772" i="31" s="1"/>
  <c r="G101" i="46" s="1"/>
  <c r="K769" i="31"/>
  <c r="K762" i="31"/>
  <c r="K754" i="31"/>
  <c r="K749" i="31"/>
  <c r="K748" i="31" s="1"/>
  <c r="G98" i="46" s="1"/>
  <c r="K746" i="31"/>
  <c r="K742" i="31"/>
  <c r="K734" i="31"/>
  <c r="K730" i="31"/>
  <c r="K723" i="31"/>
  <c r="K715" i="31"/>
  <c r="K706" i="31"/>
  <c r="K698" i="31"/>
  <c r="K693" i="31"/>
  <c r="K689" i="31"/>
  <c r="K682" i="31"/>
  <c r="K677" i="31"/>
  <c r="K674" i="31"/>
  <c r="K671" i="31"/>
  <c r="K667" i="31"/>
  <c r="K659" i="31"/>
  <c r="K654" i="31"/>
  <c r="K652" i="31"/>
  <c r="K649" i="31"/>
  <c r="K641" i="31"/>
  <c r="K636" i="31"/>
  <c r="K635" i="31" s="1"/>
  <c r="G85" i="46" s="1"/>
  <c r="K628" i="31"/>
  <c r="K624" i="31"/>
  <c r="K620" i="31"/>
  <c r="K613" i="31"/>
  <c r="K605" i="31"/>
  <c r="K600" i="31"/>
  <c r="K595" i="31"/>
  <c r="K587" i="31"/>
  <c r="K583" i="31"/>
  <c r="K576" i="31"/>
  <c r="K563" i="31"/>
  <c r="K556" i="31"/>
  <c r="K549" i="31"/>
  <c r="K542" i="31"/>
  <c r="K539" i="31"/>
  <c r="K535" i="31"/>
  <c r="K531" i="31"/>
  <c r="K527" i="31"/>
  <c r="K524" i="31"/>
  <c r="K518" i="31"/>
  <c r="K511" i="31"/>
  <c r="K507" i="31"/>
  <c r="K503" i="31"/>
  <c r="K492" i="31"/>
  <c r="K485" i="31"/>
  <c r="K478" i="31"/>
  <c r="K473" i="31"/>
  <c r="K466" i="31"/>
  <c r="K459" i="31"/>
  <c r="K455" i="31"/>
  <c r="K450" i="31"/>
  <c r="K439" i="31"/>
  <c r="K434" i="31"/>
  <c r="K423" i="31"/>
  <c r="K418" i="31"/>
  <c r="K388" i="31"/>
  <c r="K381" i="31"/>
  <c r="K373" i="31"/>
  <c r="K364" i="31"/>
  <c r="K356" i="31"/>
  <c r="K347" i="31"/>
  <c r="K339" i="31"/>
  <c r="K335" i="31"/>
  <c r="K328" i="31"/>
  <c r="K321" i="31"/>
  <c r="K317" i="31"/>
  <c r="K310" i="31"/>
  <c r="K303" i="31"/>
  <c r="K299" i="31"/>
  <c r="K293" i="31"/>
  <c r="K285" i="31"/>
  <c r="K277" i="31"/>
  <c r="K270" i="31"/>
  <c r="K259" i="31"/>
  <c r="K252" i="31"/>
  <c r="K245" i="31"/>
  <c r="K238" i="31"/>
  <c r="K231" i="31"/>
  <c r="K230" i="31" s="1"/>
  <c r="G38" i="46" s="1"/>
  <c r="G37" i="46" s="1"/>
  <c r="K222" i="31"/>
  <c r="K211" i="31"/>
  <c r="K188" i="31"/>
  <c r="K187" i="31" s="1"/>
  <c r="G32" i="46" s="1"/>
  <c r="K185" i="31"/>
  <c r="K183" i="31"/>
  <c r="K168" i="31"/>
  <c r="K163" i="31"/>
  <c r="K129" i="31"/>
  <c r="K115" i="31"/>
  <c r="K65" i="31"/>
  <c r="K63" i="31"/>
  <c r="K61" i="31"/>
  <c r="K59" i="31"/>
  <c r="K57" i="31"/>
  <c r="K55" i="31"/>
  <c r="K53" i="31"/>
  <c r="K49" i="31"/>
  <c r="K46" i="31"/>
  <c r="K36" i="31"/>
  <c r="K33" i="31"/>
  <c r="K23" i="31"/>
  <c r="K20" i="31"/>
  <c r="G432" i="30"/>
  <c r="G431" i="30" s="1"/>
  <c r="G429" i="30"/>
  <c r="G428" i="30" s="1"/>
  <c r="G380" i="30"/>
  <c r="G379" i="30" s="1"/>
  <c r="G281" i="30"/>
  <c r="G280" i="30" s="1"/>
  <c r="G255" i="30"/>
  <c r="G254" i="30" s="1"/>
  <c r="G209" i="30"/>
  <c r="G128" i="30"/>
  <c r="G127" i="30" s="1"/>
  <c r="G124" i="30"/>
  <c r="G123" i="30" s="1"/>
  <c r="G15" i="1" l="1"/>
  <c r="G13" i="1" s="1"/>
  <c r="G11" i="1" s="1"/>
  <c r="G19" i="1" s="1"/>
  <c r="G361" i="46"/>
  <c r="K409" i="31"/>
  <c r="G60" i="40" s="1"/>
  <c r="G59" i="40" s="1"/>
  <c r="K2662" i="31"/>
  <c r="K2652" i="31" s="1"/>
  <c r="K634" i="31"/>
  <c r="G85" i="42"/>
  <c r="G85" i="41"/>
  <c r="G85" i="40"/>
  <c r="G173" i="42"/>
  <c r="O174" i="42"/>
  <c r="U174" i="42" s="1"/>
  <c r="G218" i="42"/>
  <c r="G217" i="42" s="1"/>
  <c r="G218" i="40"/>
  <c r="G217" i="40" s="1"/>
  <c r="K2170" i="31"/>
  <c r="G328" i="42"/>
  <c r="G327" i="42" s="1"/>
  <c r="G328" i="40"/>
  <c r="G327" i="40" s="1"/>
  <c r="G419" i="30"/>
  <c r="G402" i="42"/>
  <c r="G402" i="40"/>
  <c r="G114" i="30"/>
  <c r="G98" i="42"/>
  <c r="G98" i="40"/>
  <c r="G98" i="41"/>
  <c r="G117" i="30"/>
  <c r="G101" i="42"/>
  <c r="G101" i="41"/>
  <c r="G101" i="40"/>
  <c r="G160" i="42"/>
  <c r="G159" i="42" s="1"/>
  <c r="G160" i="40"/>
  <c r="G159" i="40" s="1"/>
  <c r="K1258" i="31"/>
  <c r="G168" i="42"/>
  <c r="G167" i="42" s="1"/>
  <c r="G168" i="40"/>
  <c r="G167" i="40" s="1"/>
  <c r="K1282" i="31"/>
  <c r="G176" i="42"/>
  <c r="G175" i="42" s="1"/>
  <c r="G176" i="40"/>
  <c r="G175" i="40" s="1"/>
  <c r="G184" i="42"/>
  <c r="G183" i="42" s="1"/>
  <c r="G184" i="40"/>
  <c r="G183" i="40" s="1"/>
  <c r="G188" i="42"/>
  <c r="G187" i="42" s="1"/>
  <c r="G188" i="40"/>
  <c r="G187" i="40" s="1"/>
  <c r="K1437" i="31"/>
  <c r="G204" i="42"/>
  <c r="G203" i="42" s="1"/>
  <c r="G204" i="40"/>
  <c r="G203" i="40" s="1"/>
  <c r="G220" i="42"/>
  <c r="G219" i="42" s="1"/>
  <c r="G220" i="40"/>
  <c r="G219" i="40" s="1"/>
  <c r="K1510" i="31"/>
  <c r="G228" i="42"/>
  <c r="G227" i="42" s="1"/>
  <c r="G228" i="40"/>
  <c r="G227" i="40" s="1"/>
  <c r="G251" i="30"/>
  <c r="G235" i="42"/>
  <c r="G235" i="40"/>
  <c r="G247" i="42"/>
  <c r="G246" i="42" s="1"/>
  <c r="G247" i="40"/>
  <c r="G246" i="40" s="1"/>
  <c r="G266" i="30"/>
  <c r="G250" i="42"/>
  <c r="G263" i="42"/>
  <c r="G262" i="42" s="1"/>
  <c r="G263" i="40"/>
  <c r="G262" i="40" s="1"/>
  <c r="G350" i="30"/>
  <c r="G333" i="42"/>
  <c r="G333" i="40"/>
  <c r="G339" i="42"/>
  <c r="G338" i="42" s="1"/>
  <c r="G339" i="40"/>
  <c r="G338" i="40" s="1"/>
  <c r="G356" i="41"/>
  <c r="G355" i="41" s="1"/>
  <c r="G356" i="40"/>
  <c r="G355" i="40" s="1"/>
  <c r="G356" i="42"/>
  <c r="G355" i="42" s="1"/>
  <c r="K2363" i="31"/>
  <c r="G367" i="42"/>
  <c r="G366" i="42" s="1"/>
  <c r="G367" i="41"/>
  <c r="G366" i="41" s="1"/>
  <c r="G367" i="40"/>
  <c r="G366" i="40" s="1"/>
  <c r="G122" i="30"/>
  <c r="G106" i="42"/>
  <c r="G106" i="41"/>
  <c r="G106" i="40"/>
  <c r="G104" i="40" s="1"/>
  <c r="K1238" i="31"/>
  <c r="G158" i="42"/>
  <c r="G157" i="42" s="1"/>
  <c r="G158" i="40"/>
  <c r="G157" i="40" s="1"/>
  <c r="G182" i="42"/>
  <c r="G181" i="42" s="1"/>
  <c r="G182" i="40"/>
  <c r="G181" i="40" s="1"/>
  <c r="G202" i="42"/>
  <c r="G201" i="42" s="1"/>
  <c r="G202" i="40"/>
  <c r="G201" i="40" s="1"/>
  <c r="G226" i="42"/>
  <c r="G225" i="42" s="1"/>
  <c r="G226" i="40"/>
  <c r="G225" i="40" s="1"/>
  <c r="G48" i="30"/>
  <c r="G32" i="41"/>
  <c r="G32" i="40"/>
  <c r="K229" i="31"/>
  <c r="G38" i="41"/>
  <c r="G37" i="41" s="1"/>
  <c r="G38" i="40"/>
  <c r="G37" i="40" s="1"/>
  <c r="G152" i="30"/>
  <c r="G136" i="41"/>
  <c r="G134" i="41" s="1"/>
  <c r="G136" i="42"/>
  <c r="G136" i="40"/>
  <c r="G134" i="40" s="1"/>
  <c r="G162" i="42"/>
  <c r="G161" i="42" s="1"/>
  <c r="G162" i="40"/>
  <c r="G161" i="40" s="1"/>
  <c r="G170" i="42"/>
  <c r="G169" i="42" s="1"/>
  <c r="G170" i="40"/>
  <c r="G169" i="40" s="1"/>
  <c r="G178" i="42"/>
  <c r="G177" i="42" s="1"/>
  <c r="G178" i="40"/>
  <c r="G177" i="40" s="1"/>
  <c r="G198" i="42"/>
  <c r="G197" i="42" s="1"/>
  <c r="G198" i="40"/>
  <c r="G197" i="40" s="1"/>
  <c r="K1442" i="31"/>
  <c r="G206" i="42"/>
  <c r="G205" i="42" s="1"/>
  <c r="G206" i="40"/>
  <c r="G205" i="40" s="1"/>
  <c r="G214" i="42"/>
  <c r="G213" i="42" s="1"/>
  <c r="G214" i="40"/>
  <c r="G213" i="40" s="1"/>
  <c r="G222" i="42"/>
  <c r="G221" i="42" s="1"/>
  <c r="G222" i="40"/>
  <c r="G221" i="40" s="1"/>
  <c r="G290" i="30"/>
  <c r="G274" i="42"/>
  <c r="G274" i="40"/>
  <c r="G311" i="42"/>
  <c r="G310" i="42" s="1"/>
  <c r="G311" i="40"/>
  <c r="G310" i="40" s="1"/>
  <c r="G335" i="42"/>
  <c r="G334" i="42" s="1"/>
  <c r="G335" i="40"/>
  <c r="G334" i="40" s="1"/>
  <c r="G341" i="42"/>
  <c r="K2369" i="31"/>
  <c r="G369" i="41"/>
  <c r="G368" i="41" s="1"/>
  <c r="G369" i="42"/>
  <c r="G368" i="42" s="1"/>
  <c r="G369" i="40"/>
  <c r="G368" i="40" s="1"/>
  <c r="G114" i="42"/>
  <c r="G113" i="42" s="1"/>
  <c r="G114" i="40"/>
  <c r="G113" i="40" s="1"/>
  <c r="G114" i="41"/>
  <c r="G113" i="41" s="1"/>
  <c r="K942" i="31"/>
  <c r="G126" i="42"/>
  <c r="G125" i="42" s="1"/>
  <c r="G126" i="41"/>
  <c r="G125" i="41" s="1"/>
  <c r="G126" i="40"/>
  <c r="G125" i="40" s="1"/>
  <c r="G166" i="42"/>
  <c r="G165" i="42" s="1"/>
  <c r="G166" i="40"/>
  <c r="G165" i="40" s="1"/>
  <c r="G210" i="42"/>
  <c r="G209" i="42" s="1"/>
  <c r="G210" i="40"/>
  <c r="G209" i="40" s="1"/>
  <c r="G245" i="42"/>
  <c r="G244" i="42" s="1"/>
  <c r="G245" i="40"/>
  <c r="G244" i="40" s="1"/>
  <c r="G316" i="30"/>
  <c r="G299" i="42"/>
  <c r="G299" i="40"/>
  <c r="G354" i="42"/>
  <c r="G353" i="42" s="1"/>
  <c r="G354" i="41"/>
  <c r="G353" i="41" s="1"/>
  <c r="G354" i="40"/>
  <c r="G353" i="40" s="1"/>
  <c r="G409" i="42"/>
  <c r="G408" i="42" s="1"/>
  <c r="G407" i="42" s="1"/>
  <c r="T410" i="42"/>
  <c r="U410" i="42" s="1"/>
  <c r="K855" i="31"/>
  <c r="G112" i="42"/>
  <c r="G111" i="42" s="1"/>
  <c r="G112" i="41"/>
  <c r="G111" i="41" s="1"/>
  <c r="G112" i="40"/>
  <c r="G111" i="40" s="1"/>
  <c r="G137" i="30"/>
  <c r="G121" i="40"/>
  <c r="G121" i="41"/>
  <c r="G121" i="42"/>
  <c r="G140" i="30"/>
  <c r="G124" i="42"/>
  <c r="G124" i="41"/>
  <c r="G124" i="40"/>
  <c r="G149" i="30"/>
  <c r="G133" i="42"/>
  <c r="G133" i="41"/>
  <c r="G133" i="40"/>
  <c r="G148" i="42"/>
  <c r="G147" i="42" s="1"/>
  <c r="G148" i="40"/>
  <c r="G147" i="40" s="1"/>
  <c r="G148" i="41"/>
  <c r="G147" i="41" s="1"/>
  <c r="K1234" i="31"/>
  <c r="G156" i="42"/>
  <c r="G155" i="42" s="1"/>
  <c r="G156" i="40"/>
  <c r="G155" i="40" s="1"/>
  <c r="G164" i="42"/>
  <c r="G163" i="42" s="1"/>
  <c r="G164" i="40"/>
  <c r="G163" i="40" s="1"/>
  <c r="G200" i="42"/>
  <c r="G199" i="42" s="1"/>
  <c r="G200" i="40"/>
  <c r="G199" i="40" s="1"/>
  <c r="K1448" i="31"/>
  <c r="G212" i="42"/>
  <c r="G211" i="42" s="1"/>
  <c r="G212" i="40"/>
  <c r="G211" i="40" s="1"/>
  <c r="G216" i="42"/>
  <c r="G215" i="42" s="1"/>
  <c r="G216" i="40"/>
  <c r="G215" i="40" s="1"/>
  <c r="G224" i="42"/>
  <c r="G223" i="42" s="1"/>
  <c r="G224" i="40"/>
  <c r="G223" i="40" s="1"/>
  <c r="G258" i="30"/>
  <c r="G242" i="42"/>
  <c r="G242" i="40"/>
  <c r="G256" i="42"/>
  <c r="G255" i="42" s="1"/>
  <c r="G256" i="40"/>
  <c r="G255" i="40" s="1"/>
  <c r="G317" i="42"/>
  <c r="G316" i="42" s="1"/>
  <c r="G317" i="40"/>
  <c r="G316" i="40" s="1"/>
  <c r="G366" i="30"/>
  <c r="G349" i="42"/>
  <c r="G349" i="41"/>
  <c r="G349" i="40"/>
  <c r="G347" i="40" s="1"/>
  <c r="G369" i="30"/>
  <c r="G352" i="42"/>
  <c r="G352" i="40"/>
  <c r="G352" i="41"/>
  <c r="K2564" i="31"/>
  <c r="G399" i="42"/>
  <c r="G189" i="42"/>
  <c r="P190" i="42"/>
  <c r="U190" i="42" s="1"/>
  <c r="K1296" i="31"/>
  <c r="G180" i="42"/>
  <c r="K2634" i="31"/>
  <c r="K2633" i="31" s="1"/>
  <c r="K2632" i="31" s="1"/>
  <c r="G427" i="30"/>
  <c r="G426" i="30" s="1"/>
  <c r="G425" i="30" s="1"/>
  <c r="G424" i="30" s="1"/>
  <c r="G244" i="30"/>
  <c r="G243" i="30" s="1"/>
  <c r="K1873" i="31"/>
  <c r="K2006" i="31"/>
  <c r="G305" i="46" s="1"/>
  <c r="G304" i="46" s="1"/>
  <c r="K2512" i="31"/>
  <c r="G390" i="46" s="1"/>
  <c r="G389" i="46" s="1"/>
  <c r="K2544" i="31"/>
  <c r="G394" i="46" s="1"/>
  <c r="G393" i="46" s="1"/>
  <c r="K2033" i="31"/>
  <c r="G309" i="46" s="1"/>
  <c r="G308" i="46" s="1"/>
  <c r="K355" i="31"/>
  <c r="K354" i="31" s="1"/>
  <c r="G53" i="46" s="1"/>
  <c r="G52" i="46" s="1"/>
  <c r="K1750" i="31"/>
  <c r="G267" i="46" s="1"/>
  <c r="G266" i="46" s="1"/>
  <c r="G192" i="30"/>
  <c r="G191" i="30" s="1"/>
  <c r="K1827" i="31"/>
  <c r="G278" i="46" s="1"/>
  <c r="G277" i="46" s="1"/>
  <c r="K1855" i="31"/>
  <c r="G282" i="46" s="1"/>
  <c r="K1902" i="31"/>
  <c r="G288" i="46" s="1"/>
  <c r="G287" i="46" s="1"/>
  <c r="K1788" i="31"/>
  <c r="G273" i="46" s="1"/>
  <c r="G272" i="46" s="1"/>
  <c r="G54" i="30"/>
  <c r="G53" i="30" s="1"/>
  <c r="K714" i="31"/>
  <c r="G95" i="46" s="1"/>
  <c r="G94" i="46" s="1"/>
  <c r="K1549" i="31"/>
  <c r="G234" i="46" s="1"/>
  <c r="G233" i="46" s="1"/>
  <c r="K2092" i="31"/>
  <c r="G334" i="30"/>
  <c r="G333" i="30" s="1"/>
  <c r="K1289" i="31"/>
  <c r="G194" i="30"/>
  <c r="G193" i="30" s="1"/>
  <c r="K1536" i="31"/>
  <c r="K2526" i="31"/>
  <c r="G392" i="46" s="1"/>
  <c r="G391" i="46" s="1"/>
  <c r="G386" i="30"/>
  <c r="G385" i="30" s="1"/>
  <c r="K834" i="31"/>
  <c r="G110" i="46" s="1"/>
  <c r="G109" i="46" s="1"/>
  <c r="K1518" i="31"/>
  <c r="G231" i="46" s="1"/>
  <c r="K2182" i="31"/>
  <c r="G332" i="46" s="1"/>
  <c r="G331" i="46" s="1"/>
  <c r="G174" i="30"/>
  <c r="G173" i="30" s="1"/>
  <c r="G228" i="30"/>
  <c r="G227" i="30" s="1"/>
  <c r="G345" i="30"/>
  <c r="G344" i="30" s="1"/>
  <c r="G416" i="30"/>
  <c r="G415" i="30" s="1"/>
  <c r="K284" i="31"/>
  <c r="G45" i="46" s="1"/>
  <c r="G44" i="46" s="1"/>
  <c r="K320" i="31"/>
  <c r="K319" i="31" s="1"/>
  <c r="G49" i="46" s="1"/>
  <c r="G48" i="46" s="1"/>
  <c r="K372" i="31"/>
  <c r="G55" i="46" s="1"/>
  <c r="G54" i="46" s="1"/>
  <c r="K2413" i="31"/>
  <c r="G376" i="46" s="1"/>
  <c r="G375" i="46" s="1"/>
  <c r="G358" i="30"/>
  <c r="G357" i="30" s="1"/>
  <c r="K2314" i="31"/>
  <c r="G373" i="30"/>
  <c r="G372" i="30" s="1"/>
  <c r="K623" i="31"/>
  <c r="G82" i="46" s="1"/>
  <c r="K783" i="31"/>
  <c r="K1404" i="31"/>
  <c r="G196" i="46" s="1"/>
  <c r="G195" i="46" s="1"/>
  <c r="K1568" i="31"/>
  <c r="G237" i="46" s="1"/>
  <c r="G236" i="46" s="1"/>
  <c r="K1768" i="31"/>
  <c r="G269" i="46" s="1"/>
  <c r="G268" i="46" s="1"/>
  <c r="K2151" i="31"/>
  <c r="K2595" i="31"/>
  <c r="G404" i="46" s="1"/>
  <c r="G403" i="46" s="1"/>
  <c r="G222" i="30"/>
  <c r="G221" i="30" s="1"/>
  <c r="G384" i="30"/>
  <c r="G383" i="30" s="1"/>
  <c r="K510" i="31"/>
  <c r="G72" i="46" s="1"/>
  <c r="K906" i="31"/>
  <c r="G120" i="46" s="1"/>
  <c r="G119" i="46" s="1"/>
  <c r="K1170" i="31"/>
  <c r="G150" i="46" s="1"/>
  <c r="G149" i="46" s="1"/>
  <c r="K1216" i="31"/>
  <c r="K1934" i="31"/>
  <c r="G293" i="46" s="1"/>
  <c r="G292" i="46" s="1"/>
  <c r="K2377" i="31"/>
  <c r="G372" i="46" s="1"/>
  <c r="G371" i="46" s="1"/>
  <c r="K2572" i="31"/>
  <c r="G401" i="46" s="1"/>
  <c r="G400" i="46" s="1"/>
  <c r="K237" i="31"/>
  <c r="G40" i="46" s="1"/>
  <c r="G39" i="46" s="1"/>
  <c r="G142" i="30"/>
  <c r="G141" i="30" s="1"/>
  <c r="G272" i="30"/>
  <c r="G271" i="30" s="1"/>
  <c r="K870" i="31"/>
  <c r="G116" i="46" s="1"/>
  <c r="G115" i="46" s="1"/>
  <c r="K2072" i="31"/>
  <c r="G315" i="46" s="1"/>
  <c r="G314" i="46" s="1"/>
  <c r="K2103" i="31"/>
  <c r="G320" i="46" s="1"/>
  <c r="G319" i="46" s="1"/>
  <c r="K2206" i="31"/>
  <c r="G337" i="46" s="1"/>
  <c r="G336" i="46" s="1"/>
  <c r="K1468" i="31"/>
  <c r="G232" i="30"/>
  <c r="G231" i="30" s="1"/>
  <c r="K862" i="31"/>
  <c r="G130" i="30"/>
  <c r="G129" i="30" s="1"/>
  <c r="K1310" i="31"/>
  <c r="G200" i="30"/>
  <c r="G199" i="30" s="1"/>
  <c r="K1334" i="31"/>
  <c r="G204" i="30"/>
  <c r="G203" i="30" s="1"/>
  <c r="G172" i="30"/>
  <c r="G171" i="30" s="1"/>
  <c r="K1250" i="31"/>
  <c r="G180" i="30"/>
  <c r="G179" i="30" s="1"/>
  <c r="K1482" i="31"/>
  <c r="G236" i="30"/>
  <c r="G235" i="30" s="1"/>
  <c r="G261" i="30"/>
  <c r="G260" i="30" s="1"/>
  <c r="K1624" i="31"/>
  <c r="G371" i="30"/>
  <c r="G370" i="30" s="1"/>
  <c r="K2310" i="31"/>
  <c r="G220" i="30"/>
  <c r="G219" i="30" s="1"/>
  <c r="K658" i="31"/>
  <c r="G89" i="46" s="1"/>
  <c r="G88" i="46" s="1"/>
  <c r="K1427" i="31"/>
  <c r="G216" i="30"/>
  <c r="G215" i="30" s="1"/>
  <c r="G184" i="30"/>
  <c r="G183" i="30" s="1"/>
  <c r="G196" i="30"/>
  <c r="G195" i="30" s="1"/>
  <c r="K52" i="31"/>
  <c r="K681" i="31"/>
  <c r="G91" i="46" s="1"/>
  <c r="G90" i="46" s="1"/>
  <c r="K966" i="31"/>
  <c r="G129" i="46" s="1"/>
  <c r="G164" i="30"/>
  <c r="G163" i="30" s="1"/>
  <c r="K1161" i="31"/>
  <c r="K1242" i="31"/>
  <c r="G176" i="30"/>
  <c r="G175" i="30" s="1"/>
  <c r="K1452" i="31"/>
  <c r="G226" i="30"/>
  <c r="G225" i="30" s="1"/>
  <c r="G240" i="30"/>
  <c r="G239" i="30" s="1"/>
  <c r="K1496" i="31"/>
  <c r="K1962" i="31"/>
  <c r="G297" i="46" s="1"/>
  <c r="G296" i="46" s="1"/>
  <c r="K2337" i="31"/>
  <c r="G360" i="46" s="1"/>
  <c r="G359" i="46" s="1"/>
  <c r="K1694" i="31"/>
  <c r="G258" i="46" s="1"/>
  <c r="G257" i="46" s="1"/>
  <c r="K2449" i="31"/>
  <c r="G381" i="46" s="1"/>
  <c r="G380" i="46" s="1"/>
  <c r="K2487" i="31"/>
  <c r="G385" i="46" s="1"/>
  <c r="G384" i="46" s="1"/>
  <c r="K2559" i="31"/>
  <c r="G397" i="46" s="1"/>
  <c r="G396" i="46" s="1"/>
  <c r="K19" i="31"/>
  <c r="G24" i="30" s="1"/>
  <c r="K182" i="31"/>
  <c r="G31" i="46" s="1"/>
  <c r="G30" i="46" s="1"/>
  <c r="K251" i="31"/>
  <c r="K250" i="31" s="1"/>
  <c r="G42" i="46" s="1"/>
  <c r="G41" i="46" s="1"/>
  <c r="K302" i="31"/>
  <c r="G47" i="46" s="1"/>
  <c r="G46" i="46" s="1"/>
  <c r="K458" i="31"/>
  <c r="G66" i="46" s="1"/>
  <c r="G65" i="46" s="1"/>
  <c r="K753" i="31"/>
  <c r="G100" i="46" s="1"/>
  <c r="G99" i="46" s="1"/>
  <c r="K947" i="31"/>
  <c r="G128" i="46" s="1"/>
  <c r="K1041" i="31"/>
  <c r="G138" i="46" s="1"/>
  <c r="G137" i="46" s="1"/>
  <c r="K1101" i="31"/>
  <c r="G142" i="46" s="1"/>
  <c r="G141" i="46" s="1"/>
  <c r="K1141" i="31"/>
  <c r="G146" i="46" s="1"/>
  <c r="G145" i="46" s="1"/>
  <c r="K1197" i="31"/>
  <c r="G152" i="46" s="1"/>
  <c r="G151" i="46" s="1"/>
  <c r="K1600" i="31"/>
  <c r="K1599" i="31" s="1"/>
  <c r="G241" i="46" s="1"/>
  <c r="G240" i="46" s="1"/>
  <c r="K1640" i="31"/>
  <c r="G249" i="46" s="1"/>
  <c r="G248" i="46" s="1"/>
  <c r="K1661" i="31"/>
  <c r="G252" i="46" s="1"/>
  <c r="K1676" i="31"/>
  <c r="G253" i="46" s="1"/>
  <c r="K1991" i="31"/>
  <c r="K2119" i="31"/>
  <c r="G322" i="46" s="1"/>
  <c r="G321" i="46" s="1"/>
  <c r="K2241" i="31"/>
  <c r="G343" i="46" s="1"/>
  <c r="G342" i="46" s="1"/>
  <c r="K2297" i="31"/>
  <c r="G351" i="46" s="1"/>
  <c r="G350" i="46" s="1"/>
  <c r="K210" i="31"/>
  <c r="K338" i="31"/>
  <c r="K337" i="31" s="1"/>
  <c r="G51" i="46" s="1"/>
  <c r="G50" i="46" s="1"/>
  <c r="K586" i="31"/>
  <c r="G79" i="46" s="1"/>
  <c r="G78" i="46" s="1"/>
  <c r="K697" i="31"/>
  <c r="K733" i="31"/>
  <c r="G97" i="46" s="1"/>
  <c r="G96" i="46" s="1"/>
  <c r="K1122" i="31"/>
  <c r="G144" i="46" s="1"/>
  <c r="G143" i="46" s="1"/>
  <c r="K1357" i="31"/>
  <c r="K1356" i="31" s="1"/>
  <c r="G192" i="46" s="1"/>
  <c r="G191" i="46" s="1"/>
  <c r="K1372" i="31"/>
  <c r="K1711" i="31"/>
  <c r="G260" i="46" s="1"/>
  <c r="G259" i="46" s="1"/>
  <c r="K1731" i="31"/>
  <c r="K1730" i="31" s="1"/>
  <c r="K1813" i="31"/>
  <c r="G276" i="46" s="1"/>
  <c r="G275" i="46" s="1"/>
  <c r="K1841" i="31"/>
  <c r="G280" i="46" s="1"/>
  <c r="G279" i="46" s="1"/>
  <c r="K1917" i="31"/>
  <c r="G291" i="46" s="1"/>
  <c r="K1978" i="31"/>
  <c r="G300" i="46" s="1"/>
  <c r="G298" i="46" s="1"/>
  <c r="K2053" i="31"/>
  <c r="G313" i="46" s="1"/>
  <c r="G312" i="46" s="1"/>
  <c r="K2319" i="31"/>
  <c r="G358" i="46" s="1"/>
  <c r="G357" i="46" s="1"/>
  <c r="K2395" i="31"/>
  <c r="G374" i="46" s="1"/>
  <c r="G373" i="46" s="1"/>
  <c r="K2470" i="31"/>
  <c r="G383" i="46" s="1"/>
  <c r="G382" i="46" s="1"/>
  <c r="K2494" i="31"/>
  <c r="G387" i="46" s="1"/>
  <c r="G386" i="46" s="1"/>
  <c r="K1246" i="31"/>
  <c r="G178" i="30"/>
  <c r="G177" i="30" s="1"/>
  <c r="K1254" i="31"/>
  <c r="G182" i="30"/>
  <c r="G181" i="30" s="1"/>
  <c r="K1303" i="31"/>
  <c r="G198" i="30"/>
  <c r="G197" i="30" s="1"/>
  <c r="G206" i="30"/>
  <c r="G205" i="30" s="1"/>
  <c r="K1422" i="31"/>
  <c r="G214" i="30"/>
  <c r="G213" i="30" s="1"/>
  <c r="K1432" i="31"/>
  <c r="G218" i="30"/>
  <c r="G217" i="30" s="1"/>
  <c r="K1461" i="31"/>
  <c r="G230" i="30"/>
  <c r="G229" i="30" s="1"/>
  <c r="K1475" i="31"/>
  <c r="G234" i="30"/>
  <c r="G233" i="30" s="1"/>
  <c r="K2045" i="31"/>
  <c r="G328" i="30"/>
  <c r="G327" i="30" s="1"/>
  <c r="G101" i="30"/>
  <c r="K39" i="31"/>
  <c r="G25" i="30" s="1"/>
  <c r="K477" i="31"/>
  <c r="K538" i="31"/>
  <c r="G73" i="46" s="1"/>
  <c r="K604" i="31"/>
  <c r="G81" i="46" s="1"/>
  <c r="G80" i="46" s="1"/>
  <c r="K640" i="31"/>
  <c r="G87" i="46" s="1"/>
  <c r="G86" i="46" s="1"/>
  <c r="K1064" i="31"/>
  <c r="G140" i="46" s="1"/>
  <c r="G139" i="46" s="1"/>
  <c r="K2201" i="31"/>
  <c r="G352" i="30"/>
  <c r="G351" i="30" s="1"/>
  <c r="K2214" i="31"/>
  <c r="G356" i="30"/>
  <c r="G355" i="30" s="1"/>
  <c r="K1629" i="31"/>
  <c r="G263" i="30"/>
  <c r="G262" i="30" s="1"/>
  <c r="K548" i="31"/>
  <c r="K925" i="31"/>
  <c r="G123" i="46" s="1"/>
  <c r="G122" i="46" s="1"/>
  <c r="K975" i="31"/>
  <c r="G132" i="46" s="1"/>
  <c r="G131" i="46" s="1"/>
  <c r="K1263" i="31"/>
  <c r="G186" i="30"/>
  <c r="G185" i="30" s="1"/>
  <c r="K1275" i="31"/>
  <c r="G190" i="30"/>
  <c r="G189" i="30" s="1"/>
  <c r="K1318" i="31"/>
  <c r="G186" i="46" s="1"/>
  <c r="G185" i="46" s="1"/>
  <c r="K1489" i="31"/>
  <c r="G238" i="30"/>
  <c r="G237" i="30" s="1"/>
  <c r="K1503" i="31"/>
  <c r="G242" i="30"/>
  <c r="G241" i="30" s="1"/>
  <c r="K1724" i="31"/>
  <c r="G279" i="30"/>
  <c r="G278" i="30" s="1"/>
  <c r="K2434" i="31"/>
  <c r="G378" i="46" s="1"/>
  <c r="G377" i="46" s="1"/>
  <c r="K887" i="31"/>
  <c r="G118" i="42" s="1"/>
  <c r="K2016" i="31"/>
  <c r="G307" i="46" s="1"/>
  <c r="G306" i="46" s="1"/>
  <c r="K2259" i="31"/>
  <c r="G345" i="46" s="1"/>
  <c r="G344" i="46" s="1"/>
  <c r="K2616" i="31"/>
  <c r="G406" i="46" s="1"/>
  <c r="G405" i="46" s="1"/>
  <c r="G130" i="46" l="1"/>
  <c r="G127" i="46"/>
  <c r="G103" i="46" s="1"/>
  <c r="J57" i="52"/>
  <c r="J55" i="53" s="1"/>
  <c r="G440" i="30"/>
  <c r="G388" i="46"/>
  <c r="G154" i="46"/>
  <c r="G26" i="30"/>
  <c r="M88" i="5"/>
  <c r="N88" i="5" s="1"/>
  <c r="O88" i="5" s="1"/>
  <c r="P88" i="5" s="1"/>
  <c r="Q88" i="5" s="1"/>
  <c r="R88" i="5" s="1"/>
  <c r="S88" i="5" s="1"/>
  <c r="T88" i="5" s="1"/>
  <c r="U88" i="5" s="1"/>
  <c r="V88" i="5" s="1"/>
  <c r="W88" i="5" s="1"/>
  <c r="G261" i="46"/>
  <c r="G346" i="46"/>
  <c r="G319" i="30"/>
  <c r="G318" i="30" s="1"/>
  <c r="G302" i="46"/>
  <c r="G301" i="46" s="1"/>
  <c r="G370" i="46"/>
  <c r="G330" i="46"/>
  <c r="G290" i="46"/>
  <c r="G281" i="46"/>
  <c r="G303" i="46"/>
  <c r="K1447" i="31"/>
  <c r="G208" i="46"/>
  <c r="G207" i="46" s="1"/>
  <c r="G68" i="40"/>
  <c r="G67" i="40" s="1"/>
  <c r="G68" i="46"/>
  <c r="G67" i="46" s="1"/>
  <c r="G109" i="30"/>
  <c r="G108" i="30" s="1"/>
  <c r="G93" i="46"/>
  <c r="G92" i="46" s="1"/>
  <c r="G318" i="46"/>
  <c r="G71" i="46"/>
  <c r="G300" i="30"/>
  <c r="G299" i="30" s="1"/>
  <c r="G284" i="46"/>
  <c r="G283" i="46" s="1"/>
  <c r="G251" i="46"/>
  <c r="G243" i="46" s="1"/>
  <c r="G232" i="46"/>
  <c r="G75" i="40"/>
  <c r="G74" i="40" s="1"/>
  <c r="G75" i="46"/>
  <c r="G254" i="46"/>
  <c r="G43" i="46"/>
  <c r="G379" i="46"/>
  <c r="G395" i="46"/>
  <c r="K408" i="31"/>
  <c r="G60" i="46"/>
  <c r="G59" i="46" s="1"/>
  <c r="G123" i="42"/>
  <c r="G122" i="42" s="1"/>
  <c r="G123" i="41"/>
  <c r="G122" i="41" s="1"/>
  <c r="G123" i="40"/>
  <c r="G122" i="40" s="1"/>
  <c r="G276" i="42"/>
  <c r="G275" i="42" s="1"/>
  <c r="G276" i="40"/>
  <c r="G275" i="40" s="1"/>
  <c r="G95" i="30"/>
  <c r="G94" i="30" s="1"/>
  <c r="G79" i="42"/>
  <c r="G78" i="42" s="1"/>
  <c r="G79" i="41"/>
  <c r="G78" i="41" s="1"/>
  <c r="G79" i="40"/>
  <c r="G78" i="40" s="1"/>
  <c r="G252" i="42"/>
  <c r="G252" i="40"/>
  <c r="G31" i="41"/>
  <c r="G30" i="41" s="1"/>
  <c r="G31" i="40"/>
  <c r="G30" i="40" s="1"/>
  <c r="K2071" i="31"/>
  <c r="G315" i="42"/>
  <c r="G314" i="42" s="1"/>
  <c r="G315" i="40"/>
  <c r="G314" i="40" s="1"/>
  <c r="K905" i="31"/>
  <c r="G120" i="42"/>
  <c r="G119" i="42" s="1"/>
  <c r="G120" i="41"/>
  <c r="G119" i="41" s="1"/>
  <c r="G120" i="40"/>
  <c r="G119" i="40" s="1"/>
  <c r="G253" i="30"/>
  <c r="G252" i="30" s="1"/>
  <c r="G237" i="40"/>
  <c r="G236" i="40" s="1"/>
  <c r="G237" i="42"/>
  <c r="G236" i="42" s="1"/>
  <c r="G126" i="30"/>
  <c r="G125" i="30" s="1"/>
  <c r="G110" i="42"/>
  <c r="G109" i="42" s="1"/>
  <c r="G110" i="41"/>
  <c r="G109" i="41" s="1"/>
  <c r="G110" i="40"/>
  <c r="G109" i="40" s="1"/>
  <c r="K1826" i="31"/>
  <c r="G278" i="42"/>
  <c r="G277" i="42" s="1"/>
  <c r="G278" i="40"/>
  <c r="G277" i="40" s="1"/>
  <c r="G208" i="42"/>
  <c r="G207" i="42" s="1"/>
  <c r="G208" i="40"/>
  <c r="G207" i="40" s="1"/>
  <c r="G406" i="42"/>
  <c r="G405" i="42" s="1"/>
  <c r="G406" i="40"/>
  <c r="G405" i="40" s="1"/>
  <c r="G87" i="42"/>
  <c r="G86" i="42" s="1"/>
  <c r="G87" i="41"/>
  <c r="G86" i="41" s="1"/>
  <c r="G87" i="40"/>
  <c r="G86" i="40" s="1"/>
  <c r="G400" i="30"/>
  <c r="G399" i="30" s="1"/>
  <c r="G383" i="42"/>
  <c r="G382" i="42" s="1"/>
  <c r="G383" i="40"/>
  <c r="G382" i="40" s="1"/>
  <c r="G383" i="41"/>
  <c r="G382" i="41" s="1"/>
  <c r="G317" i="30"/>
  <c r="G315" i="30" s="1"/>
  <c r="G300" i="42"/>
  <c r="G298" i="42" s="1"/>
  <c r="G300" i="40"/>
  <c r="G298" i="40" s="1"/>
  <c r="G144" i="42"/>
  <c r="G143" i="42" s="1"/>
  <c r="G144" i="41"/>
  <c r="G143" i="41" s="1"/>
  <c r="G144" i="40"/>
  <c r="G143" i="40" s="1"/>
  <c r="G67" i="30"/>
  <c r="G66" i="30" s="1"/>
  <c r="G51" i="41"/>
  <c r="G50" i="41" s="1"/>
  <c r="G51" i="40"/>
  <c r="G50" i="40" s="1"/>
  <c r="G339" i="30"/>
  <c r="G338" i="30" s="1"/>
  <c r="G322" i="42"/>
  <c r="G321" i="42" s="1"/>
  <c r="G322" i="40"/>
  <c r="G321" i="40" s="1"/>
  <c r="G265" i="30"/>
  <c r="G264" i="30" s="1"/>
  <c r="G249" i="42"/>
  <c r="G248" i="42" s="1"/>
  <c r="I248" i="42" s="1"/>
  <c r="G249" i="40"/>
  <c r="G248" i="40" s="1"/>
  <c r="I248" i="40" s="1"/>
  <c r="G142" i="42"/>
  <c r="G141" i="42" s="1"/>
  <c r="G142" i="40"/>
  <c r="G141" i="40" s="1"/>
  <c r="G142" i="41"/>
  <c r="G141" i="41" s="1"/>
  <c r="G82" i="30"/>
  <c r="G81" i="30" s="1"/>
  <c r="G66" i="40"/>
  <c r="G65" i="40" s="1"/>
  <c r="K1693" i="31"/>
  <c r="G258" i="42"/>
  <c r="G257" i="42" s="1"/>
  <c r="G258" i="40"/>
  <c r="G257" i="40" s="1"/>
  <c r="G107" i="30"/>
  <c r="G106" i="30" s="1"/>
  <c r="G91" i="42"/>
  <c r="G90" i="42" s="1"/>
  <c r="G91" i="41"/>
  <c r="G90" i="41" s="1"/>
  <c r="G91" i="40"/>
  <c r="G90" i="40" s="1"/>
  <c r="G40" i="41"/>
  <c r="G39" i="41" s="1"/>
  <c r="G40" i="40"/>
  <c r="G39" i="40" s="1"/>
  <c r="G309" i="30"/>
  <c r="G308" i="30" s="1"/>
  <c r="G293" i="42"/>
  <c r="G292" i="42" s="1"/>
  <c r="G293" i="40"/>
  <c r="G292" i="40" s="1"/>
  <c r="G88" i="30"/>
  <c r="G72" i="40"/>
  <c r="G421" i="30"/>
  <c r="G420" i="30" s="1"/>
  <c r="G404" i="42"/>
  <c r="G403" i="42" s="1"/>
  <c r="G404" i="40"/>
  <c r="G403" i="40" s="1"/>
  <c r="G212" i="30"/>
  <c r="G211" i="30" s="1"/>
  <c r="G196" i="42"/>
  <c r="G195" i="42" s="1"/>
  <c r="G196" i="40"/>
  <c r="G195" i="40" s="1"/>
  <c r="G224" i="30"/>
  <c r="G223" i="30" s="1"/>
  <c r="G365" i="30"/>
  <c r="G364" i="30" s="1"/>
  <c r="G348" i="42"/>
  <c r="G61" i="30"/>
  <c r="G60" i="30" s="1"/>
  <c r="G45" i="41"/>
  <c r="G44" i="41" s="1"/>
  <c r="G45" i="40"/>
  <c r="G44" i="40" s="1"/>
  <c r="K1548" i="31"/>
  <c r="G234" i="42"/>
  <c r="G233" i="42" s="1"/>
  <c r="G234" i="40"/>
  <c r="G233" i="40" s="1"/>
  <c r="G411" i="30"/>
  <c r="G410" i="30" s="1"/>
  <c r="G394" i="42"/>
  <c r="G393" i="42" s="1"/>
  <c r="G394" i="40"/>
  <c r="G393" i="40" s="1"/>
  <c r="G313" i="42"/>
  <c r="G312" i="42" s="1"/>
  <c r="G313" i="40"/>
  <c r="G312" i="40" s="1"/>
  <c r="G343" i="42"/>
  <c r="G342" i="42" s="1"/>
  <c r="G343" i="40"/>
  <c r="G342" i="40" s="1"/>
  <c r="G116" i="30"/>
  <c r="G115" i="30" s="1"/>
  <c r="G100" i="42"/>
  <c r="G99" i="42" s="1"/>
  <c r="G100" i="41"/>
  <c r="G99" i="41" s="1"/>
  <c r="G100" i="40"/>
  <c r="G99" i="40" s="1"/>
  <c r="K1787" i="31"/>
  <c r="G273" i="42"/>
  <c r="G272" i="42" s="1"/>
  <c r="G273" i="40"/>
  <c r="G272" i="40" s="1"/>
  <c r="K1872" i="31"/>
  <c r="G284" i="42"/>
  <c r="G283" i="42" s="1"/>
  <c r="G284" i="40"/>
  <c r="G283" i="40" s="1"/>
  <c r="G345" i="42"/>
  <c r="G344" i="42" s="1"/>
  <c r="G345" i="40"/>
  <c r="G344" i="40" s="1"/>
  <c r="G391" i="30"/>
  <c r="G390" i="30" s="1"/>
  <c r="G374" i="42"/>
  <c r="G373" i="42" s="1"/>
  <c r="G374" i="41"/>
  <c r="G373" i="41" s="1"/>
  <c r="G374" i="40"/>
  <c r="G373" i="40" s="1"/>
  <c r="G260" i="42"/>
  <c r="G259" i="42" s="1"/>
  <c r="G254" i="42" s="1"/>
  <c r="G260" i="40"/>
  <c r="G259" i="40" s="1"/>
  <c r="K1990" i="31"/>
  <c r="G302" i="42"/>
  <c r="G301" i="42" s="1"/>
  <c r="G302" i="40"/>
  <c r="G301" i="40" s="1"/>
  <c r="G138" i="42"/>
  <c r="G137" i="42" s="1"/>
  <c r="G138" i="41"/>
  <c r="G137" i="41" s="1"/>
  <c r="G138" i="40"/>
  <c r="G137" i="40" s="1"/>
  <c r="G397" i="42"/>
  <c r="G396" i="42" s="1"/>
  <c r="G397" i="40"/>
  <c r="G396" i="40" s="1"/>
  <c r="G360" i="42"/>
  <c r="G359" i="42" s="1"/>
  <c r="G360" i="41"/>
  <c r="G359" i="41" s="1"/>
  <c r="G360" i="40"/>
  <c r="G359" i="40" s="1"/>
  <c r="G337" i="42"/>
  <c r="G336" i="42" s="1"/>
  <c r="G337" i="40"/>
  <c r="G336" i="40" s="1"/>
  <c r="K869" i="31"/>
  <c r="G116" i="42"/>
  <c r="G115" i="42" s="1"/>
  <c r="G116" i="41"/>
  <c r="G115" i="41" s="1"/>
  <c r="G116" i="40"/>
  <c r="G115" i="40" s="1"/>
  <c r="G401" i="42"/>
  <c r="G400" i="42" s="1"/>
  <c r="G401" i="40"/>
  <c r="G400" i="40" s="1"/>
  <c r="K2150" i="31"/>
  <c r="G326" i="42"/>
  <c r="K2412" i="31"/>
  <c r="G376" i="41"/>
  <c r="G375" i="41" s="1"/>
  <c r="G376" i="42"/>
  <c r="G375" i="42" s="1"/>
  <c r="G376" i="40"/>
  <c r="G375" i="40" s="1"/>
  <c r="K2181" i="31"/>
  <c r="G332" i="42"/>
  <c r="G331" i="42" s="1"/>
  <c r="G332" i="40"/>
  <c r="G331" i="40" s="1"/>
  <c r="K713" i="31"/>
  <c r="G95" i="42"/>
  <c r="G94" i="42" s="1"/>
  <c r="G95" i="41"/>
  <c r="G94" i="41" s="1"/>
  <c r="G95" i="40"/>
  <c r="G94" i="40" s="1"/>
  <c r="K1901" i="31"/>
  <c r="G288" i="42"/>
  <c r="G287" i="42" s="1"/>
  <c r="G288" i="40"/>
  <c r="G287" i="40" s="1"/>
  <c r="K1749" i="31"/>
  <c r="G267" i="42"/>
  <c r="G266" i="42" s="1"/>
  <c r="G267" i="40"/>
  <c r="G266" i="40" s="1"/>
  <c r="G407" i="30"/>
  <c r="G406" i="30" s="1"/>
  <c r="G390" i="42"/>
  <c r="G389" i="42" s="1"/>
  <c r="G390" i="40"/>
  <c r="G389" i="40" s="1"/>
  <c r="G340" i="42"/>
  <c r="M341" i="42"/>
  <c r="U341" i="42" s="1"/>
  <c r="G140" i="40"/>
  <c r="G139" i="40" s="1"/>
  <c r="G140" i="41"/>
  <c r="G139" i="41" s="1"/>
  <c r="G140" i="42"/>
  <c r="G139" i="42" s="1"/>
  <c r="G404" i="30"/>
  <c r="G403" i="30" s="1"/>
  <c r="G387" i="42"/>
  <c r="G386" i="42" s="1"/>
  <c r="G387" i="41"/>
  <c r="G386" i="41" s="1"/>
  <c r="G387" i="40"/>
  <c r="G386" i="40" s="1"/>
  <c r="G208" i="30"/>
  <c r="G207" i="30" s="1"/>
  <c r="G192" i="42"/>
  <c r="G191" i="42" s="1"/>
  <c r="G192" i="40"/>
  <c r="G191" i="40" s="1"/>
  <c r="K1140" i="31"/>
  <c r="G146" i="41"/>
  <c r="G145" i="41" s="1"/>
  <c r="G146" i="42"/>
  <c r="G145" i="42" s="1"/>
  <c r="G146" i="40"/>
  <c r="G145" i="40" s="1"/>
  <c r="G381" i="41"/>
  <c r="G380" i="41" s="1"/>
  <c r="G381" i="40"/>
  <c r="G380" i="40" s="1"/>
  <c r="G381" i="42"/>
  <c r="G380" i="42" s="1"/>
  <c r="G145" i="30"/>
  <c r="G129" i="42"/>
  <c r="G129" i="41"/>
  <c r="G129" i="40"/>
  <c r="G65" i="30"/>
  <c r="G64" i="30" s="1"/>
  <c r="G49" i="41"/>
  <c r="G48" i="41" s="1"/>
  <c r="G49" i="40"/>
  <c r="G48" i="40" s="1"/>
  <c r="G326" i="30"/>
  <c r="G325" i="30" s="1"/>
  <c r="G309" i="42"/>
  <c r="G308" i="42" s="1"/>
  <c r="G309" i="40"/>
  <c r="G308" i="40" s="1"/>
  <c r="G117" i="42"/>
  <c r="N118" i="42"/>
  <c r="U118" i="42" s="1"/>
  <c r="G186" i="42"/>
  <c r="G185" i="42" s="1"/>
  <c r="G186" i="40"/>
  <c r="G185" i="40" s="1"/>
  <c r="G81" i="42"/>
  <c r="G80" i="42" s="1"/>
  <c r="G81" i="41"/>
  <c r="G80" i="41" s="1"/>
  <c r="G81" i="40"/>
  <c r="G80" i="40" s="1"/>
  <c r="G307" i="30"/>
  <c r="G291" i="42"/>
  <c r="G291" i="40"/>
  <c r="G97" i="42"/>
  <c r="G96" i="42" s="1"/>
  <c r="G97" i="41"/>
  <c r="G96" i="41" s="1"/>
  <c r="G97" i="40"/>
  <c r="G96" i="40" s="1"/>
  <c r="G257" i="30"/>
  <c r="G256" i="30" s="1"/>
  <c r="G241" i="42"/>
  <c r="G240" i="42" s="1"/>
  <c r="G241" i="40"/>
  <c r="G240" i="40" s="1"/>
  <c r="G63" i="30"/>
  <c r="G62" i="30" s="1"/>
  <c r="G47" i="40"/>
  <c r="G46" i="40" s="1"/>
  <c r="G47" i="41"/>
  <c r="G46" i="41" s="1"/>
  <c r="G307" i="42"/>
  <c r="G306" i="42" s="1"/>
  <c r="G307" i="40"/>
  <c r="G306" i="40" s="1"/>
  <c r="G378" i="42"/>
  <c r="G377" i="42" s="1"/>
  <c r="G378" i="41"/>
  <c r="G377" i="41" s="1"/>
  <c r="G378" i="40"/>
  <c r="G377" i="40" s="1"/>
  <c r="G132" i="42"/>
  <c r="G131" i="42" s="1"/>
  <c r="G132" i="41"/>
  <c r="G131" i="41" s="1"/>
  <c r="G132" i="40"/>
  <c r="G131" i="40" s="1"/>
  <c r="G89" i="30"/>
  <c r="G73" i="40"/>
  <c r="G358" i="42"/>
  <c r="G357" i="42" s="1"/>
  <c r="G358" i="41"/>
  <c r="G357" i="41" s="1"/>
  <c r="G358" i="40"/>
  <c r="G357" i="40" s="1"/>
  <c r="G280" i="42"/>
  <c r="G279" i="42" s="1"/>
  <c r="G280" i="40"/>
  <c r="G279" i="40" s="1"/>
  <c r="K696" i="31"/>
  <c r="G93" i="42"/>
  <c r="G92" i="42" s="1"/>
  <c r="G93" i="41"/>
  <c r="G92" i="41" s="1"/>
  <c r="G93" i="40"/>
  <c r="G92" i="40" s="1"/>
  <c r="G351" i="41"/>
  <c r="G350" i="41" s="1"/>
  <c r="G351" i="42"/>
  <c r="G350" i="42" s="1"/>
  <c r="G351" i="40"/>
  <c r="G350" i="40" s="1"/>
  <c r="G269" i="30"/>
  <c r="G253" i="40"/>
  <c r="G253" i="42"/>
  <c r="K1196" i="31"/>
  <c r="G152" i="41"/>
  <c r="G151" i="41" s="1"/>
  <c r="G152" i="42"/>
  <c r="G151" i="42" s="1"/>
  <c r="G152" i="40"/>
  <c r="G151" i="40" s="1"/>
  <c r="G128" i="42"/>
  <c r="G128" i="40"/>
  <c r="G128" i="41"/>
  <c r="G58" i="30"/>
  <c r="G57" i="30" s="1"/>
  <c r="G42" i="41"/>
  <c r="G41" i="41" s="1"/>
  <c r="G42" i="40"/>
  <c r="G41" i="40" s="1"/>
  <c r="G385" i="41"/>
  <c r="G384" i="41" s="1"/>
  <c r="G385" i="42"/>
  <c r="G384" i="42" s="1"/>
  <c r="G385" i="40"/>
  <c r="G384" i="40" s="1"/>
  <c r="K1961" i="31"/>
  <c r="G297" i="42"/>
  <c r="G296" i="42" s="1"/>
  <c r="G297" i="40"/>
  <c r="G296" i="40" s="1"/>
  <c r="G89" i="40"/>
  <c r="G88" i="40" s="1"/>
  <c r="G89" i="41"/>
  <c r="G88" i="41" s="1"/>
  <c r="G89" i="42"/>
  <c r="G88" i="42" s="1"/>
  <c r="K2032" i="31"/>
  <c r="K2102" i="31"/>
  <c r="G320" i="42"/>
  <c r="G319" i="42" s="1"/>
  <c r="G320" i="40"/>
  <c r="G319" i="40" s="1"/>
  <c r="K2376" i="31"/>
  <c r="G372" i="41"/>
  <c r="G371" i="41" s="1"/>
  <c r="G372" i="42"/>
  <c r="G371" i="42" s="1"/>
  <c r="G372" i="40"/>
  <c r="G371" i="40" s="1"/>
  <c r="K1169" i="31"/>
  <c r="G150" i="40"/>
  <c r="G149" i="40" s="1"/>
  <c r="G150" i="42"/>
  <c r="G149" i="42" s="1"/>
  <c r="G150" i="41"/>
  <c r="G149" i="41" s="1"/>
  <c r="K1767" i="31"/>
  <c r="G269" i="42"/>
  <c r="G268" i="42" s="1"/>
  <c r="G269" i="40"/>
  <c r="G268" i="40" s="1"/>
  <c r="G98" i="30"/>
  <c r="G82" i="40"/>
  <c r="G82" i="42"/>
  <c r="G82" i="41"/>
  <c r="K371" i="31"/>
  <c r="G55" i="41"/>
  <c r="G54" i="41" s="1"/>
  <c r="G55" i="40"/>
  <c r="G54" i="40" s="1"/>
  <c r="G247" i="30"/>
  <c r="G231" i="42"/>
  <c r="G231" i="40"/>
  <c r="G409" i="30"/>
  <c r="G408" i="30" s="1"/>
  <c r="G392" i="42"/>
  <c r="G391" i="42" s="1"/>
  <c r="G392" i="40"/>
  <c r="G391" i="40" s="1"/>
  <c r="K1854" i="31"/>
  <c r="G282" i="42"/>
  <c r="G282" i="40"/>
  <c r="G69" i="30"/>
  <c r="G68" i="30" s="1"/>
  <c r="G53" i="41"/>
  <c r="G52" i="41" s="1"/>
  <c r="G53" i="40"/>
  <c r="G52" i="40" s="1"/>
  <c r="K2005" i="31"/>
  <c r="G305" i="42"/>
  <c r="G304" i="42" s="1"/>
  <c r="G305" i="40"/>
  <c r="G304" i="40" s="1"/>
  <c r="G361" i="40"/>
  <c r="R399" i="42"/>
  <c r="U399" i="42" s="1"/>
  <c r="G398" i="42"/>
  <c r="G179" i="42"/>
  <c r="R180" i="42"/>
  <c r="U180" i="42" s="1"/>
  <c r="G121" i="30"/>
  <c r="G120" i="30" s="1"/>
  <c r="G105" i="42"/>
  <c r="G105" i="41"/>
  <c r="K2511" i="31"/>
  <c r="G322" i="30"/>
  <c r="G321" i="30" s="1"/>
  <c r="G285" i="30"/>
  <c r="G284" i="30" s="1"/>
  <c r="K2594" i="31"/>
  <c r="G393" i="30"/>
  <c r="G392" i="30" s="1"/>
  <c r="K2543" i="31"/>
  <c r="K1517" i="31"/>
  <c r="G230" i="46" s="1"/>
  <c r="G229" i="46" s="1"/>
  <c r="G298" i="30"/>
  <c r="G306" i="30" s="1"/>
  <c r="G250" i="30"/>
  <c r="G249" i="30" s="1"/>
  <c r="G283" i="30"/>
  <c r="G282" i="30" s="1"/>
  <c r="K1933" i="31"/>
  <c r="K833" i="31"/>
  <c r="G294" i="30"/>
  <c r="G293" i="30" s="1"/>
  <c r="G71" i="30"/>
  <c r="G70" i="30" s="1"/>
  <c r="K2394" i="31"/>
  <c r="K1916" i="31"/>
  <c r="G289" i="30"/>
  <c r="G288" i="30" s="1"/>
  <c r="K2525" i="31"/>
  <c r="G304" i="30"/>
  <c r="G303" i="30" s="1"/>
  <c r="K680" i="31"/>
  <c r="G111" i="30"/>
  <c r="G110" i="30" s="1"/>
  <c r="K782" i="31"/>
  <c r="G343" i="30"/>
  <c r="G342" i="30" s="1"/>
  <c r="K2469" i="31"/>
  <c r="K1567" i="31"/>
  <c r="G132" i="30"/>
  <c r="G131" i="30" s="1"/>
  <c r="K2118" i="31"/>
  <c r="G349" i="30"/>
  <c r="G348" i="30" s="1"/>
  <c r="K1639" i="31"/>
  <c r="K301" i="31"/>
  <c r="K283" i="31"/>
  <c r="G136" i="30"/>
  <c r="G135" i="30" s="1"/>
  <c r="G23" i="30"/>
  <c r="G27" i="30" s="1"/>
  <c r="G166" i="30"/>
  <c r="G165" i="30" s="1"/>
  <c r="G389" i="30"/>
  <c r="G388" i="30" s="1"/>
  <c r="G274" i="30"/>
  <c r="G273" i="30" s="1"/>
  <c r="G314" i="30"/>
  <c r="G313" i="30" s="1"/>
  <c r="G332" i="30"/>
  <c r="G331" i="30" s="1"/>
  <c r="K752" i="31"/>
  <c r="G337" i="30"/>
  <c r="G336" i="30" s="1"/>
  <c r="K1403" i="31"/>
  <c r="K236" i="31"/>
  <c r="G56" i="30"/>
  <c r="G55" i="30" s="1"/>
  <c r="K2493" i="31"/>
  <c r="G168" i="30"/>
  <c r="K457" i="31"/>
  <c r="K2205" i="31"/>
  <c r="G354" i="30"/>
  <c r="G353" i="30" s="1"/>
  <c r="K2571" i="31"/>
  <c r="G418" i="30"/>
  <c r="G417" i="30" s="1"/>
  <c r="K2052" i="31"/>
  <c r="G330" i="30"/>
  <c r="G329" i="30" s="1"/>
  <c r="K1812" i="31"/>
  <c r="G292" i="30"/>
  <c r="G291" i="30" s="1"/>
  <c r="K2240" i="31"/>
  <c r="G360" i="30"/>
  <c r="G359" i="30" s="1"/>
  <c r="K1660" i="31"/>
  <c r="G268" i="30"/>
  <c r="G47" i="30"/>
  <c r="G46" i="30" s="1"/>
  <c r="K181" i="31"/>
  <c r="K2486" i="31"/>
  <c r="G402" i="30"/>
  <c r="G401" i="30" s="1"/>
  <c r="K2336" i="31"/>
  <c r="G377" i="30"/>
  <c r="G376" i="30" s="1"/>
  <c r="K657" i="31"/>
  <c r="G105" i="30"/>
  <c r="G104" i="30" s="1"/>
  <c r="K585" i="31"/>
  <c r="K1121" i="31"/>
  <c r="G160" i="30"/>
  <c r="G159" i="30" s="1"/>
  <c r="K1100" i="31"/>
  <c r="G158" i="30"/>
  <c r="G157" i="30" s="1"/>
  <c r="K2448" i="31"/>
  <c r="G398" i="30"/>
  <c r="G397" i="30" s="1"/>
  <c r="G162" i="30"/>
  <c r="G161" i="30" s="1"/>
  <c r="K1710" i="31"/>
  <c r="G276" i="30"/>
  <c r="G275" i="30" s="1"/>
  <c r="K732" i="31"/>
  <c r="G113" i="30"/>
  <c r="G112" i="30" s="1"/>
  <c r="K1040" i="31"/>
  <c r="G154" i="30"/>
  <c r="G153" i="30" s="1"/>
  <c r="K1972" i="31"/>
  <c r="K509" i="31"/>
  <c r="K18" i="31"/>
  <c r="K67" i="31" s="1"/>
  <c r="K2318" i="31"/>
  <c r="G375" i="30"/>
  <c r="G374" i="30" s="1"/>
  <c r="K1840" i="31"/>
  <c r="G296" i="30"/>
  <c r="G295" i="30" s="1"/>
  <c r="K2296" i="31"/>
  <c r="G368" i="30"/>
  <c r="G367" i="30" s="1"/>
  <c r="K946" i="31"/>
  <c r="G144" i="30"/>
  <c r="K2558" i="31"/>
  <c r="G414" i="30"/>
  <c r="G413" i="30" s="1"/>
  <c r="K1063" i="31"/>
  <c r="G156" i="30"/>
  <c r="G155" i="30" s="1"/>
  <c r="K476" i="31"/>
  <c r="G84" i="30"/>
  <c r="G83" i="30" s="1"/>
  <c r="K2258" i="31"/>
  <c r="G362" i="30"/>
  <c r="G361" i="30" s="1"/>
  <c r="K886" i="31"/>
  <c r="G134" i="30"/>
  <c r="G133" i="30" s="1"/>
  <c r="K974" i="31"/>
  <c r="G148" i="30"/>
  <c r="G147" i="30" s="1"/>
  <c r="G103" i="30"/>
  <c r="G102" i="30" s="1"/>
  <c r="K639" i="31"/>
  <c r="G76" i="30"/>
  <c r="G75" i="30" s="1"/>
  <c r="K2015" i="31"/>
  <c r="G324" i="30"/>
  <c r="G323" i="30" s="1"/>
  <c r="K2433" i="31"/>
  <c r="G395" i="30"/>
  <c r="G394" i="30" s="1"/>
  <c r="K1317" i="31"/>
  <c r="G202" i="30"/>
  <c r="G201" i="30" s="1"/>
  <c r="K924" i="31"/>
  <c r="G139" i="30"/>
  <c r="G138" i="30" s="1"/>
  <c r="K603" i="31"/>
  <c r="G97" i="30"/>
  <c r="G96" i="30" s="1"/>
  <c r="K2615" i="31"/>
  <c r="G423" i="30"/>
  <c r="G422" i="30" s="1"/>
  <c r="G91" i="30"/>
  <c r="K547" i="31"/>
  <c r="H315" i="1"/>
  <c r="G316" i="1"/>
  <c r="G317" i="1"/>
  <c r="H318" i="1"/>
  <c r="G319" i="1"/>
  <c r="G318" i="1" s="1"/>
  <c r="H320" i="1"/>
  <c r="G321" i="1"/>
  <c r="G320" i="1" s="1"/>
  <c r="H322" i="1"/>
  <c r="G323" i="1"/>
  <c r="G322" i="1" s="1"/>
  <c r="G324" i="1"/>
  <c r="H326" i="1"/>
  <c r="G327" i="1"/>
  <c r="G326" i="1" s="1"/>
  <c r="G331" i="1"/>
  <c r="G334" i="1"/>
  <c r="G335" i="1"/>
  <c r="G337" i="1"/>
  <c r="G336" i="1" s="1"/>
  <c r="H338" i="1"/>
  <c r="G339" i="1"/>
  <c r="G338" i="1" s="1"/>
  <c r="H340" i="1"/>
  <c r="G341" i="1"/>
  <c r="G340" i="1" s="1"/>
  <c r="G344" i="1"/>
  <c r="H348" i="1"/>
  <c r="G349" i="1"/>
  <c r="G348" i="1" s="1"/>
  <c r="H354" i="1"/>
  <c r="G355" i="1"/>
  <c r="G354" i="1" s="1"/>
  <c r="H356" i="1"/>
  <c r="G357" i="1"/>
  <c r="G356" i="1" s="1"/>
  <c r="H360" i="1"/>
  <c r="G361" i="1"/>
  <c r="G360" i="1" s="1"/>
  <c r="H362" i="1"/>
  <c r="G363" i="1"/>
  <c r="G362" i="1" s="1"/>
  <c r="H364" i="1"/>
  <c r="G365" i="1"/>
  <c r="G364" i="1" s="1"/>
  <c r="H368" i="1"/>
  <c r="G369" i="1"/>
  <c r="G368" i="1" s="1"/>
  <c r="H370" i="1"/>
  <c r="G371" i="1"/>
  <c r="G370" i="1" s="1"/>
  <c r="H374" i="1"/>
  <c r="G375" i="1"/>
  <c r="G374" i="1" s="1"/>
  <c r="G376" i="1"/>
  <c r="H378" i="1"/>
  <c r="G379" i="1"/>
  <c r="G378" i="1" s="1"/>
  <c r="H381" i="1"/>
  <c r="G382" i="1"/>
  <c r="G381" i="1" s="1"/>
  <c r="H259" i="1"/>
  <c r="G260" i="1"/>
  <c r="H262" i="1"/>
  <c r="G263" i="1"/>
  <c r="G262" i="1" s="1"/>
  <c r="H264" i="1"/>
  <c r="G265" i="1"/>
  <c r="G264" i="1" s="1"/>
  <c r="H266" i="1"/>
  <c r="G267" i="1"/>
  <c r="G266" i="1" s="1"/>
  <c r="H268" i="1"/>
  <c r="G269" i="1"/>
  <c r="G268" i="1" s="1"/>
  <c r="H270" i="1"/>
  <c r="G271" i="1"/>
  <c r="G270" i="1" s="1"/>
  <c r="H276" i="1"/>
  <c r="G277" i="1"/>
  <c r="G276" i="1" s="1"/>
  <c r="H278" i="1"/>
  <c r="G279" i="1"/>
  <c r="G278" i="1" s="1"/>
  <c r="G283" i="1"/>
  <c r="G282" i="1" s="1"/>
  <c r="H284" i="1"/>
  <c r="G285" i="1"/>
  <c r="G284" i="1" s="1"/>
  <c r="H289" i="1"/>
  <c r="G290" i="1"/>
  <c r="G289" i="1" s="1"/>
  <c r="H291" i="1"/>
  <c r="G292" i="1"/>
  <c r="G291" i="1" s="1"/>
  <c r="H293" i="1"/>
  <c r="G294" i="1"/>
  <c r="G293" i="1" s="1"/>
  <c r="H295" i="1"/>
  <c r="G296" i="1"/>
  <c r="G295" i="1" s="1"/>
  <c r="H297" i="1"/>
  <c r="G298" i="1"/>
  <c r="G297" i="1" s="1"/>
  <c r="G300" i="1"/>
  <c r="G299" i="1" s="1"/>
  <c r="H303" i="1"/>
  <c r="G304" i="1"/>
  <c r="G303" i="1" s="1"/>
  <c r="G306" i="1"/>
  <c r="G305" i="1" s="1"/>
  <c r="H307" i="1"/>
  <c r="G309" i="1"/>
  <c r="L11" i="1"/>
  <c r="L12" i="1"/>
  <c r="L13" i="1"/>
  <c r="J25" i="1"/>
  <c r="J26" i="1"/>
  <c r="J27" i="1"/>
  <c r="J28" i="1"/>
  <c r="J29" i="1"/>
  <c r="J30" i="1"/>
  <c r="J31" i="1"/>
  <c r="G108" i="1"/>
  <c r="H108" i="1"/>
  <c r="H110" i="1"/>
  <c r="G111" i="1"/>
  <c r="G110" i="1" s="1"/>
  <c r="H112" i="1"/>
  <c r="G113" i="1"/>
  <c r="G112" i="1" s="1"/>
  <c r="H114" i="1"/>
  <c r="G115" i="1"/>
  <c r="G114" i="1" s="1"/>
  <c r="H116" i="1"/>
  <c r="G117" i="1"/>
  <c r="G116" i="1" s="1"/>
  <c r="G118" i="1"/>
  <c r="H120" i="1"/>
  <c r="G123" i="1"/>
  <c r="H123" i="1"/>
  <c r="G126" i="1"/>
  <c r="H126" i="1"/>
  <c r="G130" i="1"/>
  <c r="H130" i="1"/>
  <c r="H133" i="1"/>
  <c r="H136" i="1"/>
  <c r="G137" i="1"/>
  <c r="G136" i="1" s="1"/>
  <c r="H138" i="1"/>
  <c r="G139" i="1"/>
  <c r="G138" i="1" s="1"/>
  <c r="H140" i="1"/>
  <c r="G141" i="1"/>
  <c r="G140" i="1" s="1"/>
  <c r="H142" i="1"/>
  <c r="G143" i="1"/>
  <c r="G142" i="1" s="1"/>
  <c r="H144" i="1"/>
  <c r="G145" i="1"/>
  <c r="G144" i="1" s="1"/>
  <c r="H146" i="1"/>
  <c r="G147" i="1"/>
  <c r="G146" i="1" s="1"/>
  <c r="H148" i="1"/>
  <c r="G149" i="1"/>
  <c r="G148" i="1" s="1"/>
  <c r="H152" i="1"/>
  <c r="G153" i="1"/>
  <c r="G152" i="1" s="1"/>
  <c r="H154" i="1"/>
  <c r="G155" i="1"/>
  <c r="G154" i="1" s="1"/>
  <c r="H156" i="1"/>
  <c r="G157" i="1"/>
  <c r="G156" i="1" s="1"/>
  <c r="H158" i="1"/>
  <c r="G159" i="1"/>
  <c r="G158" i="1" s="1"/>
  <c r="H160" i="1"/>
  <c r="G161" i="1"/>
  <c r="G160" i="1" s="1"/>
  <c r="H162" i="1"/>
  <c r="G163" i="1"/>
  <c r="G162" i="1" s="1"/>
  <c r="H164" i="1"/>
  <c r="G165" i="1"/>
  <c r="G164" i="1" s="1"/>
  <c r="H166" i="1"/>
  <c r="G167" i="1"/>
  <c r="G166" i="1" s="1"/>
  <c r="H168" i="1"/>
  <c r="H172" i="1"/>
  <c r="G173" i="1"/>
  <c r="G172" i="1" s="1"/>
  <c r="H174" i="1"/>
  <c r="G175" i="1"/>
  <c r="G174" i="1" s="1"/>
  <c r="H176" i="1"/>
  <c r="H178" i="1"/>
  <c r="G179" i="1"/>
  <c r="G178" i="1" s="1"/>
  <c r="H180" i="1"/>
  <c r="G181" i="1"/>
  <c r="G180" i="1" s="1"/>
  <c r="H182" i="1"/>
  <c r="G183" i="1"/>
  <c r="G182" i="1" s="1"/>
  <c r="G184" i="1"/>
  <c r="H184" i="1"/>
  <c r="G186" i="1"/>
  <c r="H190" i="1"/>
  <c r="G191" i="1"/>
  <c r="G190" i="1" s="1"/>
  <c r="H192" i="1"/>
  <c r="G193" i="1"/>
  <c r="G192" i="1" s="1"/>
  <c r="H194" i="1"/>
  <c r="G195" i="1"/>
  <c r="G197" i="1"/>
  <c r="G196" i="1" s="1"/>
  <c r="H198" i="1"/>
  <c r="G199" i="1"/>
  <c r="G198" i="1" s="1"/>
  <c r="H200" i="1"/>
  <c r="G201" i="1"/>
  <c r="G200" i="1" s="1"/>
  <c r="H202" i="1"/>
  <c r="G203" i="1"/>
  <c r="G202" i="1" s="1"/>
  <c r="H204" i="1"/>
  <c r="G205" i="1"/>
  <c r="G204" i="1" s="1"/>
  <c r="H206" i="1"/>
  <c r="G207" i="1"/>
  <c r="G206" i="1" s="1"/>
  <c r="H208" i="1"/>
  <c r="G209" i="1"/>
  <c r="G208" i="1" s="1"/>
  <c r="H210" i="1"/>
  <c r="G211" i="1"/>
  <c r="G210" i="1" s="1"/>
  <c r="H212" i="1"/>
  <c r="G213" i="1"/>
  <c r="G212" i="1" s="1"/>
  <c r="H214" i="1"/>
  <c r="G215" i="1"/>
  <c r="G214" i="1" s="1"/>
  <c r="H216" i="1"/>
  <c r="G217" i="1"/>
  <c r="G216" i="1" s="1"/>
  <c r="H218" i="1"/>
  <c r="G219" i="1"/>
  <c r="G218" i="1" s="1"/>
  <c r="H220" i="1"/>
  <c r="G221" i="1"/>
  <c r="G220" i="1" s="1"/>
  <c r="H222" i="1"/>
  <c r="G223" i="1"/>
  <c r="G222" i="1" s="1"/>
  <c r="H226" i="1"/>
  <c r="G227" i="1"/>
  <c r="G226" i="1" s="1"/>
  <c r="G232" i="1"/>
  <c r="G231" i="1" s="1"/>
  <c r="H235" i="1"/>
  <c r="G236" i="1"/>
  <c r="G235" i="1" s="1"/>
  <c r="H237" i="1"/>
  <c r="G238" i="1"/>
  <c r="G237" i="1" s="1"/>
  <c r="G241" i="1"/>
  <c r="H244" i="1"/>
  <c r="G245" i="1"/>
  <c r="G244" i="1" s="1"/>
  <c r="H246" i="1"/>
  <c r="G247" i="1"/>
  <c r="G246" i="1" s="1"/>
  <c r="H250" i="1"/>
  <c r="G251" i="1"/>
  <c r="G250" i="1" s="1"/>
  <c r="H252" i="1"/>
  <c r="G253" i="1"/>
  <c r="G252" i="1" s="1"/>
  <c r="H254" i="1"/>
  <c r="G255" i="1"/>
  <c r="G254" i="1" s="1"/>
  <c r="O47" i="29"/>
  <c r="E52" i="29" s="1"/>
  <c r="N47" i="29"/>
  <c r="E51" i="29" s="1"/>
  <c r="M47" i="29"/>
  <c r="E50" i="29" s="1"/>
  <c r="L47" i="29"/>
  <c r="J45" i="29"/>
  <c r="J40" i="29"/>
  <c r="J38" i="29" s="1"/>
  <c r="J36" i="29"/>
  <c r="J35" i="29"/>
  <c r="J32" i="29"/>
  <c r="J31" i="29" s="1"/>
  <c r="J29" i="29"/>
  <c r="J28" i="29" s="1"/>
  <c r="J26" i="29"/>
  <c r="J25" i="29"/>
  <c r="J24" i="29"/>
  <c r="J23" i="29"/>
  <c r="A19" i="29"/>
  <c r="A18" i="29"/>
  <c r="A17" i="29"/>
  <c r="C19" i="29"/>
  <c r="C18" i="29"/>
  <c r="C17" i="29"/>
  <c r="A2" i="35"/>
  <c r="O36" i="28"/>
  <c r="E41" i="28" s="1"/>
  <c r="N36" i="28"/>
  <c r="E40" i="28" s="1"/>
  <c r="M36" i="28"/>
  <c r="E39" i="28" s="1"/>
  <c r="L36" i="28"/>
  <c r="J34" i="28"/>
  <c r="J33" i="28"/>
  <c r="J32" i="28"/>
  <c r="J31" i="28"/>
  <c r="J30" i="28"/>
  <c r="J29" i="28"/>
  <c r="J28" i="28"/>
  <c r="J27" i="28"/>
  <c r="J26" i="28"/>
  <c r="J25" i="28"/>
  <c r="J24" i="28"/>
  <c r="J23" i="28"/>
  <c r="A19" i="28"/>
  <c r="A18" i="28"/>
  <c r="A17" i="28"/>
  <c r="F7" i="28"/>
  <c r="C19" i="28" s="1"/>
  <c r="F6" i="28"/>
  <c r="C18" i="28" s="1"/>
  <c r="F5" i="28"/>
  <c r="C17" i="28" s="1"/>
  <c r="A2" i="28"/>
  <c r="J19" i="27"/>
  <c r="J18" i="27" s="1"/>
  <c r="A20" i="27"/>
  <c r="A19" i="27"/>
  <c r="A18" i="27"/>
  <c r="F7" i="27"/>
  <c r="F6" i="27"/>
  <c r="C19" i="27" s="1"/>
  <c r="F5" i="27"/>
  <c r="C18" i="27" s="1"/>
  <c r="G33" i="41" l="1"/>
  <c r="G84" i="40"/>
  <c r="G127" i="40"/>
  <c r="L48" i="29"/>
  <c r="E49" i="29"/>
  <c r="C20" i="27"/>
  <c r="A17" i="56"/>
  <c r="G271" i="46"/>
  <c r="G270" i="46" s="1"/>
  <c r="J34" i="29"/>
  <c r="J22" i="28"/>
  <c r="J21" i="28" s="1"/>
  <c r="J20" i="28" s="1"/>
  <c r="J19" i="28" s="1"/>
  <c r="J18" i="28" s="1"/>
  <c r="J17" i="28" s="1"/>
  <c r="G347" i="1" s="1"/>
  <c r="G346" i="1" s="1"/>
  <c r="K48" i="1" s="1"/>
  <c r="J59" i="1" s="1"/>
  <c r="K2362" i="31"/>
  <c r="K2359" i="31" s="1"/>
  <c r="K2358" i="31" s="1"/>
  <c r="L37" i="28"/>
  <c r="G329" i="46"/>
  <c r="J22" i="29"/>
  <c r="J17" i="29" s="1"/>
  <c r="G353" i="1" s="1"/>
  <c r="G352" i="1" s="1"/>
  <c r="G289" i="46"/>
  <c r="J21" i="52"/>
  <c r="G438" i="30"/>
  <c r="X88" i="5"/>
  <c r="Y88" i="5" s="1"/>
  <c r="G194" i="46"/>
  <c r="G102" i="46" s="1"/>
  <c r="G84" i="46"/>
  <c r="G83" i="46" s="1"/>
  <c r="G74" i="46"/>
  <c r="J41" i="1"/>
  <c r="X14" i="46"/>
  <c r="AD23" i="46" s="1"/>
  <c r="J35" i="1"/>
  <c r="X12" i="46"/>
  <c r="Y12" i="46" s="1"/>
  <c r="AD11" i="46" s="1"/>
  <c r="J38" i="1"/>
  <c r="X10" i="46"/>
  <c r="G261" i="40"/>
  <c r="G267" i="30"/>
  <c r="G259" i="30" s="1"/>
  <c r="G277" i="30"/>
  <c r="G388" i="42"/>
  <c r="K101" i="1"/>
  <c r="G154" i="40"/>
  <c r="K1685" i="31"/>
  <c r="G405" i="30"/>
  <c r="G130" i="40"/>
  <c r="K1723" i="31"/>
  <c r="G87" i="30"/>
  <c r="G297" i="30"/>
  <c r="G248" i="30"/>
  <c r="G388" i="40"/>
  <c r="G395" i="42"/>
  <c r="G370" i="42"/>
  <c r="G143" i="30"/>
  <c r="G119" i="30" s="1"/>
  <c r="G370" i="41"/>
  <c r="G127" i="42"/>
  <c r="G346" i="40"/>
  <c r="G43" i="41"/>
  <c r="G261" i="42"/>
  <c r="G103" i="40"/>
  <c r="G254" i="40"/>
  <c r="G379" i="40"/>
  <c r="G330" i="42"/>
  <c r="G303" i="40"/>
  <c r="G379" i="41"/>
  <c r="G330" i="40"/>
  <c r="G395" i="40"/>
  <c r="J248" i="40"/>
  <c r="K248" i="40" s="1"/>
  <c r="L248" i="40" s="1"/>
  <c r="M248" i="40" s="1"/>
  <c r="N248" i="40" s="1"/>
  <c r="O248" i="40" s="1"/>
  <c r="P248" i="40" s="1"/>
  <c r="Q248" i="40" s="1"/>
  <c r="R248" i="40" s="1"/>
  <c r="S248" i="40" s="1"/>
  <c r="T248" i="40" s="1"/>
  <c r="G83" i="41"/>
  <c r="G251" i="40"/>
  <c r="G243" i="40" s="1"/>
  <c r="G303" i="42"/>
  <c r="G370" i="40"/>
  <c r="G318" i="40"/>
  <c r="G127" i="41"/>
  <c r="G232" i="40"/>
  <c r="O348" i="42"/>
  <c r="U348" i="42" s="1"/>
  <c r="G347" i="42"/>
  <c r="G346" i="42" s="1"/>
  <c r="J248" i="42"/>
  <c r="K248" i="42" s="1"/>
  <c r="L248" i="42" s="1"/>
  <c r="M248" i="42" s="1"/>
  <c r="N248" i="42" s="1"/>
  <c r="O248" i="42" s="1"/>
  <c r="P248" i="42" s="1"/>
  <c r="Q248" i="42" s="1"/>
  <c r="R248" i="42" s="1"/>
  <c r="S248" i="42" s="1"/>
  <c r="T248" i="42" s="1"/>
  <c r="G83" i="42"/>
  <c r="G14" i="42" s="1"/>
  <c r="G251" i="42"/>
  <c r="G243" i="42" s="1"/>
  <c r="G290" i="42"/>
  <c r="G281" i="42"/>
  <c r="P326" i="42"/>
  <c r="U326" i="42" s="1"/>
  <c r="G325" i="42"/>
  <c r="K1547" i="31"/>
  <c r="G59" i="30"/>
  <c r="G246" i="30"/>
  <c r="G245" i="30" s="1"/>
  <c r="G210" i="30" s="1"/>
  <c r="G230" i="42"/>
  <c r="G229" i="42" s="1"/>
  <c r="G194" i="42" s="1"/>
  <c r="G230" i="40"/>
  <c r="G229" i="40" s="1"/>
  <c r="G194" i="40" s="1"/>
  <c r="G290" i="40"/>
  <c r="G289" i="40" s="1"/>
  <c r="G281" i="40"/>
  <c r="G130" i="41"/>
  <c r="G379" i="42"/>
  <c r="G232" i="42"/>
  <c r="G43" i="40"/>
  <c r="G71" i="40"/>
  <c r="G83" i="40"/>
  <c r="I105" i="41"/>
  <c r="G104" i="41"/>
  <c r="I105" i="42"/>
  <c r="G104" i="42"/>
  <c r="K2510" i="31"/>
  <c r="K2375" i="31"/>
  <c r="K1402" i="31"/>
  <c r="K1623" i="31"/>
  <c r="K2272" i="31"/>
  <c r="G396" i="30"/>
  <c r="K282" i="31"/>
  <c r="G347" i="30"/>
  <c r="G363" i="30"/>
  <c r="G387" i="30"/>
  <c r="L17" i="1"/>
  <c r="G189" i="1"/>
  <c r="G367" i="1"/>
  <c r="G270" i="30"/>
  <c r="K2447" i="31"/>
  <c r="K2557" i="31"/>
  <c r="K781" i="31"/>
  <c r="K2004" i="31"/>
  <c r="G320" i="30"/>
  <c r="K633" i="31"/>
  <c r="G412" i="30"/>
  <c r="K2180" i="31"/>
  <c r="G90" i="30"/>
  <c r="G100" i="30"/>
  <c r="G99" i="30" s="1"/>
  <c r="G167" i="30"/>
  <c r="G373" i="1"/>
  <c r="G359" i="1"/>
  <c r="G315" i="1"/>
  <c r="G314" i="1" s="1"/>
  <c r="G333" i="1"/>
  <c r="G330" i="1"/>
  <c r="K102" i="1" s="1"/>
  <c r="G288" i="1"/>
  <c r="L16" i="1"/>
  <c r="L18" i="1" s="1"/>
  <c r="G239" i="1"/>
  <c r="K81" i="1" s="1"/>
  <c r="G243" i="1"/>
  <c r="J36" i="28"/>
  <c r="M37" i="28" s="1"/>
  <c r="E38" i="28"/>
  <c r="G343" i="1" l="1"/>
  <c r="J47" i="29"/>
  <c r="M48" i="29" s="1"/>
  <c r="G365" i="41"/>
  <c r="K2357" i="31"/>
  <c r="K2350" i="31" s="1"/>
  <c r="G382" i="30"/>
  <c r="G381" i="30" s="1"/>
  <c r="AA10" i="46"/>
  <c r="AD21" i="46" s="1"/>
  <c r="Z10" i="46"/>
  <c r="AD20" i="46" s="1"/>
  <c r="Y10" i="46"/>
  <c r="AD19" i="46" s="1"/>
  <c r="J74" i="1"/>
  <c r="G103" i="42"/>
  <c r="G329" i="40"/>
  <c r="G103" i="41"/>
  <c r="G102" i="41" s="1"/>
  <c r="G102" i="40"/>
  <c r="U248" i="40"/>
  <c r="G329" i="42"/>
  <c r="U248" i="42"/>
  <c r="I417" i="42"/>
  <c r="J105" i="42"/>
  <c r="J105" i="41"/>
  <c r="K105" i="41" s="1"/>
  <c r="L105" i="41" s="1"/>
  <c r="M105" i="41" s="1"/>
  <c r="N105" i="41" s="1"/>
  <c r="O105" i="41" s="1"/>
  <c r="P105" i="41" s="1"/>
  <c r="Q105" i="41" s="1"/>
  <c r="R105" i="41" s="1"/>
  <c r="S105" i="41" s="1"/>
  <c r="T105" i="41" s="1"/>
  <c r="G351" i="1"/>
  <c r="G234" i="1"/>
  <c r="K2179" i="31"/>
  <c r="G329" i="1"/>
  <c r="L19" i="1"/>
  <c r="P365" i="41" l="1"/>
  <c r="U365" i="41" s="1"/>
  <c r="G364" i="41"/>
  <c r="G361" i="41" s="1"/>
  <c r="J54" i="55"/>
  <c r="J56" i="52"/>
  <c r="J54" i="53"/>
  <c r="G378" i="30"/>
  <c r="G346" i="30" s="1"/>
  <c r="G312" i="1"/>
  <c r="U105" i="41"/>
  <c r="K105" i="42"/>
  <c r="J417" i="42"/>
  <c r="L21" i="1"/>
  <c r="L26" i="1"/>
  <c r="L20" i="1"/>
  <c r="L105" i="42" l="1"/>
  <c r="J38" i="25"/>
  <c r="J37" i="25"/>
  <c r="J36" i="25"/>
  <c r="J35" i="25"/>
  <c r="J32" i="25"/>
  <c r="Y32" i="25" s="1"/>
  <c r="J31" i="25"/>
  <c r="Y31" i="25" s="1"/>
  <c r="J30" i="25"/>
  <c r="Y30" i="25" s="1"/>
  <c r="J29" i="25"/>
  <c r="Y29" i="25" s="1"/>
  <c r="J28" i="25"/>
  <c r="Y28" i="25" s="1"/>
  <c r="J27" i="25"/>
  <c r="Y27" i="25" s="1"/>
  <c r="J26" i="25"/>
  <c r="Y26" i="25" s="1"/>
  <c r="J25" i="25"/>
  <c r="Y25" i="25" s="1"/>
  <c r="J24" i="25"/>
  <c r="Y24" i="25" s="1"/>
  <c r="J23" i="25"/>
  <c r="Y23" i="25" s="1"/>
  <c r="A19" i="25"/>
  <c r="A18" i="25"/>
  <c r="A17" i="25"/>
  <c r="F7" i="25"/>
  <c r="C19" i="25" s="1"/>
  <c r="F6" i="25"/>
  <c r="C18" i="25" s="1"/>
  <c r="F5" i="25"/>
  <c r="C17" i="25" s="1"/>
  <c r="A2" i="25"/>
  <c r="A2" i="36" s="1"/>
  <c r="O37" i="24"/>
  <c r="E42" i="24" s="1"/>
  <c r="N37" i="24"/>
  <c r="M37" i="24"/>
  <c r="J35" i="24"/>
  <c r="J34" i="24"/>
  <c r="J33" i="24" s="1"/>
  <c r="J30" i="24"/>
  <c r="J29" i="24"/>
  <c r="J28" i="24"/>
  <c r="J27" i="24"/>
  <c r="J23" i="24"/>
  <c r="J22" i="24" s="1"/>
  <c r="A19" i="24"/>
  <c r="A18" i="24"/>
  <c r="A17" i="24"/>
  <c r="F7" i="24"/>
  <c r="F6" i="24"/>
  <c r="C18" i="24" s="1"/>
  <c r="F5" i="24"/>
  <c r="C17" i="24" s="1"/>
  <c r="O36" i="23"/>
  <c r="E41" i="23" s="1"/>
  <c r="N36" i="23"/>
  <c r="E40" i="23" s="1"/>
  <c r="M36" i="23"/>
  <c r="L36" i="23"/>
  <c r="E38" i="23" s="1"/>
  <c r="J34" i="23"/>
  <c r="J33" i="23"/>
  <c r="J32" i="23"/>
  <c r="J31" i="23"/>
  <c r="J30" i="23"/>
  <c r="J29" i="23"/>
  <c r="J28" i="23"/>
  <c r="J27" i="23"/>
  <c r="J26" i="23"/>
  <c r="J25" i="23"/>
  <c r="J24" i="23"/>
  <c r="J23" i="23" s="1"/>
  <c r="A20" i="23"/>
  <c r="A19" i="23"/>
  <c r="A18" i="23"/>
  <c r="C20" i="23"/>
  <c r="C19" i="23"/>
  <c r="F5" i="23"/>
  <c r="C18" i="23" s="1"/>
  <c r="C19" i="24" l="1"/>
  <c r="A19" i="56"/>
  <c r="J22" i="23"/>
  <c r="J21" i="23" s="1"/>
  <c r="J20" i="23" s="1"/>
  <c r="J19" i="23" s="1"/>
  <c r="J18" i="23" s="1"/>
  <c r="J36" i="23" s="1"/>
  <c r="E39" i="23" s="1"/>
  <c r="G273" i="1"/>
  <c r="G272" i="1" s="1"/>
  <c r="K1900" i="31"/>
  <c r="K1897" i="31" s="1"/>
  <c r="K1884" i="31" s="1"/>
  <c r="Y36" i="25"/>
  <c r="Z36" i="25"/>
  <c r="Z35" i="25"/>
  <c r="Y35" i="25"/>
  <c r="Y37" i="25"/>
  <c r="Z37" i="25"/>
  <c r="Y38" i="25"/>
  <c r="Z38" i="25"/>
  <c r="M105" i="42"/>
  <c r="L417" i="42"/>
  <c r="K1948" i="31"/>
  <c r="J34" i="25"/>
  <c r="K2139" i="31" s="1"/>
  <c r="J22" i="25"/>
  <c r="J26" i="24"/>
  <c r="K1949" i="31" s="1"/>
  <c r="L37" i="23"/>
  <c r="J37" i="24" l="1"/>
  <c r="J21" i="25"/>
  <c r="J20" i="25" s="1"/>
  <c r="J19" i="25" s="1"/>
  <c r="J18" i="25" s="1"/>
  <c r="K1945" i="31"/>
  <c r="K1944" i="31" s="1"/>
  <c r="G311" i="30" s="1"/>
  <c r="G286" i="40"/>
  <c r="G285" i="40" s="1"/>
  <c r="G271" i="40" s="1"/>
  <c r="G270" i="40" s="1"/>
  <c r="K1883" i="31"/>
  <c r="K1786" i="31" s="1"/>
  <c r="G286" i="42"/>
  <c r="G285" i="42" s="1"/>
  <c r="G271" i="42" s="1"/>
  <c r="G302" i="30"/>
  <c r="G301" i="30" s="1"/>
  <c r="J32" i="24"/>
  <c r="K1959" i="31"/>
  <c r="K1956" i="31" s="1"/>
  <c r="G312" i="30" s="1"/>
  <c r="K84" i="1"/>
  <c r="G258" i="1"/>
  <c r="K2137" i="31"/>
  <c r="K2136" i="31" s="1"/>
  <c r="K2135" i="31" s="1"/>
  <c r="N105" i="42"/>
  <c r="J21" i="24"/>
  <c r="J20" i="24" s="1"/>
  <c r="J19" i="24" s="1"/>
  <c r="J18" i="24" s="1"/>
  <c r="M37" i="23"/>
  <c r="J17" i="24" l="1"/>
  <c r="L18" i="24" s="1"/>
  <c r="L19" i="24" s="1"/>
  <c r="G295" i="42"/>
  <c r="G294" i="42" s="1"/>
  <c r="P294" i="42" s="1"/>
  <c r="R294" i="42" s="1"/>
  <c r="U294" i="42" s="1"/>
  <c r="G287" i="30"/>
  <c r="G310" i="30"/>
  <c r="K1943" i="31"/>
  <c r="K1915" i="31" s="1"/>
  <c r="K2134" i="31"/>
  <c r="K2101" i="31" s="1"/>
  <c r="G324" i="42"/>
  <c r="G341" i="30"/>
  <c r="G340" i="30" s="1"/>
  <c r="O105" i="42"/>
  <c r="E40" i="24"/>
  <c r="J17" i="25"/>
  <c r="G308" i="1" s="1"/>
  <c r="G307" i="1" s="1"/>
  <c r="G302" i="1" s="1"/>
  <c r="J59" i="25"/>
  <c r="O45" i="21"/>
  <c r="E50" i="21" s="1"/>
  <c r="N45" i="21"/>
  <c r="E49" i="21" s="1"/>
  <c r="M45" i="21"/>
  <c r="E48" i="21" s="1"/>
  <c r="J43" i="21"/>
  <c r="J42" i="21" s="1"/>
  <c r="J39" i="21"/>
  <c r="J41" i="21" s="1"/>
  <c r="J36" i="21"/>
  <c r="J35" i="21"/>
  <c r="J34" i="21"/>
  <c r="J31" i="21"/>
  <c r="J30" i="21"/>
  <c r="J29" i="21"/>
  <c r="J26" i="21"/>
  <c r="J25" i="21"/>
  <c r="J24" i="21"/>
  <c r="A19" i="21"/>
  <c r="A18" i="21"/>
  <c r="A17" i="21"/>
  <c r="F7" i="21"/>
  <c r="C19" i="21" s="1"/>
  <c r="F6" i="21"/>
  <c r="C18" i="21" s="1"/>
  <c r="F5" i="21"/>
  <c r="C17" i="21" s="1"/>
  <c r="O43" i="20"/>
  <c r="E51" i="20" s="1"/>
  <c r="N43" i="20"/>
  <c r="E50" i="20" s="1"/>
  <c r="M43" i="20"/>
  <c r="L43" i="20"/>
  <c r="J19" i="20"/>
  <c r="J18" i="20" s="1"/>
  <c r="J17" i="20" s="1"/>
  <c r="G177" i="1" s="1"/>
  <c r="G176" i="1" s="1"/>
  <c r="K80" i="1" s="1"/>
  <c r="A19" i="20"/>
  <c r="A18" i="20"/>
  <c r="A17" i="20"/>
  <c r="F7" i="20"/>
  <c r="C19" i="20" s="1"/>
  <c r="F6" i="20"/>
  <c r="C18" i="20" s="1"/>
  <c r="F5" i="20"/>
  <c r="C17" i="20" s="1"/>
  <c r="O28" i="19"/>
  <c r="E33" i="19" s="1"/>
  <c r="N28" i="19"/>
  <c r="M28" i="19"/>
  <c r="L28" i="19"/>
  <c r="J20" i="19"/>
  <c r="A20" i="19"/>
  <c r="A19" i="19"/>
  <c r="A18" i="19"/>
  <c r="E11" i="19"/>
  <c r="H170" i="1" s="1"/>
  <c r="F7" i="19"/>
  <c r="O38" i="18"/>
  <c r="E47" i="18" s="1"/>
  <c r="N38" i="18"/>
  <c r="E46" i="18" s="1"/>
  <c r="M38" i="18"/>
  <c r="E45" i="18" s="1"/>
  <c r="J40" i="18"/>
  <c r="J39" i="18"/>
  <c r="J38" i="18"/>
  <c r="J37" i="18"/>
  <c r="J33" i="18"/>
  <c r="J29" i="18"/>
  <c r="J25" i="18"/>
  <c r="A19" i="18"/>
  <c r="A18" i="18"/>
  <c r="A17" i="18"/>
  <c r="F7" i="18"/>
  <c r="C19" i="18" s="1"/>
  <c r="F6" i="18"/>
  <c r="C18" i="18" s="1"/>
  <c r="F5" i="18"/>
  <c r="C17" i="18" s="1"/>
  <c r="J31" i="17"/>
  <c r="J30" i="17" s="1"/>
  <c r="N23" i="17"/>
  <c r="A19" i="17"/>
  <c r="A18" i="17"/>
  <c r="A17" i="17"/>
  <c r="F7" i="17"/>
  <c r="F6" i="17"/>
  <c r="C18" i="17" s="1"/>
  <c r="F5" i="17"/>
  <c r="C17" i="17" s="1"/>
  <c r="J31" i="16"/>
  <c r="J30" i="16"/>
  <c r="J29" i="16"/>
  <c r="J28" i="16"/>
  <c r="J27" i="16"/>
  <c r="J26" i="16"/>
  <c r="J25" i="16"/>
  <c r="J24" i="16"/>
  <c r="A19" i="16"/>
  <c r="A18" i="16"/>
  <c r="A17" i="16"/>
  <c r="F7" i="16"/>
  <c r="C19" i="16" s="1"/>
  <c r="F6" i="16"/>
  <c r="C18" i="16" s="1"/>
  <c r="F5" i="16"/>
  <c r="C17" i="16" s="1"/>
  <c r="J23" i="16" l="1"/>
  <c r="J22" i="16" s="1"/>
  <c r="G106" i="1" s="1"/>
  <c r="G105" i="1" s="1"/>
  <c r="G281" i="1"/>
  <c r="G280" i="1" s="1"/>
  <c r="G289" i="42"/>
  <c r="K1785" i="31"/>
  <c r="J19" i="19"/>
  <c r="J28" i="19" s="1"/>
  <c r="D14" i="56"/>
  <c r="H14" i="56" s="1"/>
  <c r="C20" i="19"/>
  <c r="A14" i="56"/>
  <c r="L29" i="19"/>
  <c r="C19" i="17"/>
  <c r="A13" i="56"/>
  <c r="L31" i="17"/>
  <c r="J33" i="21"/>
  <c r="J48" i="52"/>
  <c r="J43" i="53"/>
  <c r="J46" i="53" s="1"/>
  <c r="G305" i="30"/>
  <c r="G335" i="30"/>
  <c r="L44" i="20"/>
  <c r="G323" i="42"/>
  <c r="G318" i="42" s="1"/>
  <c r="G270" i="42" s="1"/>
  <c r="K324" i="42"/>
  <c r="K1271" i="31"/>
  <c r="K1270" i="31" s="1"/>
  <c r="K1269" i="31" s="1"/>
  <c r="J20" i="18"/>
  <c r="J21" i="18" s="1"/>
  <c r="P105" i="42"/>
  <c r="O417" i="42"/>
  <c r="J18" i="19"/>
  <c r="G171" i="1" s="1"/>
  <c r="G170" i="1" s="1"/>
  <c r="E41" i="24"/>
  <c r="G275" i="1"/>
  <c r="G257" i="1" s="1"/>
  <c r="E61" i="25"/>
  <c r="E62" i="25" s="1"/>
  <c r="E63" i="25" s="1"/>
  <c r="E64" i="25" s="1"/>
  <c r="G104" i="1"/>
  <c r="J28" i="21"/>
  <c r="J23" i="21"/>
  <c r="G230" i="1" s="1"/>
  <c r="G229" i="1" s="1"/>
  <c r="F5" i="19"/>
  <c r="C18" i="19" s="1"/>
  <c r="J29" i="17"/>
  <c r="J16" i="20"/>
  <c r="J46" i="20" s="1"/>
  <c r="N20" i="16"/>
  <c r="N33" i="16" s="1"/>
  <c r="E37" i="16" s="1"/>
  <c r="M20" i="16"/>
  <c r="M33" i="16" s="1"/>
  <c r="E36" i="16" s="1"/>
  <c r="O20" i="16"/>
  <c r="O33" i="16" s="1"/>
  <c r="E38" i="16" s="1"/>
  <c r="F6" i="19"/>
  <c r="C19" i="19" s="1"/>
  <c r="E48" i="20"/>
  <c r="J45" i="21" l="1"/>
  <c r="L45" i="21"/>
  <c r="L20" i="16"/>
  <c r="L33" i="16" s="1"/>
  <c r="J38" i="17"/>
  <c r="J20" i="17"/>
  <c r="G286" i="30"/>
  <c r="K1034" i="31"/>
  <c r="K1029" i="31" s="1"/>
  <c r="M31" i="17"/>
  <c r="I135" i="46"/>
  <c r="K74" i="1"/>
  <c r="L22" i="18"/>
  <c r="L38" i="18" s="1"/>
  <c r="L39" i="18" s="1"/>
  <c r="N324" i="42"/>
  <c r="Q324" i="42" s="1"/>
  <c r="T324" i="42" s="1"/>
  <c r="G172" i="42"/>
  <c r="G188" i="30"/>
  <c r="G187" i="30" s="1"/>
  <c r="K1233" i="31"/>
  <c r="J19" i="18"/>
  <c r="J18" i="18" s="1"/>
  <c r="J17" i="18" s="1"/>
  <c r="J21" i="17"/>
  <c r="K1020" i="31"/>
  <c r="K1019" i="31" s="1"/>
  <c r="Q105" i="42"/>
  <c r="P417" i="42"/>
  <c r="M29" i="19"/>
  <c r="M44" i="20"/>
  <c r="E49" i="20"/>
  <c r="G225" i="1"/>
  <c r="E35" i="16"/>
  <c r="L34" i="16"/>
  <c r="M34" i="16" s="1"/>
  <c r="L46" i="21" l="1"/>
  <c r="M46" i="21" s="1"/>
  <c r="E47" i="21"/>
  <c r="K1018" i="31"/>
  <c r="K1017" i="31" s="1"/>
  <c r="G135" i="42" s="1"/>
  <c r="J19" i="17"/>
  <c r="J18" i="17" s="1"/>
  <c r="J17" i="17" s="1"/>
  <c r="N31" i="17"/>
  <c r="J135" i="46"/>
  <c r="G170" i="30"/>
  <c r="U324" i="42"/>
  <c r="G169" i="1"/>
  <c r="G168" i="1" s="1"/>
  <c r="J16" i="18"/>
  <c r="J42" i="18" s="1"/>
  <c r="M39" i="18" s="1"/>
  <c r="G171" i="42"/>
  <c r="G154" i="42" s="1"/>
  <c r="M172" i="42"/>
  <c r="K973" i="31"/>
  <c r="K780" i="31" s="1"/>
  <c r="R105" i="42"/>
  <c r="G151" i="30" l="1"/>
  <c r="G150" i="30" s="1"/>
  <c r="G146" i="30" s="1"/>
  <c r="E40" i="17"/>
  <c r="E41" i="17" s="1"/>
  <c r="E42" i="17" s="1"/>
  <c r="E43" i="17" s="1"/>
  <c r="H13" i="56"/>
  <c r="G134" i="1"/>
  <c r="G133" i="1" s="1"/>
  <c r="O31" i="17"/>
  <c r="K135" i="46"/>
  <c r="U172" i="42"/>
  <c r="M417" i="42"/>
  <c r="K73" i="1"/>
  <c r="G151" i="1"/>
  <c r="K135" i="42"/>
  <c r="G134" i="42"/>
  <c r="G130" i="42" s="1"/>
  <c r="G102" i="42" s="1"/>
  <c r="G417" i="42" s="1"/>
  <c r="S105" i="42"/>
  <c r="R417" i="42"/>
  <c r="G118" i="30" l="1"/>
  <c r="P31" i="17"/>
  <c r="G129" i="1"/>
  <c r="G102" i="1" s="1"/>
  <c r="K68" i="1"/>
  <c r="J68" i="1"/>
  <c r="N135" i="42"/>
  <c r="K417" i="42"/>
  <c r="T105" i="42"/>
  <c r="S417" i="42"/>
  <c r="Q31" i="17" l="1"/>
  <c r="M135" i="46"/>
  <c r="L135" i="46"/>
  <c r="Q135" i="42"/>
  <c r="N417" i="42"/>
  <c r="U105" i="42"/>
  <c r="O49" i="14"/>
  <c r="E58" i="14" s="1"/>
  <c r="N49" i="14"/>
  <c r="E57" i="14" s="1"/>
  <c r="M49" i="14"/>
  <c r="J44" i="14"/>
  <c r="J43" i="14"/>
  <c r="J42" i="14"/>
  <c r="J39" i="14"/>
  <c r="J32" i="14"/>
  <c r="J31" i="14"/>
  <c r="J30" i="14" s="1"/>
  <c r="J29" i="14"/>
  <c r="J25" i="14"/>
  <c r="J24" i="14"/>
  <c r="J23" i="14"/>
  <c r="A19" i="14"/>
  <c r="A18" i="14"/>
  <c r="A17" i="14"/>
  <c r="F7" i="14"/>
  <c r="D26" i="55" s="1"/>
  <c r="D25" i="52" s="1"/>
  <c r="D25" i="53" s="1"/>
  <c r="F6" i="14"/>
  <c r="C18" i="14" s="1"/>
  <c r="J29" i="13"/>
  <c r="J28" i="13"/>
  <c r="J25" i="13"/>
  <c r="J24" i="13"/>
  <c r="J23" i="13"/>
  <c r="J38" i="13"/>
  <c r="J37" i="13"/>
  <c r="J34" i="13"/>
  <c r="J33" i="13"/>
  <c r="A19" i="13"/>
  <c r="A18" i="13"/>
  <c r="A17" i="13"/>
  <c r="F7" i="13"/>
  <c r="C19" i="13" s="1"/>
  <c r="J38" i="12"/>
  <c r="J37" i="12"/>
  <c r="J34" i="12"/>
  <c r="J33" i="12"/>
  <c r="J29" i="12"/>
  <c r="J28" i="12"/>
  <c r="J25" i="12"/>
  <c r="J24" i="12"/>
  <c r="J23" i="12"/>
  <c r="A19" i="12"/>
  <c r="A18" i="12"/>
  <c r="A17" i="12"/>
  <c r="F7" i="12"/>
  <c r="C19" i="12" s="1"/>
  <c r="O28" i="11"/>
  <c r="E53" i="11" s="1"/>
  <c r="N28" i="11"/>
  <c r="E52" i="11" s="1"/>
  <c r="M28" i="11"/>
  <c r="E51" i="11" s="1"/>
  <c r="J28" i="11"/>
  <c r="J27" i="11"/>
  <c r="J25" i="11"/>
  <c r="J24" i="11"/>
  <c r="J23" i="11"/>
  <c r="J44" i="11"/>
  <c r="J43" i="11"/>
  <c r="J40" i="11"/>
  <c r="J39" i="11"/>
  <c r="J36" i="11"/>
  <c r="J35" i="11"/>
  <c r="J32" i="11"/>
  <c r="J31" i="11"/>
  <c r="A19" i="11"/>
  <c r="A18" i="11"/>
  <c r="A17" i="11"/>
  <c r="F7" i="11"/>
  <c r="C19" i="11" s="1"/>
  <c r="F5" i="11"/>
  <c r="J50" i="10"/>
  <c r="J49" i="10" s="1"/>
  <c r="K399" i="31" s="1"/>
  <c r="J34" i="10"/>
  <c r="J33" i="10"/>
  <c r="J28" i="10"/>
  <c r="J27" i="10" s="1"/>
  <c r="K396" i="31" s="1"/>
  <c r="J25" i="10"/>
  <c r="J24" i="10"/>
  <c r="J23" i="10"/>
  <c r="A19" i="10"/>
  <c r="A18" i="10"/>
  <c r="A17" i="10"/>
  <c r="F7" i="10"/>
  <c r="F6" i="10"/>
  <c r="F6" i="11" s="1"/>
  <c r="C18" i="11" s="1"/>
  <c r="F5" i="10"/>
  <c r="C17" i="10" s="1"/>
  <c r="J29" i="9"/>
  <c r="J28" i="9"/>
  <c r="L28" i="9" s="1"/>
  <c r="M28" i="9" s="1"/>
  <c r="N28" i="9" s="1"/>
  <c r="O28" i="9" s="1"/>
  <c r="P28" i="9" s="1"/>
  <c r="Q28" i="9" s="1"/>
  <c r="R28" i="9" s="1"/>
  <c r="S28" i="9" s="1"/>
  <c r="T28" i="9" s="1"/>
  <c r="U28" i="9" s="1"/>
  <c r="V28" i="9" s="1"/>
  <c r="W28" i="9" s="1"/>
  <c r="J27" i="9"/>
  <c r="L27" i="9" s="1"/>
  <c r="J26" i="9"/>
  <c r="J25" i="9"/>
  <c r="J24" i="9"/>
  <c r="J33" i="9"/>
  <c r="J32" i="9"/>
  <c r="J31" i="9"/>
  <c r="A19" i="9"/>
  <c r="A18" i="9"/>
  <c r="A17" i="9"/>
  <c r="F7" i="9"/>
  <c r="C19" i="9" s="1"/>
  <c r="F6" i="9"/>
  <c r="C18" i="9" s="1"/>
  <c r="J29" i="8"/>
  <c r="L29" i="8" s="1"/>
  <c r="M29" i="8" s="1"/>
  <c r="N29" i="8" s="1"/>
  <c r="O29" i="8" s="1"/>
  <c r="P29" i="8" s="1"/>
  <c r="Q29" i="8" s="1"/>
  <c r="R29" i="8" s="1"/>
  <c r="S29" i="8" s="1"/>
  <c r="T29" i="8" s="1"/>
  <c r="U29" i="8" s="1"/>
  <c r="V29" i="8" s="1"/>
  <c r="W29" i="8" s="1"/>
  <c r="J28" i="8"/>
  <c r="L28" i="8" s="1"/>
  <c r="M28" i="8" s="1"/>
  <c r="N28" i="8" s="1"/>
  <c r="O28" i="8" s="1"/>
  <c r="P28" i="8" s="1"/>
  <c r="Q28" i="8" s="1"/>
  <c r="R28" i="8" s="1"/>
  <c r="S28" i="8" s="1"/>
  <c r="T28" i="8" s="1"/>
  <c r="U28" i="8" s="1"/>
  <c r="V28" i="8" s="1"/>
  <c r="W28" i="8" s="1"/>
  <c r="G25" i="8"/>
  <c r="J25" i="8" s="1"/>
  <c r="L25" i="8" s="1"/>
  <c r="J24" i="8"/>
  <c r="L24" i="8" s="1"/>
  <c r="M24" i="8" s="1"/>
  <c r="N24" i="8" s="1"/>
  <c r="O24" i="8" s="1"/>
  <c r="P24" i="8" s="1"/>
  <c r="Q24" i="8" s="1"/>
  <c r="R24" i="8" s="1"/>
  <c r="S24" i="8" s="1"/>
  <c r="T24" i="8" s="1"/>
  <c r="U24" i="8" s="1"/>
  <c r="V24" i="8" s="1"/>
  <c r="W24" i="8" s="1"/>
  <c r="A20" i="8"/>
  <c r="A19" i="8"/>
  <c r="A18" i="8"/>
  <c r="F8" i="8"/>
  <c r="F6" i="8"/>
  <c r="C19" i="8" s="1"/>
  <c r="F5" i="8"/>
  <c r="F5" i="9" s="1"/>
  <c r="C17" i="9" s="1"/>
  <c r="J51" i="7"/>
  <c r="J50" i="7" s="1"/>
  <c r="J40" i="7"/>
  <c r="J38" i="7" s="1"/>
  <c r="J37" i="7" s="1"/>
  <c r="J35" i="7"/>
  <c r="W35" i="7" s="1"/>
  <c r="J34" i="7"/>
  <c r="W34" i="7" s="1"/>
  <c r="J31" i="7"/>
  <c r="J30" i="7"/>
  <c r="J29" i="7"/>
  <c r="J28" i="7"/>
  <c r="J27" i="7"/>
  <c r="J26" i="7"/>
  <c r="J25" i="7"/>
  <c r="J24" i="7"/>
  <c r="A20" i="7"/>
  <c r="A19" i="7"/>
  <c r="A18" i="7"/>
  <c r="F8" i="7"/>
  <c r="F6" i="7"/>
  <c r="C19" i="7" s="1"/>
  <c r="F5" i="7"/>
  <c r="C18" i="7" s="1"/>
  <c r="J26" i="6"/>
  <c r="L26" i="6" s="1"/>
  <c r="L28" i="6" s="1"/>
  <c r="I25" i="46" s="1"/>
  <c r="J25" i="6"/>
  <c r="J24" i="6"/>
  <c r="J23" i="6"/>
  <c r="A20" i="6"/>
  <c r="A19" i="6"/>
  <c r="A18" i="6"/>
  <c r="F8" i="6"/>
  <c r="F6" i="6"/>
  <c r="C19" i="6" s="1"/>
  <c r="F5" i="6"/>
  <c r="C18" i="6" s="1"/>
  <c r="J112" i="5"/>
  <c r="J109" i="5"/>
  <c r="J106" i="5"/>
  <c r="Y102" i="5" s="1"/>
  <c r="Y99" i="5"/>
  <c r="J99" i="5"/>
  <c r="J96" i="5"/>
  <c r="Y92" i="5" s="1"/>
  <c r="G91" i="5"/>
  <c r="J91" i="5" s="1"/>
  <c r="J90" i="5"/>
  <c r="J86" i="5"/>
  <c r="J83" i="5" s="1"/>
  <c r="J81" i="5"/>
  <c r="Y79" i="5" s="1"/>
  <c r="J80" i="5"/>
  <c r="Y78" i="5" s="1"/>
  <c r="J77" i="5"/>
  <c r="J75" i="5" s="1"/>
  <c r="J74" i="5"/>
  <c r="N73" i="5" s="1"/>
  <c r="J73" i="5"/>
  <c r="N72" i="5" s="1"/>
  <c r="J69" i="5"/>
  <c r="Y68" i="5" s="1"/>
  <c r="J68" i="5"/>
  <c r="Y67" i="5" s="1"/>
  <c r="J61" i="5"/>
  <c r="Y60" i="5" s="1"/>
  <c r="J60" i="5"/>
  <c r="Y59" i="5" s="1"/>
  <c r="J59" i="5"/>
  <c r="Y58" i="5" s="1"/>
  <c r="J58" i="5"/>
  <c r="Y57" i="5" s="1"/>
  <c r="J57" i="5"/>
  <c r="Y56" i="5" s="1"/>
  <c r="J56" i="5"/>
  <c r="Y55" i="5" s="1"/>
  <c r="J53" i="5"/>
  <c r="J50" i="5"/>
  <c r="Y49" i="5" s="1"/>
  <c r="J49" i="5"/>
  <c r="Y48" i="5" s="1"/>
  <c r="J48" i="5"/>
  <c r="Y47" i="5" s="1"/>
  <c r="J47" i="5"/>
  <c r="Y46" i="5" s="1"/>
  <c r="J45" i="5"/>
  <c r="Y45" i="5" s="1"/>
  <c r="J44" i="5"/>
  <c r="Y44" i="5" s="1"/>
  <c r="J43" i="5"/>
  <c r="Y43" i="5" s="1"/>
  <c r="J42" i="5"/>
  <c r="J41" i="5"/>
  <c r="Y41" i="5" s="1"/>
  <c r="J40" i="5"/>
  <c r="Y40" i="5" s="1"/>
  <c r="J39" i="5"/>
  <c r="Y39" i="5" s="1"/>
  <c r="J38" i="5"/>
  <c r="Y38" i="5" s="1"/>
  <c r="J37" i="5"/>
  <c r="Y37" i="5" s="1"/>
  <c r="J36" i="5"/>
  <c r="Y36" i="5" s="1"/>
  <c r="J35" i="5"/>
  <c r="Y35" i="5" s="1"/>
  <c r="J34" i="5"/>
  <c r="Y34" i="5" s="1"/>
  <c r="J33" i="5"/>
  <c r="Y33" i="5" s="1"/>
  <c r="J32" i="5"/>
  <c r="Y32" i="5" s="1"/>
  <c r="J31" i="5"/>
  <c r="Y31" i="5" s="1"/>
  <c r="J30" i="5"/>
  <c r="Y30" i="5" s="1"/>
  <c r="J29" i="5"/>
  <c r="Y29" i="5" s="1"/>
  <c r="J28" i="5"/>
  <c r="Y28" i="5" s="1"/>
  <c r="J27" i="5"/>
  <c r="Y27" i="5" s="1"/>
  <c r="J26" i="5"/>
  <c r="Y26" i="5" s="1"/>
  <c r="J25" i="5"/>
  <c r="Y25" i="5" s="1"/>
  <c r="J24" i="5"/>
  <c r="A20" i="5"/>
  <c r="A19" i="5"/>
  <c r="A18" i="5"/>
  <c r="F8" i="5"/>
  <c r="F6" i="5"/>
  <c r="C19" i="5" s="1"/>
  <c r="F5" i="5"/>
  <c r="C18" i="5" s="1"/>
  <c r="J32" i="4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J29" i="4"/>
  <c r="J28" i="4"/>
  <c r="K87" i="31" s="1"/>
  <c r="J26" i="4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J23" i="4"/>
  <c r="A20" i="4"/>
  <c r="A19" i="4"/>
  <c r="A18" i="4"/>
  <c r="F8" i="4"/>
  <c r="F6" i="4"/>
  <c r="C19" i="4" s="1"/>
  <c r="F5" i="4"/>
  <c r="C18" i="4" s="1"/>
  <c r="J31" i="3"/>
  <c r="J30" i="3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J29" i="3"/>
  <c r="L29" i="3" s="1"/>
  <c r="J24" i="3"/>
  <c r="J23" i="3"/>
  <c r="A20" i="3"/>
  <c r="A19" i="3"/>
  <c r="A18" i="3"/>
  <c r="E9" i="3"/>
  <c r="E9" i="4" s="1"/>
  <c r="E9" i="5" s="1"/>
  <c r="E9" i="6" s="1"/>
  <c r="E9" i="7" s="1"/>
  <c r="E9" i="8" s="1"/>
  <c r="E8" i="45" s="1"/>
  <c r="E9" i="32" s="1"/>
  <c r="F8" i="3"/>
  <c r="F6" i="3"/>
  <c r="C19" i="3" s="1"/>
  <c r="F5" i="3"/>
  <c r="C18" i="3" s="1"/>
  <c r="J27" i="2"/>
  <c r="J26" i="2"/>
  <c r="J23" i="2"/>
  <c r="A20" i="2"/>
  <c r="A19" i="2"/>
  <c r="A18" i="2"/>
  <c r="F8" i="2"/>
  <c r="C20" i="2" s="1"/>
  <c r="A3" i="56" s="1"/>
  <c r="F6" i="2"/>
  <c r="C19" i="2" s="1"/>
  <c r="F5" i="2"/>
  <c r="C18" i="2" s="1"/>
  <c r="H80" i="1"/>
  <c r="H73" i="1"/>
  <c r="G70" i="1"/>
  <c r="G69" i="1" s="1"/>
  <c r="H67" i="1"/>
  <c r="H61" i="1"/>
  <c r="G52" i="1"/>
  <c r="G51" i="1" s="1"/>
  <c r="H51" i="1"/>
  <c r="H41" i="1"/>
  <c r="H37" i="1"/>
  <c r="H35" i="1"/>
  <c r="H33" i="1"/>
  <c r="H29" i="1"/>
  <c r="H27" i="1"/>
  <c r="H25" i="1"/>
  <c r="J22" i="14" l="1"/>
  <c r="J21" i="14"/>
  <c r="J88" i="5"/>
  <c r="Y24" i="5"/>
  <c r="C20" i="3"/>
  <c r="A4" i="56"/>
  <c r="C20" i="4"/>
  <c r="A5" i="56"/>
  <c r="C19" i="10"/>
  <c r="A11" i="56"/>
  <c r="C20" i="8"/>
  <c r="A9" i="56"/>
  <c r="Y42" i="5"/>
  <c r="J23" i="5"/>
  <c r="K92" i="31" s="1"/>
  <c r="C20" i="5"/>
  <c r="A6" i="56"/>
  <c r="C19" i="14"/>
  <c r="A10" i="56"/>
  <c r="C20" i="7"/>
  <c r="A8" i="56"/>
  <c r="C20" i="6"/>
  <c r="A7" i="56"/>
  <c r="J30" i="9"/>
  <c r="K208" i="31" s="1"/>
  <c r="J30" i="11"/>
  <c r="J27" i="13"/>
  <c r="K499" i="31" s="1"/>
  <c r="AE19" i="46"/>
  <c r="J22" i="2"/>
  <c r="K75" i="31"/>
  <c r="J25" i="2"/>
  <c r="M27" i="9"/>
  <c r="L35" i="9"/>
  <c r="R31" i="17"/>
  <c r="N135" i="46"/>
  <c r="M25" i="8"/>
  <c r="L33" i="8"/>
  <c r="Q73" i="5"/>
  <c r="T73" i="5" s="1"/>
  <c r="W73" i="5" s="1"/>
  <c r="K100" i="31"/>
  <c r="Y82" i="5"/>
  <c r="J98" i="5"/>
  <c r="K114" i="31" s="1"/>
  <c r="Y95" i="5"/>
  <c r="J111" i="5"/>
  <c r="Y108" i="5"/>
  <c r="N75" i="5"/>
  <c r="L86" i="5"/>
  <c r="J52" i="5"/>
  <c r="K93" i="31" s="1"/>
  <c r="Y52" i="5"/>
  <c r="L87" i="5"/>
  <c r="Q72" i="5"/>
  <c r="J108" i="5"/>
  <c r="K125" i="31" s="1"/>
  <c r="Y105" i="5"/>
  <c r="W33" i="7"/>
  <c r="W53" i="7" s="1"/>
  <c r="T27" i="46" s="1"/>
  <c r="L33" i="3"/>
  <c r="I19" i="46" s="1"/>
  <c r="M29" i="3"/>
  <c r="J33" i="7"/>
  <c r="K145" i="31" s="1"/>
  <c r="J22" i="6"/>
  <c r="M26" i="6"/>
  <c r="J31" i="4"/>
  <c r="M27" i="4"/>
  <c r="J79" i="5"/>
  <c r="K99" i="31" s="1"/>
  <c r="K108" i="31"/>
  <c r="K105" i="31" s="1"/>
  <c r="K121" i="31"/>
  <c r="J105" i="5"/>
  <c r="K123" i="31"/>
  <c r="J28" i="3"/>
  <c r="K81" i="31" s="1"/>
  <c r="J36" i="13"/>
  <c r="J22" i="13"/>
  <c r="K497" i="31" s="1"/>
  <c r="J32" i="13"/>
  <c r="J41" i="14"/>
  <c r="K571" i="31"/>
  <c r="T135" i="42"/>
  <c r="T417" i="42" s="1"/>
  <c r="Q417" i="42"/>
  <c r="J22" i="12"/>
  <c r="K444" i="31" s="1"/>
  <c r="J27" i="12"/>
  <c r="K446" i="31" s="1"/>
  <c r="J36" i="12"/>
  <c r="J38" i="11"/>
  <c r="Q58" i="10"/>
  <c r="J32" i="10"/>
  <c r="J31" i="10" s="1"/>
  <c r="J30" i="10" s="1"/>
  <c r="K397" i="31" s="1"/>
  <c r="K146" i="31"/>
  <c r="J22" i="11"/>
  <c r="K428" i="31" s="1"/>
  <c r="J55" i="5"/>
  <c r="K94" i="31" s="1"/>
  <c r="J95" i="5"/>
  <c r="J34" i="11"/>
  <c r="J26" i="11"/>
  <c r="K430" i="31" s="1"/>
  <c r="J22" i="9"/>
  <c r="J22" i="4"/>
  <c r="K85" i="31" s="1"/>
  <c r="J25" i="4"/>
  <c r="J27" i="8"/>
  <c r="J32" i="12"/>
  <c r="J42" i="11"/>
  <c r="J22" i="10"/>
  <c r="K394" i="31" s="1"/>
  <c r="J23" i="7"/>
  <c r="J53" i="7" s="1"/>
  <c r="J67" i="5"/>
  <c r="J26" i="3"/>
  <c r="E8" i="14"/>
  <c r="E8" i="9"/>
  <c r="E8" i="10" s="1"/>
  <c r="C18" i="8"/>
  <c r="J23" i="8"/>
  <c r="J33" i="8" s="1"/>
  <c r="J25" i="3"/>
  <c r="F6" i="12"/>
  <c r="F5" i="12"/>
  <c r="F5" i="45" s="1"/>
  <c r="C17" i="45" s="1"/>
  <c r="C17" i="11"/>
  <c r="J72" i="5"/>
  <c r="J71" i="5" s="1"/>
  <c r="K97" i="31" s="1"/>
  <c r="L66" i="7"/>
  <c r="C18" i="10"/>
  <c r="J144" i="5" l="1"/>
  <c r="J22" i="5"/>
  <c r="K127" i="31"/>
  <c r="J22" i="3"/>
  <c r="J40" i="14"/>
  <c r="K572" i="31" s="1"/>
  <c r="E8" i="43"/>
  <c r="E8" i="17" s="1"/>
  <c r="E8" i="11"/>
  <c r="E8" i="12" s="1"/>
  <c r="E8" i="13" s="1"/>
  <c r="N27" i="9"/>
  <c r="M35" i="9"/>
  <c r="S31" i="17"/>
  <c r="O135" i="46"/>
  <c r="J21" i="2"/>
  <c r="J20" i="2" s="1"/>
  <c r="K76" i="31"/>
  <c r="K74" i="31" s="1"/>
  <c r="K73" i="31" s="1"/>
  <c r="I29" i="46"/>
  <c r="N25" i="8"/>
  <c r="M33" i="8"/>
  <c r="J29" i="46" s="1"/>
  <c r="J31" i="13"/>
  <c r="K500" i="31" s="1"/>
  <c r="K496" i="31" s="1"/>
  <c r="K495" i="31" s="1"/>
  <c r="G86" i="30" s="1"/>
  <c r="G85" i="30" s="1"/>
  <c r="J31" i="12"/>
  <c r="M87" i="5"/>
  <c r="N87" i="5" s="1"/>
  <c r="O87" i="5" s="1"/>
  <c r="P87" i="5" s="1"/>
  <c r="Q87" i="5" s="1"/>
  <c r="R87" i="5" s="1"/>
  <c r="S87" i="5" s="1"/>
  <c r="T87" i="5" s="1"/>
  <c r="U87" i="5" s="1"/>
  <c r="V87" i="5" s="1"/>
  <c r="W87" i="5" s="1"/>
  <c r="M86" i="5"/>
  <c r="N86" i="5" s="1"/>
  <c r="O86" i="5" s="1"/>
  <c r="P86" i="5" s="1"/>
  <c r="Q86" i="5" s="1"/>
  <c r="R86" i="5" s="1"/>
  <c r="S86" i="5" s="1"/>
  <c r="T86" i="5" s="1"/>
  <c r="U86" i="5" s="1"/>
  <c r="V86" i="5" s="1"/>
  <c r="W86" i="5" s="1"/>
  <c r="L109" i="5"/>
  <c r="I23" i="46" s="1"/>
  <c r="Q75" i="5"/>
  <c r="T75" i="5" s="1"/>
  <c r="W75" i="5" s="1"/>
  <c r="T72" i="5"/>
  <c r="X73" i="5"/>
  <c r="Y73" i="5" s="1"/>
  <c r="L54" i="7"/>
  <c r="N29" i="3"/>
  <c r="M33" i="3"/>
  <c r="J19" i="46" s="1"/>
  <c r="J22" i="8"/>
  <c r="K180" i="31" s="1"/>
  <c r="K179" i="31" s="1"/>
  <c r="K178" i="31" s="1"/>
  <c r="N26" i="6"/>
  <c r="M28" i="6"/>
  <c r="J25" i="46" s="1"/>
  <c r="J21" i="6"/>
  <c r="J20" i="6" s="1"/>
  <c r="J19" i="6" s="1"/>
  <c r="B7" i="56" s="1"/>
  <c r="H7" i="56" s="1"/>
  <c r="K136" i="31"/>
  <c r="K135" i="31" s="1"/>
  <c r="K134" i="31" s="1"/>
  <c r="N27" i="4"/>
  <c r="K88" i="31"/>
  <c r="K120" i="31"/>
  <c r="K207" i="31"/>
  <c r="K205" i="31" s="1"/>
  <c r="K204" i="31" s="1"/>
  <c r="G35" i="46" s="1"/>
  <c r="G34" i="46" s="1"/>
  <c r="G33" i="46" s="1"/>
  <c r="J21" i="9"/>
  <c r="J20" i="9" s="1"/>
  <c r="J19" i="9" s="1"/>
  <c r="U135" i="42"/>
  <c r="U417" i="42" s="1"/>
  <c r="K569" i="31"/>
  <c r="K96" i="31"/>
  <c r="K91" i="31" s="1"/>
  <c r="J29" i="11"/>
  <c r="K393" i="31"/>
  <c r="J49" i="7"/>
  <c r="J22" i="7" s="1"/>
  <c r="J94" i="5"/>
  <c r="K113" i="31"/>
  <c r="K112" i="31" s="1"/>
  <c r="K141" i="31"/>
  <c r="K86" i="31"/>
  <c r="K84" i="31" s="1"/>
  <c r="K83" i="31" s="1"/>
  <c r="J21" i="4"/>
  <c r="J20" i="4" s="1"/>
  <c r="J19" i="4" s="1"/>
  <c r="H5" i="56" s="1"/>
  <c r="C18" i="12"/>
  <c r="F6" i="13"/>
  <c r="C18" i="13" s="1"/>
  <c r="F5" i="14"/>
  <c r="C17" i="14" s="1"/>
  <c r="F5" i="13"/>
  <c r="C17" i="13" s="1"/>
  <c r="C17" i="12"/>
  <c r="J21" i="13" l="1"/>
  <c r="J20" i="13" s="1"/>
  <c r="J19" i="13" s="1"/>
  <c r="J18" i="13" s="1"/>
  <c r="J17" i="13" s="1"/>
  <c r="J20" i="14"/>
  <c r="E9" i="19"/>
  <c r="E8" i="33" s="1"/>
  <c r="E8" i="24" s="1"/>
  <c r="E8" i="18"/>
  <c r="K568" i="31"/>
  <c r="K567" i="31" s="1"/>
  <c r="G77" i="41" s="1"/>
  <c r="L77" i="41" s="1"/>
  <c r="U77" i="41" s="1"/>
  <c r="J19" i="2"/>
  <c r="J18" i="2" s="1"/>
  <c r="J8" i="52" s="1"/>
  <c r="K155" i="31"/>
  <c r="K152" i="31" s="1"/>
  <c r="J21" i="7"/>
  <c r="J20" i="7" s="1"/>
  <c r="J19" i="7" s="1"/>
  <c r="H8" i="56" s="1"/>
  <c r="J21" i="8"/>
  <c r="J20" i="8" s="1"/>
  <c r="J19" i="8" s="1"/>
  <c r="O27" i="9"/>
  <c r="N35" i="9"/>
  <c r="K35" i="46" s="1"/>
  <c r="G17" i="46"/>
  <c r="G16" i="46" s="1"/>
  <c r="G33" i="30"/>
  <c r="G32" i="30" s="1"/>
  <c r="K72" i="31"/>
  <c r="G17" i="40"/>
  <c r="T31" i="17"/>
  <c r="P135" i="46"/>
  <c r="AE20" i="46" s="1"/>
  <c r="J18" i="4"/>
  <c r="J34" i="4" s="1"/>
  <c r="J35" i="46"/>
  <c r="N33" i="8"/>
  <c r="K29" i="46" s="1"/>
  <c r="O25" i="8"/>
  <c r="G70" i="40"/>
  <c r="G69" i="40" s="1"/>
  <c r="G70" i="46"/>
  <c r="G69" i="46" s="1"/>
  <c r="K494" i="31"/>
  <c r="M109" i="5"/>
  <c r="J23" i="46" s="1"/>
  <c r="Q109" i="5"/>
  <c r="X75" i="5"/>
  <c r="Y75" i="5" s="1"/>
  <c r="X86" i="5"/>
  <c r="Y86" i="5" s="1"/>
  <c r="T71" i="5"/>
  <c r="W72" i="5"/>
  <c r="W71" i="5" s="1"/>
  <c r="W109" i="5" s="1"/>
  <c r="T23" i="46" s="1"/>
  <c r="X87" i="5"/>
  <c r="Y87" i="5" s="1"/>
  <c r="J18" i="6"/>
  <c r="J28" i="6" s="1"/>
  <c r="O29" i="3"/>
  <c r="N33" i="3"/>
  <c r="K19" i="46" s="1"/>
  <c r="G29" i="46"/>
  <c r="K177" i="31"/>
  <c r="G29" i="41"/>
  <c r="G45" i="30"/>
  <c r="G44" i="30" s="1"/>
  <c r="G25" i="41"/>
  <c r="G25" i="46"/>
  <c r="K133" i="31"/>
  <c r="G41" i="30"/>
  <c r="G40" i="30" s="1"/>
  <c r="O26" i="6"/>
  <c r="N28" i="6"/>
  <c r="K25" i="46" s="1"/>
  <c r="M29" i="4"/>
  <c r="L33" i="4"/>
  <c r="I21" i="46" s="1"/>
  <c r="I420" i="46" s="1"/>
  <c r="G21" i="40"/>
  <c r="G20" i="40" s="1"/>
  <c r="G21" i="46"/>
  <c r="O27" i="4"/>
  <c r="N109" i="5"/>
  <c r="K80" i="31"/>
  <c r="K79" i="31" s="1"/>
  <c r="K78" i="31" s="1"/>
  <c r="J21" i="3"/>
  <c r="J20" i="3" s="1"/>
  <c r="J19" i="3" s="1"/>
  <c r="H4" i="56" s="1"/>
  <c r="J42" i="13"/>
  <c r="E44" i="13" s="1"/>
  <c r="L17" i="13"/>
  <c r="J18" i="9"/>
  <c r="J17" i="9" s="1"/>
  <c r="J35" i="9" s="1"/>
  <c r="E37" i="9" s="1"/>
  <c r="E38" i="9" s="1"/>
  <c r="E39" i="9" s="1"/>
  <c r="E40" i="9" s="1"/>
  <c r="G42" i="1"/>
  <c r="G41" i="1" s="1"/>
  <c r="G40" i="1" s="1"/>
  <c r="G51" i="30"/>
  <c r="G50" i="30" s="1"/>
  <c r="G35" i="40"/>
  <c r="K203" i="31"/>
  <c r="K202" i="31" s="1"/>
  <c r="K90" i="31"/>
  <c r="J21" i="12"/>
  <c r="K447" i="31"/>
  <c r="K443" i="31" s="1"/>
  <c r="K442" i="31" s="1"/>
  <c r="G64" i="46" s="1"/>
  <c r="G63" i="46" s="1"/>
  <c r="J20" i="11"/>
  <c r="K431" i="31"/>
  <c r="K427" i="31" s="1"/>
  <c r="K426" i="31" s="1"/>
  <c r="G62" i="46" s="1"/>
  <c r="K140" i="31"/>
  <c r="K82" i="31"/>
  <c r="G37" i="30"/>
  <c r="G36" i="30" s="1"/>
  <c r="G74" i="1"/>
  <c r="G73" i="1" s="1"/>
  <c r="I21" i="40" l="1"/>
  <c r="G81" i="1"/>
  <c r="G80" i="1" s="1"/>
  <c r="J53" i="14"/>
  <c r="J29" i="2"/>
  <c r="E31" i="2" s="1"/>
  <c r="E32" i="2" s="1"/>
  <c r="E33" i="2" s="1"/>
  <c r="E34" i="2" s="1"/>
  <c r="J8" i="55"/>
  <c r="K139" i="31"/>
  <c r="K138" i="31" s="1"/>
  <c r="E8" i="20"/>
  <c r="E8" i="38" s="1"/>
  <c r="L18" i="14"/>
  <c r="L19" i="14" s="1"/>
  <c r="L49" i="14" s="1"/>
  <c r="J25" i="53"/>
  <c r="J11" i="53"/>
  <c r="E146" i="5"/>
  <c r="E147" i="5" s="1"/>
  <c r="E148" i="5" s="1"/>
  <c r="E149" i="5" s="1"/>
  <c r="G93" i="30"/>
  <c r="G92" i="30" s="1"/>
  <c r="G76" i="41"/>
  <c r="J18" i="8"/>
  <c r="G38" i="1" s="1"/>
  <c r="G37" i="1" s="1"/>
  <c r="K31" i="1" s="1"/>
  <c r="H9" i="56"/>
  <c r="X72" i="5"/>
  <c r="Y72" i="5" s="1"/>
  <c r="P27" i="9"/>
  <c r="O35" i="9"/>
  <c r="G26" i="1"/>
  <c r="G25" i="1" s="1"/>
  <c r="K107" i="1" s="1"/>
  <c r="J10" i="53"/>
  <c r="U31" i="17"/>
  <c r="Q135" i="46"/>
  <c r="J12" i="53"/>
  <c r="J14" i="53"/>
  <c r="G30" i="1"/>
  <c r="G29" i="1" s="1"/>
  <c r="K27" i="1" s="1"/>
  <c r="E36" i="4"/>
  <c r="E37" i="4" s="1"/>
  <c r="E38" i="4" s="1"/>
  <c r="E39" i="4" s="1"/>
  <c r="I17" i="40"/>
  <c r="G16" i="40"/>
  <c r="G34" i="1"/>
  <c r="G33" i="1" s="1"/>
  <c r="K29" i="1" s="1"/>
  <c r="E30" i="6"/>
  <c r="E31" i="6" s="1"/>
  <c r="E32" i="6" s="1"/>
  <c r="E33" i="6" s="1"/>
  <c r="P25" i="8"/>
  <c r="O33" i="8"/>
  <c r="L29" i="46" s="1"/>
  <c r="X71" i="5"/>
  <c r="J18" i="3"/>
  <c r="P29" i="3"/>
  <c r="O33" i="3"/>
  <c r="L19" i="46" s="1"/>
  <c r="G49" i="30"/>
  <c r="G61" i="46"/>
  <c r="G56" i="46" s="1"/>
  <c r="Q62" i="46"/>
  <c r="K23" i="46"/>
  <c r="N111" i="5"/>
  <c r="I29" i="41"/>
  <c r="G28" i="41"/>
  <c r="G28" i="46"/>
  <c r="G24" i="46"/>
  <c r="P26" i="6"/>
  <c r="O28" i="6"/>
  <c r="L25" i="46" s="1"/>
  <c r="I25" i="41"/>
  <c r="G24" i="41"/>
  <c r="G20" i="46"/>
  <c r="P27" i="4"/>
  <c r="N29" i="4"/>
  <c r="M33" i="4"/>
  <c r="J21" i="46" s="1"/>
  <c r="J420" i="46" s="1"/>
  <c r="G39" i="30"/>
  <c r="G38" i="30" s="1"/>
  <c r="G23" i="46"/>
  <c r="O109" i="5"/>
  <c r="G19" i="46"/>
  <c r="K77" i="31"/>
  <c r="G35" i="30"/>
  <c r="G34" i="30" s="1"/>
  <c r="G19" i="40"/>
  <c r="G23" i="40"/>
  <c r="K23" i="40" s="1"/>
  <c r="K89" i="31"/>
  <c r="G34" i="40"/>
  <c r="G33" i="40" s="1"/>
  <c r="K35" i="40"/>
  <c r="B10" i="56"/>
  <c r="H10" i="56" s="1"/>
  <c r="G64" i="40"/>
  <c r="G63" i="40" s="1"/>
  <c r="K441" i="31"/>
  <c r="G80" i="30"/>
  <c r="G79" i="30" s="1"/>
  <c r="J20" i="12"/>
  <c r="J19" i="12" s="1"/>
  <c r="G62" i="40"/>
  <c r="G61" i="40" s="1"/>
  <c r="K425" i="31"/>
  <c r="G78" i="30"/>
  <c r="G77" i="30" s="1"/>
  <c r="L20" i="11"/>
  <c r="L28" i="11" s="1"/>
  <c r="J19" i="11"/>
  <c r="J18" i="11" s="1"/>
  <c r="J17" i="11" s="1"/>
  <c r="J48" i="11" s="1"/>
  <c r="G66" i="1" s="1"/>
  <c r="G65" i="1" s="1"/>
  <c r="J18" i="7"/>
  <c r="J21" i="40"/>
  <c r="J8" i="53" l="1"/>
  <c r="J28" i="55"/>
  <c r="G43" i="30"/>
  <c r="G42" i="30" s="1"/>
  <c r="G31" i="30" s="1"/>
  <c r="G27" i="41"/>
  <c r="G26" i="41" s="1"/>
  <c r="G15" i="41" s="1"/>
  <c r="G27" i="46"/>
  <c r="G26" i="46" s="1"/>
  <c r="E55" i="7"/>
  <c r="E56" i="7" s="1"/>
  <c r="E57" i="7" s="1"/>
  <c r="E58" i="7" s="1"/>
  <c r="J13" i="53"/>
  <c r="M175" i="5"/>
  <c r="M176" i="5" s="1"/>
  <c r="H6" i="56"/>
  <c r="J33" i="3"/>
  <c r="E35" i="3" s="1"/>
  <c r="E36" i="3" s="1"/>
  <c r="E37" i="3" s="1"/>
  <c r="E38" i="3" s="1"/>
  <c r="J9" i="53"/>
  <c r="E35" i="8"/>
  <c r="E36" i="8" s="1"/>
  <c r="E37" i="8" s="1"/>
  <c r="E38" i="8" s="1"/>
  <c r="G32" i="1"/>
  <c r="G31" i="1" s="1"/>
  <c r="K28" i="1" s="1"/>
  <c r="G28" i="1"/>
  <c r="G27" i="1" s="1"/>
  <c r="K118" i="1" s="1"/>
  <c r="K25" i="1"/>
  <c r="V31" i="17"/>
  <c r="R135" i="46"/>
  <c r="L35" i="46"/>
  <c r="L36" i="9"/>
  <c r="J17" i="40"/>
  <c r="K17" i="40" s="1"/>
  <c r="L17" i="40" s="1"/>
  <c r="M17" i="40" s="1"/>
  <c r="N17" i="40" s="1"/>
  <c r="O17" i="40" s="1"/>
  <c r="P17" i="40" s="1"/>
  <c r="Q17" i="40" s="1"/>
  <c r="R17" i="40" s="1"/>
  <c r="S17" i="40" s="1"/>
  <c r="T17" i="40" s="1"/>
  <c r="Q27" i="9"/>
  <c r="P35" i="9"/>
  <c r="M35" i="46" s="1"/>
  <c r="Q25" i="8"/>
  <c r="P33" i="8"/>
  <c r="M29" i="46" s="1"/>
  <c r="K41" i="1"/>
  <c r="J42" i="1" s="1"/>
  <c r="L23" i="46"/>
  <c r="Q29" i="3"/>
  <c r="P33" i="3"/>
  <c r="M19" i="46" s="1"/>
  <c r="U62" i="46"/>
  <c r="AD25" i="46"/>
  <c r="AE23" i="46" s="1"/>
  <c r="J29" i="41"/>
  <c r="K29" i="41" s="1"/>
  <c r="L29" i="41" s="1"/>
  <c r="M29" i="41" s="1"/>
  <c r="N29" i="41" s="1"/>
  <c r="O29" i="41" s="1"/>
  <c r="P29" i="41" s="1"/>
  <c r="Q29" i="41" s="1"/>
  <c r="R29" i="41" s="1"/>
  <c r="S29" i="41" s="1"/>
  <c r="T29" i="41" s="1"/>
  <c r="O210" i="5"/>
  <c r="Q26" i="6"/>
  <c r="P28" i="6"/>
  <c r="M25" i="46" s="1"/>
  <c r="J25" i="41"/>
  <c r="K25" i="41" s="1"/>
  <c r="L25" i="41" s="1"/>
  <c r="M25" i="41" s="1"/>
  <c r="N25" i="41" s="1"/>
  <c r="O25" i="41" s="1"/>
  <c r="P25" i="41" s="1"/>
  <c r="Q25" i="41" s="1"/>
  <c r="R25" i="41" s="1"/>
  <c r="S25" i="41" s="1"/>
  <c r="T25" i="41" s="1"/>
  <c r="Q27" i="4"/>
  <c r="O29" i="4"/>
  <c r="N33" i="4"/>
  <c r="K21" i="46" s="1"/>
  <c r="AD13" i="46" s="1"/>
  <c r="AE13" i="46" s="1"/>
  <c r="P109" i="5"/>
  <c r="Q110" i="5" s="1"/>
  <c r="G22" i="40"/>
  <c r="G22" i="46"/>
  <c r="K71" i="31"/>
  <c r="G18" i="40"/>
  <c r="I19" i="40"/>
  <c r="G18" i="46"/>
  <c r="I27" i="41"/>
  <c r="I417" i="41" s="1"/>
  <c r="N35" i="40"/>
  <c r="Q35" i="40" s="1"/>
  <c r="T35" i="40" s="1"/>
  <c r="G56" i="40"/>
  <c r="J18" i="12"/>
  <c r="J17" i="12" s="1"/>
  <c r="J40" i="12" s="1"/>
  <c r="E50" i="11"/>
  <c r="L47" i="11"/>
  <c r="L48" i="11" s="1"/>
  <c r="L49" i="11" s="1"/>
  <c r="N23" i="40"/>
  <c r="Q23" i="40" s="1"/>
  <c r="T23" i="40" s="1"/>
  <c r="U23" i="40" s="1"/>
  <c r="K21" i="40"/>
  <c r="L50" i="14"/>
  <c r="M50" i="14" s="1"/>
  <c r="L60" i="25"/>
  <c r="M60" i="25" s="1"/>
  <c r="J27" i="53" l="1"/>
  <c r="M66" i="7"/>
  <c r="G36" i="1"/>
  <c r="G35" i="1" s="1"/>
  <c r="K30" i="1" s="1"/>
  <c r="L30" i="1" s="1"/>
  <c r="L31" i="1" s="1"/>
  <c r="B2" i="56"/>
  <c r="C2" i="56" s="1"/>
  <c r="K26" i="1"/>
  <c r="K32" i="1" s="1"/>
  <c r="K420" i="46"/>
  <c r="R27" i="9"/>
  <c r="Q35" i="9"/>
  <c r="U17" i="40"/>
  <c r="W31" i="17"/>
  <c r="T135" i="46" s="1"/>
  <c r="S135" i="46"/>
  <c r="R25" i="8"/>
  <c r="Q33" i="8"/>
  <c r="L28" i="24"/>
  <c r="L37" i="24" s="1"/>
  <c r="N169" i="5"/>
  <c r="N170" i="5" s="1"/>
  <c r="R29" i="3"/>
  <c r="Q33" i="3"/>
  <c r="N19" i="46" s="1"/>
  <c r="U29" i="41"/>
  <c r="U25" i="41"/>
  <c r="G68" i="1"/>
  <c r="G67" i="1" s="1"/>
  <c r="E43" i="12"/>
  <c r="M23" i="46"/>
  <c r="G15" i="40"/>
  <c r="G14" i="40" s="1"/>
  <c r="G417" i="40" s="1"/>
  <c r="R26" i="6"/>
  <c r="Q28" i="6"/>
  <c r="N25" i="46" s="1"/>
  <c r="P29" i="4"/>
  <c r="O33" i="4"/>
  <c r="L21" i="46" s="1"/>
  <c r="L420" i="46" s="1"/>
  <c r="AF19" i="46" s="1"/>
  <c r="R27" i="4"/>
  <c r="G15" i="46"/>
  <c r="G14" i="46" s="1"/>
  <c r="G420" i="46" s="1"/>
  <c r="J19" i="40"/>
  <c r="I417" i="40"/>
  <c r="J27" i="41"/>
  <c r="K27" i="41" s="1"/>
  <c r="K417" i="41" s="1"/>
  <c r="U35" i="40"/>
  <c r="E56" i="14"/>
  <c r="M47" i="11"/>
  <c r="L21" i="40"/>
  <c r="L27" i="1" l="1"/>
  <c r="M27" i="1" s="1"/>
  <c r="K35" i="1"/>
  <c r="J36" i="1" s="1"/>
  <c r="M173" i="5" s="1"/>
  <c r="G24" i="1"/>
  <c r="AE21" i="46"/>
  <c r="L38" i="24"/>
  <c r="M38" i="24" s="1"/>
  <c r="U135" i="46"/>
  <c r="N35" i="46"/>
  <c r="Q37" i="9"/>
  <c r="S27" i="9"/>
  <c r="R35" i="9"/>
  <c r="O35" i="46" s="1"/>
  <c r="N29" i="46"/>
  <c r="S25" i="8"/>
  <c r="R33" i="8"/>
  <c r="O29" i="46" s="1"/>
  <c r="S29" i="3"/>
  <c r="R33" i="3"/>
  <c r="O19" i="46" s="1"/>
  <c r="N23" i="46"/>
  <c r="U27" i="46"/>
  <c r="S26" i="6"/>
  <c r="R28" i="6"/>
  <c r="O25" i="46" s="1"/>
  <c r="Q29" i="4"/>
  <c r="P33" i="4"/>
  <c r="M21" i="46" s="1"/>
  <c r="S27" i="4"/>
  <c r="R109" i="5"/>
  <c r="K19" i="40"/>
  <c r="J417" i="40"/>
  <c r="L27" i="41"/>
  <c r="L417" i="41" s="1"/>
  <c r="J417" i="41"/>
  <c r="M21" i="40"/>
  <c r="L28" i="1"/>
  <c r="M13" i="1" l="1"/>
  <c r="L11" i="13"/>
  <c r="T27" i="9"/>
  <c r="S35" i="9"/>
  <c r="P35" i="46" s="1"/>
  <c r="M420" i="46"/>
  <c r="T25" i="8"/>
  <c r="S33" i="8"/>
  <c r="P29" i="46" s="1"/>
  <c r="T29" i="3"/>
  <c r="S33" i="3"/>
  <c r="P19" i="46" s="1"/>
  <c r="M27" i="41"/>
  <c r="N27" i="41" s="1"/>
  <c r="O23" i="46"/>
  <c r="T26" i="6"/>
  <c r="S28" i="6"/>
  <c r="P25" i="46" s="1"/>
  <c r="T27" i="4"/>
  <c r="R29" i="4"/>
  <c r="Q33" i="4"/>
  <c r="N21" i="46" s="1"/>
  <c r="AD14" i="46" s="1"/>
  <c r="AE14" i="46" s="1"/>
  <c r="S109" i="5"/>
  <c r="L19" i="40"/>
  <c r="K417" i="40"/>
  <c r="N21" i="40"/>
  <c r="N210" i="5"/>
  <c r="M417" i="41" l="1"/>
  <c r="N420" i="46"/>
  <c r="U27" i="9"/>
  <c r="T35" i="9"/>
  <c r="Q35" i="46" s="1"/>
  <c r="U25" i="8"/>
  <c r="T33" i="8"/>
  <c r="Q29" i="46" s="1"/>
  <c r="U29" i="3"/>
  <c r="T33" i="3"/>
  <c r="Q19" i="46" s="1"/>
  <c r="P23" i="46"/>
  <c r="AF20" i="46"/>
  <c r="U26" i="6"/>
  <c r="T28" i="6"/>
  <c r="Q25" i="46" s="1"/>
  <c r="S29" i="4"/>
  <c r="R33" i="4"/>
  <c r="O21" i="46" s="1"/>
  <c r="O420" i="46" s="1"/>
  <c r="U27" i="4"/>
  <c r="T109" i="5"/>
  <c r="M19" i="40"/>
  <c r="L417" i="40"/>
  <c r="O27" i="41"/>
  <c r="N417" i="41"/>
  <c r="O21" i="40"/>
  <c r="V27" i="9" l="1"/>
  <c r="U35" i="9"/>
  <c r="R35" i="46" s="1"/>
  <c r="V25" i="8"/>
  <c r="U33" i="8"/>
  <c r="R29" i="46" s="1"/>
  <c r="V29" i="3"/>
  <c r="U33" i="3"/>
  <c r="R19" i="46" s="1"/>
  <c r="Q23" i="46"/>
  <c r="V26" i="6"/>
  <c r="U28" i="6"/>
  <c r="R25" i="46" s="1"/>
  <c r="V27" i="4"/>
  <c r="T29" i="4"/>
  <c r="S33" i="4"/>
  <c r="P21" i="46" s="1"/>
  <c r="P420" i="46" s="1"/>
  <c r="U109" i="5"/>
  <c r="N19" i="40"/>
  <c r="M417" i="40"/>
  <c r="P27" i="41"/>
  <c r="O417" i="41"/>
  <c r="P21" i="40"/>
  <c r="W27" i="9" l="1"/>
  <c r="W35" i="9" s="1"/>
  <c r="T35" i="46" s="1"/>
  <c r="V35" i="9"/>
  <c r="S35" i="46" s="1"/>
  <c r="W25" i="8"/>
  <c r="W33" i="8" s="1"/>
  <c r="V33" i="8"/>
  <c r="S29" i="46" s="1"/>
  <c r="W29" i="3"/>
  <c r="W33" i="3" s="1"/>
  <c r="T19" i="46" s="1"/>
  <c r="V33" i="3"/>
  <c r="R23" i="46"/>
  <c r="W26" i="6"/>
  <c r="W28" i="6" s="1"/>
  <c r="T25" i="46" s="1"/>
  <c r="V28" i="6"/>
  <c r="S25" i="46" s="1"/>
  <c r="U29" i="4"/>
  <c r="T33" i="4"/>
  <c r="Q21" i="46" s="1"/>
  <c r="Q420" i="46" s="1"/>
  <c r="W27" i="4"/>
  <c r="L110" i="5"/>
  <c r="V109" i="5"/>
  <c r="O19" i="40"/>
  <c r="N417" i="40"/>
  <c r="Q27" i="41"/>
  <c r="P417" i="41"/>
  <c r="Q21" i="40"/>
  <c r="U35" i="46" l="1"/>
  <c r="AD15" i="46"/>
  <c r="AE15" i="46" s="1"/>
  <c r="T29" i="46"/>
  <c r="U29" i="46" s="1"/>
  <c r="L34" i="8"/>
  <c r="U25" i="46"/>
  <c r="L34" i="3"/>
  <c r="S19" i="46"/>
  <c r="X109" i="5"/>
  <c r="Y109" i="5" s="1"/>
  <c r="S23" i="46"/>
  <c r="L29" i="6"/>
  <c r="V29" i="4"/>
  <c r="U33" i="4"/>
  <c r="R21" i="46" s="1"/>
  <c r="R420" i="46" s="1"/>
  <c r="P19" i="40"/>
  <c r="O417" i="40"/>
  <c r="R27" i="41"/>
  <c r="Q417" i="41"/>
  <c r="R21" i="40"/>
  <c r="U23" i="46" l="1"/>
  <c r="W29" i="4"/>
  <c r="W33" i="4" s="1"/>
  <c r="T21" i="46" s="1"/>
  <c r="V33" i="4"/>
  <c r="S21" i="46" s="1"/>
  <c r="Q19" i="40"/>
  <c r="P417" i="40"/>
  <c r="S27" i="41"/>
  <c r="R417" i="41"/>
  <c r="S21" i="40"/>
  <c r="AD16" i="46" l="1"/>
  <c r="AE16" i="46" s="1"/>
  <c r="U21" i="46"/>
  <c r="T420" i="46"/>
  <c r="S420" i="46"/>
  <c r="AF21" i="46"/>
  <c r="AE22" i="46"/>
  <c r="L34" i="4"/>
  <c r="R19" i="40"/>
  <c r="Q417" i="40"/>
  <c r="T27" i="41"/>
  <c r="S417" i="41"/>
  <c r="T21" i="40"/>
  <c r="S19" i="40" l="1"/>
  <c r="R417" i="40"/>
  <c r="T417" i="41"/>
  <c r="U27" i="41"/>
  <c r="U417" i="41" s="1"/>
  <c r="U21" i="40"/>
  <c r="J52" i="10"/>
  <c r="J21" i="10" l="1"/>
  <c r="J20" i="10" s="1"/>
  <c r="J19" i="10" s="1"/>
  <c r="J18" i="10" s="1"/>
  <c r="J17" i="10" s="1"/>
  <c r="K402" i="31"/>
  <c r="K401" i="31" s="1"/>
  <c r="K392" i="31" s="1"/>
  <c r="T19" i="40"/>
  <c r="S417" i="40"/>
  <c r="J59" i="10" l="1"/>
  <c r="E61" i="10" s="1"/>
  <c r="E62" i="10" s="1"/>
  <c r="E63" i="10" s="1"/>
  <c r="E64" i="10" s="1"/>
  <c r="D11" i="56"/>
  <c r="G58" i="41"/>
  <c r="G57" i="41" s="1"/>
  <c r="K391" i="31"/>
  <c r="K390" i="31" s="1"/>
  <c r="K70" i="31" s="1"/>
  <c r="K69" i="31" s="1"/>
  <c r="G74" i="30"/>
  <c r="G73" i="30" s="1"/>
  <c r="U19" i="46"/>
  <c r="U420" i="46" s="1"/>
  <c r="U19" i="40"/>
  <c r="U417" i="40" s="1"/>
  <c r="U418" i="40" s="1"/>
  <c r="T417" i="40"/>
  <c r="Q59" i="10"/>
  <c r="L49" i="43"/>
  <c r="L50" i="43" s="1"/>
  <c r="L51" i="43" s="1"/>
  <c r="L60" i="10" l="1"/>
  <c r="G62" i="1"/>
  <c r="G61" i="1" s="1"/>
  <c r="K38" i="1" s="1"/>
  <c r="J39" i="1" s="1"/>
  <c r="M59" i="10"/>
  <c r="D2" i="56"/>
  <c r="E2" i="56" s="1"/>
  <c r="H11" i="56"/>
  <c r="H21" i="56" s="1"/>
  <c r="K66" i="1"/>
  <c r="G72" i="30"/>
  <c r="G30" i="30" s="1"/>
  <c r="G29" i="30" s="1"/>
  <c r="G435" i="30" s="1"/>
  <c r="G436" i="30" s="1"/>
  <c r="G442" i="30" s="1"/>
  <c r="K2650" i="31"/>
  <c r="K2670" i="31" s="1"/>
  <c r="N69" i="31"/>
  <c r="K2649" i="31"/>
  <c r="V57" i="41"/>
  <c r="G56" i="41"/>
  <c r="G14" i="41" s="1"/>
  <c r="G417" i="41" s="1"/>
  <c r="U418" i="41" s="1"/>
  <c r="G60" i="1" l="1"/>
  <c r="G22" i="1" s="1"/>
  <c r="G21" i="1" s="1"/>
  <c r="G398" i="1" s="1"/>
  <c r="G399" i="1" s="1"/>
  <c r="G405" i="1" s="1"/>
  <c r="J17" i="52"/>
  <c r="J27" i="52" s="1"/>
  <c r="J67" i="1"/>
  <c r="K65" i="1"/>
  <c r="L36" i="1"/>
  <c r="L37" i="1" l="1"/>
  <c r="E8" i="25"/>
  <c r="E9" i="36" s="1"/>
  <c r="E9" i="27" l="1"/>
  <c r="E9" i="23"/>
  <c r="E8" i="37" l="1"/>
  <c r="E8" i="44"/>
  <c r="E8" i="28"/>
  <c r="J67" i="55"/>
  <c r="E66" i="27"/>
  <c r="J62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Macbook Andy</author>
  </authors>
  <commentList>
    <comment ref="H1356" authorId="0" shapeId="0" xr:uid="{00000000-0006-0000-0A00-000001000000}">
      <text>
        <r>
          <rPr>
            <b/>
            <sz val="9"/>
            <color indexed="81"/>
            <rFont val="Calibri"/>
            <family val="2"/>
          </rPr>
          <t>Macbook Andy:</t>
        </r>
        <r>
          <rPr>
            <sz val="9"/>
            <color indexed="81"/>
            <rFont val="Calibri"/>
            <family val="2"/>
          </rPr>
          <t xml:space="preserve">
Tambah Belanja Modal</t>
        </r>
      </text>
    </comment>
  </commentList>
</comments>
</file>

<file path=xl/sharedStrings.xml><?xml version="1.0" encoding="utf-8"?>
<sst xmlns="http://schemas.openxmlformats.org/spreadsheetml/2006/main" count="15802" uniqueCount="1327">
  <si>
    <t>ANGGARAN PENDAPATAN DAN BELANJA DESA</t>
  </si>
  <si>
    <t>PEMERINTAH DESA PARUNGSARI</t>
  </si>
  <si>
    <t>KODE  REKENING</t>
  </si>
  <si>
    <t>URAIAN</t>
  </si>
  <si>
    <t>ANGGARAN</t>
  </si>
  <si>
    <t>SUMBER DANA</t>
  </si>
  <si>
    <t>Rp.</t>
  </si>
  <si>
    <t>Dasar Perhitungan :</t>
  </si>
  <si>
    <t>a</t>
  </si>
  <si>
    <t>b</t>
  </si>
  <si>
    <t>c</t>
  </si>
  <si>
    <t/>
  </si>
  <si>
    <t>PENDAPATAN</t>
  </si>
  <si>
    <t xml:space="preserve"> - Pagu DD</t>
  </si>
  <si>
    <t>Pendapatan Asli Desa</t>
  </si>
  <si>
    <t xml:space="preserve"> - Pagu ADD</t>
  </si>
  <si>
    <t>Transfer</t>
  </si>
  <si>
    <t xml:space="preserve"> - Pagu DBH</t>
  </si>
  <si>
    <t>Dana Desa</t>
  </si>
  <si>
    <t xml:space="preserve"> - Pagu PADes</t>
  </si>
  <si>
    <t>Alokasi Dana Desa</t>
  </si>
  <si>
    <t xml:space="preserve"> - Bantuan Provinsi</t>
  </si>
  <si>
    <t>Dana Bagi Hasil Pajak dan Restribusi</t>
  </si>
  <si>
    <t>Jumlah Anggaran Desa</t>
  </si>
  <si>
    <t>Pendapatan Lain-lain</t>
  </si>
  <si>
    <t>(Khusus) Dana Siltap 60% dari ADD</t>
  </si>
  <si>
    <t>JUMLAH PENDAPATAN</t>
  </si>
  <si>
    <t>(Khusus) Kegiatan  70% dari Anggaran Desa</t>
  </si>
  <si>
    <t>(Khusus) Beban Tetap 30% dari Anggaran Desa</t>
  </si>
  <si>
    <t>BELANJA</t>
  </si>
  <si>
    <t>Evaluasi Jumlah Anggaran Desa</t>
  </si>
  <si>
    <t>Penyelenggaraan Pemerintahan Desa</t>
  </si>
  <si>
    <t>Penggunaan Dana 30%</t>
  </si>
  <si>
    <t>Penyelenggaraan Belanja Penghasilan Tetap, Tunjangan dan Operasional Pemerintahan Desa</t>
  </si>
  <si>
    <t>01</t>
  </si>
  <si>
    <t>Penyediaan Penghasilan Tetap dan Tunjangan Kepala Desa</t>
  </si>
  <si>
    <t>Belanja Pegawai</t>
  </si>
  <si>
    <t>02</t>
  </si>
  <si>
    <t>Penyediaan Penghasilan Tetap dan Tunjangan Perangkat Desa</t>
  </si>
  <si>
    <t>03</t>
  </si>
  <si>
    <t>Penyediaan Jaminan Sosial bagi Kepala Desa dan Perangkat Desa</t>
  </si>
  <si>
    <t>04</t>
  </si>
  <si>
    <t>Penyediaan Operasional Pemerintah Desa</t>
  </si>
  <si>
    <t>Belanja Barang dan Jasa</t>
  </si>
  <si>
    <t>ADD</t>
  </si>
  <si>
    <t>05</t>
  </si>
  <si>
    <t>Penyediaan Tunjangan BPD</t>
  </si>
  <si>
    <t>DBH</t>
  </si>
  <si>
    <t>DD</t>
  </si>
  <si>
    <t>06</t>
  </si>
  <si>
    <t xml:space="preserve">Penyediaan Operasional BPD </t>
  </si>
  <si>
    <t>07</t>
  </si>
  <si>
    <t>Penyediaan Insentif/Operasional RT/RW</t>
  </si>
  <si>
    <t>Sarana dan Prasarana Pemerintahan Desa</t>
  </si>
  <si>
    <t>Penyediaan sarana (aset tetap) perkantoran/pemerintahan</t>
  </si>
  <si>
    <t>Belanja Modal</t>
  </si>
  <si>
    <t>Pemeliharaan Gedung/Prasarana Kantor Desa</t>
  </si>
  <si>
    <t>-</t>
  </si>
  <si>
    <t>Pembangunan/Rehabilitasi/Peningkatan Gedung/Prasarana Kantor Desa</t>
  </si>
  <si>
    <t>Administrasi Kependudukan, Pencatatan Sipil, Statistik dan Kearsipan</t>
  </si>
  <si>
    <t xml:space="preserve">Pelayanan administrasi umum dan kependudukan </t>
  </si>
  <si>
    <t xml:space="preserve">Penyusunan/Pendataan/Pemutakhiran Profil Desa </t>
  </si>
  <si>
    <t>Pengelolaan administrasi dan kearsipan pemerintahan desa</t>
  </si>
  <si>
    <t>Penyuluhan dan Penyadaran Masyarakat tentang Kependudukan dan Pencatatan Sipil</t>
  </si>
  <si>
    <t>Pemetaan dan Analisis Kemiskinan Desa secara Partisipatif</t>
  </si>
  <si>
    <t>Tata Praja Pemerintahan, Perencanaan, Keuangan dan Pelaporan</t>
  </si>
  <si>
    <t xml:space="preserve">Penyelenggaraan Musyawarah Perencanaan Desa/Pembahasan APBDes </t>
  </si>
  <si>
    <t>Penyelenggaraan Musyawarah Desa lainnya</t>
  </si>
  <si>
    <t>Penyusunan Dokumen Perencanaan Desa (RPJMDes/RKPDes)</t>
  </si>
  <si>
    <t>Penyusunan Dokumen Keuangan Desa (APBDes/ APBDes Perubahan)</t>
  </si>
  <si>
    <t>Pengelolaan/Administrasi/Inventarisasi/Penilaian Aset Desa</t>
  </si>
  <si>
    <t>Penyusunan Kebijakan Desa</t>
  </si>
  <si>
    <t>Penyusunan Laporan Kepala Desa(LPPD dan LKPJ)</t>
  </si>
  <si>
    <t>08</t>
  </si>
  <si>
    <t xml:space="preserve">Pengembangan Sistem Informasi Desa </t>
  </si>
  <si>
    <t>09</t>
  </si>
  <si>
    <t xml:space="preserve">Koordinasi/Kerjasama Penyelenggaraan Pemerintahan dan Pembangunan Desa </t>
  </si>
  <si>
    <t>10</t>
  </si>
  <si>
    <t xml:space="preserve">Dukungan Pelaksanaan dan Sosialisasi Pilkades, Pemilihan Kepala Kewilayahan dan Pemilihan BPD </t>
  </si>
  <si>
    <t>11</t>
  </si>
  <si>
    <t xml:space="preserve">Penyelenggaraan Lomba antar kewilayahan dan pengiriman kontingen dalam mengikuti Lomba Desa </t>
  </si>
  <si>
    <t>Pertanahan</t>
  </si>
  <si>
    <t>Sertifikasi Tanah Kas Desa</t>
  </si>
  <si>
    <t xml:space="preserve">Administrasi Pertanahan </t>
  </si>
  <si>
    <t>Fasilitasi Sertifikasi Tanah untuk Masyarakat Miskin</t>
  </si>
  <si>
    <t>Mediasi Konflik Pertanahan</t>
  </si>
  <si>
    <t>Penyuluhan Pertanahan</t>
  </si>
  <si>
    <t>Administrasi Pajak Bumi dan Bangunan (PBB)</t>
  </si>
  <si>
    <t>Penentuan/Penegasan/Pembangunan Batas/Patok Tanah Desa</t>
  </si>
  <si>
    <t>H. KOMARUDIN</t>
  </si>
  <si>
    <t>RENCANA ANGGARAN BIAYA</t>
  </si>
  <si>
    <t>PEMERINTAH DESA PARUNGSARI KECAMATAN SAJIRA</t>
  </si>
  <si>
    <t>TAHUN ANGGARAN 2019</t>
  </si>
  <si>
    <t>1.</t>
  </si>
  <si>
    <t>Bidang</t>
  </si>
  <si>
    <t>:</t>
  </si>
  <si>
    <t>2.</t>
  </si>
  <si>
    <t>Sub Bidang</t>
  </si>
  <si>
    <t>1.1</t>
  </si>
  <si>
    <t>3.</t>
  </si>
  <si>
    <t>Kegiatan</t>
  </si>
  <si>
    <t>1.1.1</t>
  </si>
  <si>
    <t>4.</t>
  </si>
  <si>
    <t>Waktu</t>
  </si>
  <si>
    <t>Pelaksanaan</t>
  </si>
  <si>
    <t>5.</t>
  </si>
  <si>
    <t>Sumber Dana</t>
  </si>
  <si>
    <t>ADD &amp; DBH</t>
  </si>
  <si>
    <t>Rincian Dana</t>
  </si>
  <si>
    <t>KODERING</t>
  </si>
  <si>
    <t>U R A I A N</t>
  </si>
  <si>
    <t>VOLUME</t>
  </si>
  <si>
    <t>HARGA SATUAN          (Rp)</t>
  </si>
  <si>
    <t>JUMLAH               (Rp)</t>
  </si>
  <si>
    <t>TRIWULAN I</t>
  </si>
  <si>
    <t>TRIWULAN II</t>
  </si>
  <si>
    <t>TRIWULAN III</t>
  </si>
  <si>
    <t>TRIWULAN IV</t>
  </si>
  <si>
    <t>1.1.1.5.1</t>
  </si>
  <si>
    <t>1.1.1.5.1.1.01</t>
  </si>
  <si>
    <t>Penghasilan Tetap Kepala Desa</t>
  </si>
  <si>
    <t>OB</t>
  </si>
  <si>
    <t>1.1.1.5.1.1.02</t>
  </si>
  <si>
    <t xml:space="preserve">Tunjangan Kepala Desa </t>
  </si>
  <si>
    <t xml:space="preserve">Tunjangan Jabatan Kepala Desa </t>
  </si>
  <si>
    <t>Jaminan Ketenagakerjaan Kepala Desa</t>
  </si>
  <si>
    <t>JUMLAH (Rp)</t>
  </si>
  <si>
    <t>Rencana Penyerapan Anggaran :</t>
  </si>
  <si>
    <t>Triwulan I</t>
  </si>
  <si>
    <t>Triwulan II</t>
  </si>
  <si>
    <t>Triwulan III</t>
  </si>
  <si>
    <t>Triwulan IV</t>
  </si>
  <si>
    <t>Parungsari, 29 Desember 2018</t>
  </si>
  <si>
    <t>Disetujui / Mengesahkan,</t>
  </si>
  <si>
    <t>Kepala Desa Parungsari,</t>
  </si>
  <si>
    <t>KASI / KAUR ..............</t>
  </si>
  <si>
    <t>...................................................</t>
  </si>
  <si>
    <t>....................................</t>
  </si>
  <si>
    <t>1</t>
  </si>
  <si>
    <t>1.1.2</t>
  </si>
  <si>
    <t>1.1.2.01.5.1</t>
  </si>
  <si>
    <t>1.1.2.01.5.1.2.01</t>
  </si>
  <si>
    <t>Penghasilan Tetap Perangkat Desa</t>
  </si>
  <si>
    <t>Penghasilan Tetap Kaur Keuangan</t>
  </si>
  <si>
    <t>Penghasilan Tetap Kaur Umum</t>
  </si>
  <si>
    <t>Penghasilan Tetap Kasi Pemerintahan &amp; Trantib</t>
  </si>
  <si>
    <t>Penghasilan Tetap Kasi Ekbang &amp; Kesra</t>
  </si>
  <si>
    <t>1.1.2.01.5.1.2.02</t>
  </si>
  <si>
    <t>Tunjangan Perangkat Desa</t>
  </si>
  <si>
    <t>1.1.3</t>
  </si>
  <si>
    <t>1.1.3.5.1</t>
  </si>
  <si>
    <t>1.1.3.5.1.3.01</t>
  </si>
  <si>
    <t xml:space="preserve">Jaminan Kesehatan Kepala Desa </t>
  </si>
  <si>
    <t>1.1.3.5.1.3.02</t>
  </si>
  <si>
    <t>Jaminan Kesehatan Perangkat Desa</t>
  </si>
  <si>
    <t>1.1.3.5.1.3.03</t>
  </si>
  <si>
    <t>1.1.3.5.1.3.04</t>
  </si>
  <si>
    <t>Jaminan Ketenagakerjaan Perangkat Desa</t>
  </si>
  <si>
    <t>1.1.4</t>
  </si>
  <si>
    <t>1.1.4.5.2</t>
  </si>
  <si>
    <t>1.1.4.5.2.1</t>
  </si>
  <si>
    <t>Belanja Barang Perlengkapan Kantor</t>
  </si>
  <si>
    <t>1.1.4.5.2.1.01</t>
  </si>
  <si>
    <t>Belanja Alat Tulis Kantor dan Benda Pos</t>
  </si>
  <si>
    <t>Kertas HVS A4</t>
  </si>
  <si>
    <t>Rim</t>
  </si>
  <si>
    <t>Kertas HVS F4</t>
  </si>
  <si>
    <t>Pak</t>
  </si>
  <si>
    <t>Pulpen gell K1</t>
  </si>
  <si>
    <t>Pensil</t>
  </si>
  <si>
    <t>Buah</t>
  </si>
  <si>
    <t>Map Stop Map</t>
  </si>
  <si>
    <t>Map Snilhekter</t>
  </si>
  <si>
    <t xml:space="preserve">Map Odner </t>
  </si>
  <si>
    <t>Stabilo</t>
  </si>
  <si>
    <t>Isi Stepler HD 50</t>
  </si>
  <si>
    <t>Binder Clips 107</t>
  </si>
  <si>
    <t>Binder Clips 200</t>
  </si>
  <si>
    <t>Trigonal Clips No 3</t>
  </si>
  <si>
    <t>Trigonal Clips No 5</t>
  </si>
  <si>
    <t>Cutter</t>
  </si>
  <si>
    <t>Isi Cutter</t>
  </si>
  <si>
    <t>Cartride Hitam</t>
  </si>
  <si>
    <t>Cartride berwarna</t>
  </si>
  <si>
    <t>Botol</t>
  </si>
  <si>
    <t>1.1.4.5.2.1.02</t>
  </si>
  <si>
    <t>Belanja Perlengkapan Alat-alat Listrik</t>
  </si>
  <si>
    <t xml:space="preserve">Lampu </t>
  </si>
  <si>
    <t>1.1.4.5.2.1.03</t>
  </si>
  <si>
    <t>Belanja Perlengkapan Alat Rumah Tangga dan Bahan Kebersihan</t>
  </si>
  <si>
    <t>Jamur Kaca</t>
  </si>
  <si>
    <t>Kain Pel</t>
  </si>
  <si>
    <t>Kesed</t>
  </si>
  <si>
    <t>Pembersih Lantai</t>
  </si>
  <si>
    <t>Sapu Lidi</t>
  </si>
  <si>
    <t>Sapu Injuk</t>
  </si>
  <si>
    <t>1.1.4.5.2.1.05</t>
  </si>
  <si>
    <t>Belanja Perlengkapan Cetak/Penggandaan - Belanja Barang Cetak dan Penggandaan</t>
  </si>
  <si>
    <t>Fotocopy</t>
  </si>
  <si>
    <t>Lembar</t>
  </si>
  <si>
    <t>Penjilidan</t>
  </si>
  <si>
    <t>Buku</t>
  </si>
  <si>
    <t>1.1.4.5.2.1.06</t>
  </si>
  <si>
    <t>Belanja Perlengkapan Barang Konsumsi (Makan/minum) - Belanja Barang Konsumsi</t>
  </si>
  <si>
    <t>Makan dan Minum Operasional Desa</t>
  </si>
  <si>
    <t>Air Minum Galon (4 Botol x 12 Bln)</t>
  </si>
  <si>
    <t>Air Minum dalam kemasan (2 Dus x 12 Bln)</t>
  </si>
  <si>
    <t>Dus</t>
  </si>
  <si>
    <t>Makan dan Minum Rapat Rutin Bulanan</t>
  </si>
  <si>
    <t>Porsi</t>
  </si>
  <si>
    <t>Jamuan Snack (15 Org x 12 Bln)</t>
  </si>
  <si>
    <t>1.1.4.5.2.1.08</t>
  </si>
  <si>
    <t>Belanja Bendera/Umbul-umbul/Spanduk</t>
  </si>
  <si>
    <t>Bendera</t>
  </si>
  <si>
    <t>Spanduk</t>
  </si>
  <si>
    <t>Meter</t>
  </si>
  <si>
    <t>1.1.4.5.2.1.09</t>
  </si>
  <si>
    <t>Belanja Pakaian Dinas/Seragam/Atribut</t>
  </si>
  <si>
    <t>Stel</t>
  </si>
  <si>
    <t>1.1.4.5.2.2</t>
  </si>
  <si>
    <t>Belanja Jasa Honorarium</t>
  </si>
  <si>
    <t>1.1.4.5.2.2.03</t>
  </si>
  <si>
    <t>Insentif Pelayan Desa</t>
  </si>
  <si>
    <t>Staf Administrasi Keuangan Desa</t>
  </si>
  <si>
    <t>Insentif Jaga/Raksa Desa</t>
  </si>
  <si>
    <t>1.1.4.5.2.1.3</t>
  </si>
  <si>
    <t>Belanja Perjalanan Dinas</t>
  </si>
  <si>
    <t>1.1.4.5.2.1.3.01</t>
  </si>
  <si>
    <t>Perjalanan Dinas dalam Kabupaten/Kota</t>
  </si>
  <si>
    <t>Perjalanan Dinas dlm Kabupaten</t>
  </si>
  <si>
    <t>Ls</t>
  </si>
  <si>
    <t>1.1.4.5.2.1.3.02</t>
  </si>
  <si>
    <t>Perjalanan Dinas Luar Kabupaten/Kota</t>
  </si>
  <si>
    <t>Perjalanan Dinas Luar wil Kan dlm wil Prov</t>
  </si>
  <si>
    <t>Hok</t>
  </si>
  <si>
    <t>1.1.4.5.2.1.5</t>
  </si>
  <si>
    <t>Belanja Operasional Kantor</t>
  </si>
  <si>
    <t>1.1.4.5.2.1.5.01</t>
  </si>
  <si>
    <t>Belanja Jasa Langganan Listrik</t>
  </si>
  <si>
    <t>Langganan Listrik</t>
  </si>
  <si>
    <t>Bulan</t>
  </si>
  <si>
    <t>1.1.4.5.2.1.5.03</t>
  </si>
  <si>
    <t>Belanja Jasa Langganan Majalah/Surat kabar</t>
  </si>
  <si>
    <t>Langganan Koran</t>
  </si>
  <si>
    <t>1.1.4.5.2.1.5.05</t>
  </si>
  <si>
    <t>Belanja Jasa Langganan Internet</t>
  </si>
  <si>
    <t>1.1.4.5.2.1.5.07</t>
  </si>
  <si>
    <t>Belanja Jasa Perpanjang Ijin/Pajak</t>
  </si>
  <si>
    <t>Kendaraan Roda 2 (2 Unit)</t>
  </si>
  <si>
    <t>1.1.5</t>
  </si>
  <si>
    <t>1.1.5.1</t>
  </si>
  <si>
    <t xml:space="preserve">Insentif Ketua </t>
  </si>
  <si>
    <t xml:space="preserve">Insentif Wakil Ketua </t>
  </si>
  <si>
    <t>Insentif Sekretaris</t>
  </si>
  <si>
    <t>1.1.6</t>
  </si>
  <si>
    <t>1.1.6.2</t>
  </si>
  <si>
    <t>1.1.6.2.1</t>
  </si>
  <si>
    <t>1.1.6.2.1.01</t>
  </si>
  <si>
    <t>Kertas A4</t>
  </si>
  <si>
    <t>Pulpen</t>
  </si>
  <si>
    <t>Buku Folio</t>
  </si>
  <si>
    <t>Stepler HD 10</t>
  </si>
  <si>
    <t>Isi Stepler</t>
  </si>
  <si>
    <t>Box File</t>
  </si>
  <si>
    <t>1.1.6.2.1.02</t>
  </si>
  <si>
    <t>Belanja Cetak dan Pengadaan</t>
  </si>
  <si>
    <t>1.1.6.2.1.06</t>
  </si>
  <si>
    <t>Belanja Barang Konsumsi</t>
  </si>
  <si>
    <t>Staf Sekretariat BPD</t>
  </si>
  <si>
    <t>1.1.7</t>
  </si>
  <si>
    <t>1.1.7.5.2</t>
  </si>
  <si>
    <t>1.1.7.5.2.90</t>
  </si>
  <si>
    <t>Bantuan Insentif RT/RW</t>
  </si>
  <si>
    <t>Insentif RT/RW</t>
  </si>
  <si>
    <t>Insentif Sekrtariat RT/RW</t>
  </si>
  <si>
    <t>1.2</t>
  </si>
  <si>
    <t>1.2.1</t>
  </si>
  <si>
    <t>1.2.1.5.2</t>
  </si>
  <si>
    <t>1.2.1.5.2.6</t>
  </si>
  <si>
    <t>Belanja Pemeliharaan</t>
  </si>
  <si>
    <t>Belanja Pemeliharaan Mesin dan Peralatan Berat</t>
  </si>
  <si>
    <t xml:space="preserve">Service Komputer/Laptop </t>
  </si>
  <si>
    <t>Unit</t>
  </si>
  <si>
    <t xml:space="preserve">Service Printer </t>
  </si>
  <si>
    <t>1.2.1.5.2.6.02</t>
  </si>
  <si>
    <t>Belanja Pemeliharaan Kendaraan Bermotor</t>
  </si>
  <si>
    <t>Ban Belakang</t>
  </si>
  <si>
    <t>Ban Depan</t>
  </si>
  <si>
    <t>Oli Mesin</t>
  </si>
  <si>
    <t>Gear &amp; Rantai</t>
  </si>
  <si>
    <t>Set</t>
  </si>
  <si>
    <t>Kampas Depan Belakang</t>
  </si>
  <si>
    <t>1.4</t>
  </si>
  <si>
    <t>1.4.1</t>
  </si>
  <si>
    <t>1.4.1.5.2</t>
  </si>
  <si>
    <t>1.4.1.5.2.1</t>
  </si>
  <si>
    <t>1.4.1.5.2.1.01</t>
  </si>
  <si>
    <t>Map Stopmap</t>
  </si>
  <si>
    <t>1.4.1.5.2.1.05</t>
  </si>
  <si>
    <t>Lbr</t>
  </si>
  <si>
    <t>1.4.1.5.2.06</t>
  </si>
  <si>
    <t>1.4.1.5.2.08</t>
  </si>
  <si>
    <t>Belanja Bendera/umbul-umbul/spanduk</t>
  </si>
  <si>
    <r>
      <t>m</t>
    </r>
    <r>
      <rPr>
        <sz val="11"/>
        <color theme="1"/>
        <rFont val="Arial"/>
        <family val="2"/>
      </rPr>
      <t>²</t>
    </r>
  </si>
  <si>
    <t>1.4.3</t>
  </si>
  <si>
    <t>a.</t>
  </si>
  <si>
    <t>- Jamuan Makan</t>
  </si>
  <si>
    <t>- Jamuan Snack</t>
  </si>
  <si>
    <t>b.</t>
  </si>
  <si>
    <t xml:space="preserve">Makan dan Minum Penyusunan Draf </t>
  </si>
  <si>
    <t>- Jamuan Makan (7 Org x 2 Hr)</t>
  </si>
  <si>
    <t>- Jamuan Snack (7 Org x 2 Hr)</t>
  </si>
  <si>
    <t>c.</t>
  </si>
  <si>
    <t>Makan dan Minum Evaluasi Dokumen</t>
  </si>
  <si>
    <t xml:space="preserve">- Jamuan Snack </t>
  </si>
  <si>
    <t>d.</t>
  </si>
  <si>
    <t>Makan dan Minum finalisasi Dokumen</t>
  </si>
  <si>
    <t>Map stop map</t>
  </si>
  <si>
    <t>1.4.4</t>
  </si>
  <si>
    <t>1.4.4.5.2</t>
  </si>
  <si>
    <t>1.4.4.5.2.1</t>
  </si>
  <si>
    <t>1.4.4.5.2.1.01</t>
  </si>
  <si>
    <t>Jamuan Snack (15 Org x 2 Keg)</t>
  </si>
  <si>
    <t>Jamuan Snack (7 Org x 2 Keg)</t>
  </si>
  <si>
    <t>1.4.7</t>
  </si>
  <si>
    <t>1.4.</t>
  </si>
  <si>
    <t>1.4.10.</t>
  </si>
  <si>
    <t>1.4.10.5.2</t>
  </si>
  <si>
    <t>1.4.10.5.2.1</t>
  </si>
  <si>
    <t>1.4.10.5.2.1.01</t>
  </si>
  <si>
    <t>Belanja Perlengkapan Alat Tulis Kantor dan Benda Pos</t>
  </si>
  <si>
    <t>Kertas HVS</t>
  </si>
  <si>
    <t xml:space="preserve">Map </t>
  </si>
  <si>
    <t>1.4.10.5.2.1.05</t>
  </si>
  <si>
    <t>Potocopy</t>
  </si>
  <si>
    <t>Dokumentasi</t>
  </si>
  <si>
    <t>Keg</t>
  </si>
  <si>
    <t>1.4.10.5.2.1.06</t>
  </si>
  <si>
    <t xml:space="preserve">- </t>
  </si>
  <si>
    <t>Belanja Jasa Honorarium Tim yang Melaksanakan Kegiatan</t>
  </si>
  <si>
    <t>Pelaksanaan Pembangunan Desa</t>
  </si>
  <si>
    <t>Pendidikan</t>
  </si>
  <si>
    <t xml:space="preserve">Penyelenggaraan PAUD/TK/TPA/TKA/TPQ/Madrasah Non-Formal Milik Desa </t>
  </si>
  <si>
    <t>Dukungan Penyelenggaraan PAUD (APE, Sarana PAUD, dst)</t>
  </si>
  <si>
    <t>Penyuluhan dan Pelatihan Pendidikan bagi Masyarakat</t>
  </si>
  <si>
    <t>Pemeliharaan Sarana dan Prasarana Perpustakaan/Taman Bacaan Desa/ Sanggar Belajar Milik Desa</t>
  </si>
  <si>
    <t>Pemeliharaan Sarana dan Prasarana PAUD/TK/TPA/TKA/TPQ/Madrasah Non-Formal Milik Desa</t>
  </si>
  <si>
    <t>Pembangunan/Rehabilitasi/Peningkatan/Pengadaan Sarana/Prasarana/Alat Peraga Edukatif (APE) PAUD/ TK/TPA/TKA/TPQ/Madrasah Non-Formal Milik Desa</t>
  </si>
  <si>
    <t>Pembangunan/Rehabilitasi/Peningkatan Sarana Prasarana Perpustakaan/Taman Bacaan Desa/ Sanggar Belajar Milik Desa**</t>
  </si>
  <si>
    <t>Pengelolaan Perpustakaan Milik Desa</t>
  </si>
  <si>
    <t>Pengembangan dan Pembinaan Sanggar Seni dan Belajar</t>
  </si>
  <si>
    <t>Dukungan Pendidikan bagi Siswa Miskin/Berprestasi</t>
  </si>
  <si>
    <t>Kesehatan</t>
  </si>
  <si>
    <t xml:space="preserve">Penyelenggaraan Pos Kesehatan Desa (PKD)/Polindes Milik Desa </t>
  </si>
  <si>
    <t>Penyelenggaraan Posyandu</t>
  </si>
  <si>
    <t>Penyuluhan dan Pelatihan Bidang Kesehatan</t>
  </si>
  <si>
    <t>Penyelenggaraan Desa Siaga Kesehatan</t>
  </si>
  <si>
    <t>Pembinaan Palang Merah Remaja (PMR) tingkat desa</t>
  </si>
  <si>
    <t>Pengasuhan Bersama atau Bina Keluarga Balita (BKB)</t>
  </si>
  <si>
    <t>Pembinaan dan Pengawasan Upaya Kesehatan Tradisional</t>
  </si>
  <si>
    <t>Pemeliharaan Sarana/Prasarana Posyandu/Polindes/PKD</t>
  </si>
  <si>
    <t xml:space="preserve">Pembangunan/Rehabilitasi/Peningkatan/Pengadaan Sarana/Prasarana Posyandu/Polindes/PKD </t>
  </si>
  <si>
    <t>Pekerjaan Umum dan Penataan Ruang</t>
  </si>
  <si>
    <t>Pemeliharaan Jalan Desa</t>
  </si>
  <si>
    <t>Pemeliharaan Jalan Lingkungan Permukiman/Gang</t>
  </si>
  <si>
    <t>Pemeliharaan Jalan Usaha Tani</t>
  </si>
  <si>
    <t>Pemeliharaan Jembatan Milik Desa</t>
  </si>
  <si>
    <t>Pemeliharaan Prasarana Jalan Desa (Gorong-gorong, Selokan, Box/Slab Culvert, Drainase, Prasarana Jalan lain)</t>
  </si>
  <si>
    <t>Pemeliharaan Gedung/Prasarana Balai Desa/Balai Kemasyarakatan</t>
  </si>
  <si>
    <t>Pemeliharaan Pemakaman Milik Desa/Situs Bersejarah Milik Desa/Petilasan Milik Desa</t>
  </si>
  <si>
    <t>Pemeliharaan Embung Milik Desa</t>
  </si>
  <si>
    <t>Pembangunan/Rehabilitasi/Peningkatan/Pengerasan Jalan Desa</t>
  </si>
  <si>
    <t>Pembangunan/Rehabilitasi/Peningkatan/Pengerasan Jalan Lingkungan Permukiman/Gang</t>
  </si>
  <si>
    <t>Pembangunan/Rehabilitasi/Peningkatan/Pengerasan Jalan Usaha Tani</t>
  </si>
  <si>
    <t>12</t>
  </si>
  <si>
    <t>Pembangunan/Rehabilitasi/Peningkatan/Pengerasan Jembatan Milik Desa</t>
  </si>
  <si>
    <t>13</t>
  </si>
  <si>
    <t>Pembangunan/Rehabilitasi/Peningkatan Prasarana Jalan Desa (Gorong-gorong, Selokan, Box/Slab Culvert, Drainase, Prasarana Jalan lain)</t>
  </si>
  <si>
    <t>14</t>
  </si>
  <si>
    <t>Pembangunan/Rehabilitasi/Peningkatan Balai Desa/Balai Kemasyarakatan</t>
  </si>
  <si>
    <t>15</t>
  </si>
  <si>
    <t>Pembangunan/Rehabilitasi/Peningkatan Pemakaman Milik Desa/Situs Bersejarah Milik Desa/Petilasan</t>
  </si>
  <si>
    <t>16</t>
  </si>
  <si>
    <t>Pembuatan/Pemutakhiran Peta Wilayah dan Sosial Desa</t>
  </si>
  <si>
    <t>17</t>
  </si>
  <si>
    <t>Penyusunan Dokumen Perencanaan Tata Ruang Desa</t>
  </si>
  <si>
    <t>18</t>
  </si>
  <si>
    <t>Pembangunan/Rehabilitasi/Peningkatan Embung Desa</t>
  </si>
  <si>
    <t>Kawasan Permukiman</t>
  </si>
  <si>
    <t>Dukungan pelaksanaan program Pembangunan/Rehab Rumah Tidak Layak Huni (RTLH) GAKIN (pemetaan, validasi, dll)</t>
  </si>
  <si>
    <t>Pemeliharaan Sumur Resapan Milik Desa</t>
  </si>
  <si>
    <t>Pemeliharaan Sumber Air Bersih Milik Desa (Mata Air/Tandon Penampungan Air Hujan/Sumur Bor, dll)</t>
  </si>
  <si>
    <t>Pemeliharaan Sambungan Air Bersih ke Rumah Tangga (pipanisasi, dll)</t>
  </si>
  <si>
    <t>Pemeliharaan Sanitasi Permukiman (Gorong-gorong, Selokan, Parit, dll., diluar prasarana jalan)</t>
  </si>
  <si>
    <t>Pemeliharaan Fasilitas Jamban Umum/MCK umum, dll</t>
  </si>
  <si>
    <t>Pemeliharaan Fasilitas Pengelolaan Sampah Desa/Permukiman (Penampungan, Bank Sampah, dll)</t>
  </si>
  <si>
    <t>Pemeliharaan Sistem Pembuangan Air Limbah (Drainase, Air limbah Rumah Tangga)</t>
  </si>
  <si>
    <t>Pemeliharaan Taman/Taman Bermain Anak Milik Desa</t>
  </si>
  <si>
    <t>Pembangunan/Rehabilitasi/Peningkatan Sumur Resapan</t>
  </si>
  <si>
    <t>Pembangunan/Rehabilitasi/Peningkatan Sumber Air Bersih Milik Desa (Mata Air/Tandon Penampungan Air Hujan/Sumur Bor, dll)</t>
  </si>
  <si>
    <t>Pembangunan/Rehabilitasi/Peningkatan Sambungan Air Bersih ke Rumah Tangga (pipanisasi, dll) **</t>
  </si>
  <si>
    <t>Pembangunan/Rehabilitasi/Peningkatan Sanitasi Permukiman (Gorong-gorong, Selokan, Parit, dll., diluar prasarana jalan)</t>
  </si>
  <si>
    <t>Pembangunan/Rehabilitas/Peningkatan Fasilitas Jamban Umum/MCK umum, dll **</t>
  </si>
  <si>
    <t>Pembangunan/Rehabilitasi/Peningkatan Fasilitas Pengelolaan Sampah Desa/Permukiman (Penampungan, Bank Sampah, dll)**</t>
  </si>
  <si>
    <t>Pembangunan/Rehabilitasi/Peningkatan Sistem Pembuangan Air Limbah (Drainase, Air limbah Rumah Tangga)**</t>
  </si>
  <si>
    <t>Pembangunan/Rehabilitasi/Peningkatan Taman/Taman Bermain Anak Milik Desa**</t>
  </si>
  <si>
    <t>Kehutanan dan Lingkungan Hidup</t>
  </si>
  <si>
    <t>Pengelolaan Hutan Milik Desa</t>
  </si>
  <si>
    <t>Pengelolaan Lingkungan Hidup Desa</t>
  </si>
  <si>
    <t>Pelatihan/Sosialisasi/Penyuluhan/Penyadaran tentang Lingkungan Hidup dan Kehutanan</t>
  </si>
  <si>
    <t>Perhubungan, Komunikasi, dan Informatika</t>
  </si>
  <si>
    <t>Pembuatan Rambu-rambu di Jalan Desa</t>
  </si>
  <si>
    <t>Penyelenggaraan Informasi Publik Desa  (Misal : Pembuatan Poster/Baliho Informasi penetapan/LPJ APBDes untuk Warga, dll)</t>
  </si>
  <si>
    <t>Pengelolaan dan Pembuatan Jaringan/Instalasi Komunikasi dan Informasi Lokal Desal</t>
  </si>
  <si>
    <t>Energi dan Sumber Daya Mineral</t>
  </si>
  <si>
    <t>Pemeliharaan Sarana dan Prasarana Energi Alternatif tingkat Desa</t>
  </si>
  <si>
    <t>Pembangunan/Rehabilitasi/Peningkatan Sarana dan Prasarana Energi Alternatif tingkat Desa **</t>
  </si>
  <si>
    <t>Pariwisata</t>
  </si>
  <si>
    <t>Pemeliharaan Sarana dan Prasarana Pariwisata Milik Desa</t>
  </si>
  <si>
    <t>Pembangunan/Rehabilitasi/Peningkatan Sarana dan Prasarana Pariwisata Milik Desa</t>
  </si>
  <si>
    <t>Pengembangan Pariwisata Tingkat Desa</t>
  </si>
  <si>
    <t>2.1</t>
  </si>
  <si>
    <t>2.1.1</t>
  </si>
  <si>
    <t>2.1.1.5.2</t>
  </si>
  <si>
    <t>Belenja Barang dan Jasa</t>
  </si>
  <si>
    <t>2.1.1.5.2.2</t>
  </si>
  <si>
    <t>2.2</t>
  </si>
  <si>
    <t>2.2.2</t>
  </si>
  <si>
    <t>2.2.2.5.2</t>
  </si>
  <si>
    <t>2.2.2.5.2.1</t>
  </si>
  <si>
    <t>2.2.2.5.2.1.01</t>
  </si>
  <si>
    <t>2.2.2.5.2.2</t>
  </si>
  <si>
    <t>2.3</t>
  </si>
  <si>
    <t>2.3.9</t>
  </si>
  <si>
    <t>2.3.9.5.3</t>
  </si>
  <si>
    <t>Belanja Modal Jalan/Prasarana Jalan</t>
  </si>
  <si>
    <t>Paket</t>
  </si>
  <si>
    <t>2.3.10</t>
  </si>
  <si>
    <t>2.3.10.03</t>
  </si>
  <si>
    <t>2.3.13</t>
  </si>
  <si>
    <t>2.3.13.03</t>
  </si>
  <si>
    <t>2.5</t>
  </si>
  <si>
    <t>2.5.2</t>
  </si>
  <si>
    <t>2.5.2.5.2</t>
  </si>
  <si>
    <t>2.5.2.5.2.1</t>
  </si>
  <si>
    <t>2.5.2.5.2.1.07</t>
  </si>
  <si>
    <t>Belanja Bahan/Material</t>
  </si>
  <si>
    <t>Belanja Bibit</t>
  </si>
  <si>
    <t>- Bibit cabai</t>
  </si>
  <si>
    <t>Bungkus</t>
  </si>
  <si>
    <t>- Bibit Tomat</t>
  </si>
  <si>
    <t>- Bibit Kangkung</t>
  </si>
  <si>
    <t>Pembuatan Lahan Hidropanik</t>
  </si>
  <si>
    <t>- Bambu</t>
  </si>
  <si>
    <t>batang</t>
  </si>
  <si>
    <t>- Paku</t>
  </si>
  <si>
    <t>Kg</t>
  </si>
  <si>
    <t>- Pot</t>
  </si>
  <si>
    <t>Pot</t>
  </si>
  <si>
    <t>Belanja Peralatan</t>
  </si>
  <si>
    <t>- Jaring waring</t>
  </si>
  <si>
    <t>Roll</t>
  </si>
  <si>
    <t>- Cangkul</t>
  </si>
  <si>
    <t>- Kored</t>
  </si>
  <si>
    <t>2.5.2.5.2.1.012</t>
  </si>
  <si>
    <t>Belanja Pupuk/Obat-obatan Pertanian</t>
  </si>
  <si>
    <t>PEMBINAAN KEMASYARAKATAN DESA</t>
  </si>
  <si>
    <t>Ketenteraman, Ketertiban Umum, dan Pelindungan Masyarakat</t>
  </si>
  <si>
    <t>Pengadaan/Penyelenggaraan Pos Keamanan Desa (pembangunan pos, pengawasan pelaksanaan jadwal ronda/patroli dll)</t>
  </si>
  <si>
    <t>Penguatan dan Peningkatan Kapasitas Tenaga Keamanan/Ketertiban oleh Pemerintah Desa (Satlinmas desa)</t>
  </si>
  <si>
    <t>Koordinasi Pembinaan Ketentraman, Ketertiban, dan Pelindungan Masyarakat (dengan masyarakat/instansi pemerintah daerah, dll)  Skala Lokal Desa</t>
  </si>
  <si>
    <t>Pelatihan Kesiapsiagaan/Tanggap Bencana Skala Lokal Desa</t>
  </si>
  <si>
    <t>Penyediaan Pos Kesiapsiagaan Bencana Skala Lokal Desa</t>
  </si>
  <si>
    <t>Bantuan Hukum Untuk Aparatur Desa dan Masyarakat Miskin</t>
  </si>
  <si>
    <t>Pelatihan/Penyuluhan/Sosialisasi kepada Masyarakat di Bidang Hukum dan Pelindungan Masyarakat</t>
  </si>
  <si>
    <t>Kebudayaan dan Keagamaan</t>
  </si>
  <si>
    <t>Pembinaan Group Kesenian dan Kebudayaan Tingkat Desa</t>
  </si>
  <si>
    <t>Pengiriman Kontingen Group Kesenian dan Kebudayaan sebagai Wakil Desa di tingkat Kecamatan dan Kabupaten/Kota</t>
  </si>
  <si>
    <t>Penyelenggaraan Festival Kesenian, Adat/Kebudayaan, dan Keagamaan (perayaan hari kemerdekaan, hari besar keagamaan, dll) tingkat Desa</t>
  </si>
  <si>
    <t>Pemeliharaan Sarana dan Prasarana Kebudayaan/Rumah Adat/Keagamaan Milik Desa</t>
  </si>
  <si>
    <t>Pembangunan/Rehabilitasi/Peningkatan Sarana dan Prasarana Kebudayaan/Rumah Adat/Keagamaan Milik Desa</t>
  </si>
  <si>
    <t>Kepemudaan dan Olah Raga</t>
  </si>
  <si>
    <t>Pengiriman Kontingen Kepemudaan dan Olah Raga sebagai Wakil Desa di tingkat Kecamatan dan Kabupaten/Kota</t>
  </si>
  <si>
    <t>Penyelenggaraan pelatihan kepemudaan (Kepemudaan, Penyadaraan Wawasan Kebangsaan, dll) tingkat Desa</t>
  </si>
  <si>
    <t>Penyelenggaraan Festival/Lomba Kepemudaan dan Olahraga tingkat Desa</t>
  </si>
  <si>
    <t>Pemeliharaan Sarana dan Prasarana Kepemudaan dan Olah Raga Milik Desa**</t>
  </si>
  <si>
    <t>Pembangunan/Rehabilitasi/Peningkatan Sarana dan Prasarana Kepemudaan dan Olah Raga Milik Desa**</t>
  </si>
  <si>
    <t>Pembinaan Karang Taruna/Klub Kepemudaan/Klub Olah raga</t>
  </si>
  <si>
    <t>Kelembagaan Masyarakat</t>
  </si>
  <si>
    <t>Pembinaan Lembaga Adat</t>
  </si>
  <si>
    <t>Pembinaan LKMD/LPM/LPMD</t>
  </si>
  <si>
    <t>Pembinaan PKK</t>
  </si>
  <si>
    <t>Pelatihan Pembinaan Lembaga Kemasyarakatan</t>
  </si>
  <si>
    <t>4.3.2.5.2.3</t>
  </si>
  <si>
    <t>4.3.2.5.2.3.03</t>
  </si>
  <si>
    <t>Belanja Kursus/Pelatihan</t>
  </si>
  <si>
    <t>Pengiriman Peserta Pelatihan (2 Org)</t>
  </si>
  <si>
    <t>Pelatihan</t>
  </si>
  <si>
    <t>3.2</t>
  </si>
  <si>
    <t>3.2.3</t>
  </si>
  <si>
    <t>3.2.3.5.2</t>
  </si>
  <si>
    <t>3.2.3.5.2.1</t>
  </si>
  <si>
    <t>3.2.3.5.2.1.05</t>
  </si>
  <si>
    <t>3.2.3.5.2.1.06</t>
  </si>
  <si>
    <t>Belanja Barang Konsumen</t>
  </si>
  <si>
    <t>Jamuan Makan (20 Org x 2 Keg)</t>
  </si>
  <si>
    <t>Jamuan Makan (10 Org x 1 Keg)</t>
  </si>
  <si>
    <t>Jamuan Snack (10 Org x 2 Keg)</t>
  </si>
  <si>
    <t>3.4</t>
  </si>
  <si>
    <t>3.4.3</t>
  </si>
  <si>
    <t>3.4.3.5.2</t>
  </si>
  <si>
    <t>Belanja Barang dan jasa</t>
  </si>
  <si>
    <t>3.4.3.5.2.1</t>
  </si>
  <si>
    <t>3.4.3.5.2.1.01</t>
  </si>
  <si>
    <t>3.4.3.5.2.1.05</t>
  </si>
  <si>
    <t>Penjidian</t>
  </si>
  <si>
    <t>Cetak Dokumentasi</t>
  </si>
  <si>
    <t>3.4.3.5.2.1.06</t>
  </si>
  <si>
    <t>PEMBERDAYAAN MASYARAKAT DESA</t>
  </si>
  <si>
    <t>Kelautan dan Perikanan</t>
  </si>
  <si>
    <t>Pemeliharaan Karamba/Kolam Perikanan Darat Milik Desa</t>
  </si>
  <si>
    <t>Pemeliharaan Pelabuhan Perikanan Sungai/Kecil Milik Desa</t>
  </si>
  <si>
    <t>Pembangunan/Rehabilitasi/Peningkatan Karamba/Kolam Perikanan Darat Milik Desa</t>
  </si>
  <si>
    <t>Pembangunan/Rehabilitasi/Peningkatan Pelabuhan Perikanan Sungai/Kecil Milik Desa</t>
  </si>
  <si>
    <t>Bantuan Perikanan (Bibit/Pakan/dst)</t>
  </si>
  <si>
    <t>Pelatihan/Bimtek/Pengenalan Tekonologi Tepat Guna untuk Perikanan Darat/Nelayan</t>
  </si>
  <si>
    <t>Pertanian dan Peternakan</t>
  </si>
  <si>
    <t>Peningkatan Produksi Tanaman Pangan (Alat Produksi dan pengolahan pertanian, penggilingan Padi/jagung, dll)</t>
  </si>
  <si>
    <t>Peningkatan Produksi Peternakan (Alat Produksi dan pengolahan peternakan, kandang, dll)</t>
  </si>
  <si>
    <t>Penguatan Ketahanan Pangan Tingkat Desa (Lumbung Desa, dll)</t>
  </si>
  <si>
    <t>Pemeliharaan Saluran Irigasi Tersier/Sederhana</t>
  </si>
  <si>
    <t>Pelatihan/Bimtek/Pengenalan Tekonologi Tepat Guna untuk Pertanian/Peternakan</t>
  </si>
  <si>
    <t>Peningkatan Kapasitas Aparatur Desa</t>
  </si>
  <si>
    <t xml:space="preserve">Peningkatan kapasitas kepala  Desa </t>
  </si>
  <si>
    <t xml:space="preserve">Peningkatan kapasitas perangkat Desa </t>
  </si>
  <si>
    <t xml:space="preserve">Peningkatan kapasitas BPD </t>
  </si>
  <si>
    <t>Pemberdayaan Perempuan, Perlindungan Anak dan Keluarga</t>
  </si>
  <si>
    <t>Pelatihan/Penyuluhan Pemberdayaan Perempuan</t>
  </si>
  <si>
    <t>Pelatihan/Penyuluhan Perlindungan Anak</t>
  </si>
  <si>
    <t>Pelatihan dan Penguatan Penyandang Difabel (penyandang disabilitas)</t>
  </si>
  <si>
    <t>Koperasi, Usaha Mikro Kecil dan Menengah (UMKM)</t>
  </si>
  <si>
    <t>Pelatihan Manajemen Pengelolaan Koperasi/ KUD/ UMKM</t>
  </si>
  <si>
    <t>Pengembangan Sarana Prasarana Usaha Mikro, Kecil dan Menengah serta Koperasi</t>
  </si>
  <si>
    <t>Pengadaan Teknologi Tepat Guna untuk Pengembangan Ekonomi Pedesaan Non-Pertanian</t>
  </si>
  <si>
    <t>Dukungan Penanaman Modal</t>
  </si>
  <si>
    <t>Pembentukan BUM Desa (Persiapan dan Pembentukan Awal BUM Desa)</t>
  </si>
  <si>
    <t>Pelatihan Pengelolaan BUM Desa (Pelatihan yang dilaksanakan oleh Desa)</t>
  </si>
  <si>
    <t>Perdagangan dan Perindustrian</t>
  </si>
  <si>
    <t>Pemeliharaan Pasar Desa/Kios milik Desa</t>
  </si>
  <si>
    <t>Pembangunan/Rehabilitasi/Peningkatan Pasar Desa/Kios milik Desa</t>
  </si>
  <si>
    <t>Pengembangan Industri kecil level Desa</t>
  </si>
  <si>
    <t>Pembentukan/Fasilitasi/Pelatihan/Pendampingan kelompok usaha ekonomi produktif  (pengrajin, pedagang, industri rumah tangga, dll) **</t>
  </si>
  <si>
    <t>PENANGGULANGAN BENCANA, KEADAAN DARURAT DAN MENDESAK</t>
  </si>
  <si>
    <t>Penanggulangan Bencana</t>
  </si>
  <si>
    <t>00</t>
  </si>
  <si>
    <t>Belanja Tak Terduga</t>
  </si>
  <si>
    <t>Keadaan Darurat</t>
  </si>
  <si>
    <t>Mendesak</t>
  </si>
  <si>
    <t xml:space="preserve">JUMLAH  BELANJA </t>
  </si>
  <si>
    <t>SURPLUS /(DEFISIT)</t>
  </si>
  <si>
    <t xml:space="preserve">PEMBIAYAAN </t>
  </si>
  <si>
    <t>Penerimaan Pembiayaan</t>
  </si>
  <si>
    <t>Pengeluaran Pembiayaan</t>
  </si>
  <si>
    <t>SISA LEBIH PEMBIAYAAN ANGGARAN (SILPA)</t>
  </si>
  <si>
    <t>4.2</t>
  </si>
  <si>
    <t>4.2.1</t>
  </si>
  <si>
    <t>4.3.</t>
  </si>
  <si>
    <t>4.3.2</t>
  </si>
  <si>
    <t>4.3.2.5.2</t>
  </si>
  <si>
    <t>4.4.1</t>
  </si>
  <si>
    <t>4.4.1.5.2</t>
  </si>
  <si>
    <t>4.4.1.5.2.1</t>
  </si>
  <si>
    <t>4.4.1.5.2.1.01</t>
  </si>
  <si>
    <t>Buku Blok Note</t>
  </si>
  <si>
    <t>4.4.1.5.2.1.05</t>
  </si>
  <si>
    <t>4.4.1.5.2.1.06</t>
  </si>
  <si>
    <t>4.4.1.5.2.1.07</t>
  </si>
  <si>
    <t>Belanja Baham/Material</t>
  </si>
  <si>
    <t>Baju Seragam</t>
  </si>
  <si>
    <t>Potong</t>
  </si>
  <si>
    <t xml:space="preserve">Bahan Masakan </t>
  </si>
  <si>
    <t>4.4.1.5.2.3</t>
  </si>
  <si>
    <t>4.4.1.5.2.3.03</t>
  </si>
  <si>
    <t>Penyediaan Operasional Pemerintah Desa (ATK, Honorarium PKPKD dan PPKD, perlengkapan perkantoran, pakaian dinas/atribut, listrik/telpon, dll)</t>
  </si>
  <si>
    <t>Penyediaan Operasional BPD (ATK, perlengkapan perkantoran, Pakaian Seragam, listrik/telpon, dll)</t>
  </si>
  <si>
    <t>90-99</t>
  </si>
  <si>
    <t>Lain-lain Sub Bidang Penyelenggaraan Belanja Penghasilan Tetap, Tunjangan dan Operasional Pemerintahan Desa</t>
  </si>
  <si>
    <t>lain-lain kegiatan sub bidang sarana dan prasarana pemerintahan Desa</t>
  </si>
  <si>
    <t>Pelayanan administrasi umum dan kependudukan (Surat Pengantar/Pelayanan KTP, Kartu Keluarga, dll)</t>
  </si>
  <si>
    <t>Penyusunan/Pendataan/Pemutakhiran Profil Desa (profil kependudukan dan potensi desa)</t>
  </si>
  <si>
    <t>lain-lain kegiatan sub bidang administrasi kependudukan, pencatatan sipil, statistik dan kearsipan</t>
  </si>
  <si>
    <t>Penyelenggaraan Musyawarah Perencanaan Desa/Pembahasan APBDes  (Musdes, Musrenbangdes/Pra-Musrenbangdes, dll., bersifat reguler)</t>
  </si>
  <si>
    <t>Penyelenggaraan Musyawarah Desa lainnya (musdus, rembug warga, dll., yang bersifat non-reguler sesuai kebutuhan desa)</t>
  </si>
  <si>
    <t>Penyusunan Dokumen Perencanaan Desa (RPJMDes/RKPDes,dll)</t>
  </si>
  <si>
    <t>Penyusunan Dokumen Keuangan Desa (APBDes/ APBDes Perubahan/ LPJ APBDes, dan seluruh dokumen terkait)</t>
  </si>
  <si>
    <t>Penyusunan Kebijakan Desa (Perdes/Perkades, dll - diluar dokumen Rencana Pembangunan/Keuangan)</t>
  </si>
  <si>
    <t>Penyusunan Laporan Kepala Desa/Penyelenggaraan Pemerintahan Desa (laporan akhir tahun anggaran, laporan akhir masa jabatan, laporan keterangan akhir tahun anggaran, informasi kepada masyarakat)</t>
  </si>
  <si>
    <t>Koordinasi/Kerjasama Penyelenggaraan Pemerintahan dan Pembangunan Desa (Antar Desa/Kecamatan/Kabupaten, Pihak Ketiga, dll)</t>
  </si>
  <si>
    <t>Dukungan Pelaksanaan dan Sosialisasi Pilkades, Pemilihan Kepala Kewilayahan dan Pemilihan BPD (yang menjadi wewenang Desa)</t>
  </si>
  <si>
    <t>lain-lain kegiatan sub bidang tata praja pemerintahan, perencanaan, keuangan dan pelaporan</t>
  </si>
  <si>
    <t>Administrasi Pertanahan (Pendaftaran Tanah, dan Pemberian Registrasi Agenda Pertanahan)</t>
  </si>
  <si>
    <t>lain-lain kegiatan sub bidang pertanahan</t>
  </si>
  <si>
    <t>Penyelenggaraan PAUD/TK/TPA/TKA/TPQ/Madrasah Non-Formal Milik Desa (Bantuan Honor Pengajar, Pakaian Seragam, Operasional, dst)</t>
  </si>
  <si>
    <t>Pengelolaan Perpustakaan Milik Desa (Pengadaan Buku-buku Bacaan, Honor Penjaga untuk Perpustakaan/Taman Bacaan Desa)</t>
  </si>
  <si>
    <t>lain-lain kegiatan sub bidang pendidikan*</t>
  </si>
  <si>
    <t>Penyelenggaraan Pos Kesehatan Desa (PKD)/Polindes Milik Desa (Obat-obatan; Tambahan Insentif Bidan Desa/Perawat Desa; Penyediaan Pelayanan KB dan Alat Kontrasepsi bagi Keluarga Miskin, dst)</t>
  </si>
  <si>
    <t>Penyelenggaraan Posyandu (Makanan Tambahan, Kelas Ibu Hamil, Kelas Lansia, Insentif Kader Posyandu)</t>
  </si>
  <si>
    <t>Penyuluhan dan Pelatihan Bidang Kesehatan (untuk Masyarakat, Tenaga Kesehatan, Kader Kesehatan, dll)</t>
  </si>
  <si>
    <t>lain-lain kegiatan sub bidang kesehatan*</t>
  </si>
  <si>
    <t>lain-lain kegiatan sub bidang pekerjaan umum dan penataan ruang</t>
  </si>
  <si>
    <t>lain-lain kegiatan sub bidang perumahan rakyat dan kawasan pemukiman*</t>
  </si>
  <si>
    <t>lain-lain kegiatan sub bidang Kehutanan dan Lingkungan Hidup*</t>
  </si>
  <si>
    <t>lain-lain kegiatan sub bidang Perhubungan, Komunikasi, dan Informatika*</t>
  </si>
  <si>
    <t>lain-lain kegiatan sub bidang Energi dan Sumber Daya Mineral*</t>
  </si>
  <si>
    <t>lain-lain kegiatan sub bidang pariwisata*</t>
  </si>
  <si>
    <t>lain-lain kegiatan sub bidang Ketenteraman, Ketertiban Umum, dan Pelindungan Masyarakat*</t>
  </si>
  <si>
    <t>lain-lain kegiatan sub bidang Kebudayaan dan Keagamaan*</t>
  </si>
  <si>
    <t>lain-lain kegiatan sub bidang Kepemudaan dan Olah Raga</t>
  </si>
  <si>
    <t>lain-lain kegiatan sub bidang Kelembagaan Masyarakat*</t>
  </si>
  <si>
    <t>lain-lain kegiatan sub bidang kelautan dan perikanan</t>
  </si>
  <si>
    <t>lain-lain kegiatan sub bidang pertanian dan peternakan</t>
  </si>
  <si>
    <t>Lain-lain Peningkatan kapasitas Aparatur Desa</t>
  </si>
  <si>
    <t>lain-lain kegiatan sub bidang Pemberdayaan Perempuan dan Perlindungan Anak*</t>
  </si>
  <si>
    <t>lain-lain kegiatan sub bidang Koperasi, Usaha Kecil dan Menengah*</t>
  </si>
  <si>
    <t>lain-lain kegiatan sub bidang Penanaman Modal*</t>
  </si>
  <si>
    <t>lain-lain kegiatan sub bidang Perdagangan dan Perindustrian*</t>
  </si>
  <si>
    <t>Keterangang  Cara Pengisian</t>
  </si>
  <si>
    <t>Kolom 1</t>
  </si>
  <si>
    <t>diisi berdasarkan klasifikasi Bidang Kegiatan:</t>
  </si>
  <si>
    <t>a. bidang;</t>
  </si>
  <si>
    <t>b. sub bidang; dan</t>
  </si>
  <si>
    <t>c. kegiatan</t>
  </si>
  <si>
    <t>Kolom 2</t>
  </si>
  <si>
    <t xml:space="preserve">diisi berdasarkan klasifikasi ekonomi terdiri dari Pendapatan, Belanja dan </t>
  </si>
  <si>
    <t xml:space="preserve">Pembiayaan: </t>
  </si>
  <si>
    <t>Bagian pendapatan diisi:</t>
  </si>
  <si>
    <t xml:space="preserve">a. pendapatan; dan </t>
  </si>
  <si>
    <t>b. kelompok pendapatan.</t>
  </si>
  <si>
    <t>Bagian Belanja diisi:</t>
  </si>
  <si>
    <t xml:space="preserve">    </t>
  </si>
  <si>
    <t>a. Belanja; dan</t>
  </si>
  <si>
    <t>b. jenis belanja (disesuaikan dengan jenis kegiatan)</t>
  </si>
  <si>
    <t>Bagian Pembiayaan diisi:</t>
  </si>
  <si>
    <t>a. Pembiayaan;</t>
  </si>
  <si>
    <t>b. Kelompok pembiayaan.</t>
  </si>
  <si>
    <t>Kolom 3</t>
  </si>
  <si>
    <t>diisi uraian Pendapatan, Belanja dan Pembiayaan (nomenklatur dan kode</t>
  </si>
  <si>
    <t>rekening lihat lampiran A Permendagri ini)</t>
  </si>
  <si>
    <t>Kolom 4</t>
  </si>
  <si>
    <t>diisi dengan jumlah anggaran yang ditetapkan</t>
  </si>
  <si>
    <t>Kolom 5</t>
  </si>
  <si>
    <t xml:space="preserve">diisi sumber Dana diisi dengan Sumber Dana yang digunakan dalam </t>
  </si>
  <si>
    <t>kegiatan (kolom 1.c) terkait</t>
  </si>
  <si>
    <t>FORMAT PENJABARAN ANGGARAN PENDAPATAN DAN BELANJA DESA</t>
  </si>
  <si>
    <t>KELUARAN/OUTPUT</t>
  </si>
  <si>
    <t>ANGGARAN
Rp.</t>
  </si>
  <si>
    <t>SATUAN</t>
  </si>
  <si>
    <t>d</t>
  </si>
  <si>
    <t>Hasil Usaha</t>
  </si>
  <si>
    <t>Bagi Hasil BUMDes</t>
  </si>
  <si>
    <t>Lain-lain</t>
  </si>
  <si>
    <t>Hasil Aset</t>
  </si>
  <si>
    <t>Pengelolaan Tanah Kas Desa</t>
  </si>
  <si>
    <t>Tambatan Perahu</t>
  </si>
  <si>
    <t>Pasar Desa</t>
  </si>
  <si>
    <t>Tempat Pemandian Umum</t>
  </si>
  <si>
    <t>Jaringan Irigasi Desa</t>
  </si>
  <si>
    <t>Pelelangan Ikan Milik Desa</t>
  </si>
  <si>
    <t>Kios Milik Desa</t>
  </si>
  <si>
    <t>Pemanfaatan Lapangan/Prasarana Olah raga Milik Desa</t>
  </si>
  <si>
    <t>Swadaya, Partisipasi dan Gotong Royong</t>
  </si>
  <si>
    <t>Swadaya, partisipasi dan gotong royong</t>
  </si>
  <si>
    <t>Lain-lain Swadaya, Partisipasi dan Gotong Royong</t>
  </si>
  <si>
    <t>Lain-lain Pendapatan Asli Desa</t>
  </si>
  <si>
    <t>Hasil Pungutan Desa</t>
  </si>
  <si>
    <t>Bagian dari Hasil Pajak dan Retribusi Daerah Kabupaten/kota</t>
  </si>
  <si>
    <t>Bantuan Keuangan Provinsi</t>
  </si>
  <si>
    <t>Bantuan Keuangan dari APBD Provinsi</t>
  </si>
  <si>
    <t>Lain-lain Bantuan Keuangan dari APBD Provinsi</t>
  </si>
  <si>
    <t>Bantuan Keuangan APBD Kabupaten/Kota</t>
  </si>
  <si>
    <t>Lain-lain Bantuan Keuangan dari APBD Kabupaten/Kota</t>
  </si>
  <si>
    <t xml:space="preserve">Penerimaan dari Hasil Kerjasama antar Desa </t>
  </si>
  <si>
    <t>Penerimaan dari Hasil Kerjasama Desa dengan Pihak Ketiga</t>
  </si>
  <si>
    <t>Penerimaan dari Bantuan Perusahaan yang berlokasi di Desa</t>
  </si>
  <si>
    <t>Hibah dan sumbangan dari Pihak Ketiga</t>
  </si>
  <si>
    <t>Koreksi kesalahan belanja tahun-tahun anggaran sebelumnya yang mengakibatkan penerimaan di kas Desa pada tahun anggaran berjalan</t>
  </si>
  <si>
    <t>Bunga Bank</t>
  </si>
  <si>
    <t>Lain-lain pendapatan Desa yang sah</t>
  </si>
  <si>
    <t>Penghasilan Tetap &amp; Tunjangan Kepala Desa</t>
  </si>
  <si>
    <t>Tunjangan Kepala Desa</t>
  </si>
  <si>
    <t>Penghasilan Tetap &amp; Tunjangan Perangkat Desa</t>
  </si>
  <si>
    <t>OP</t>
  </si>
  <si>
    <t>Jaminan Sosial Kepala Desa dan Perangkat Desa</t>
  </si>
  <si>
    <t>Jaminan Kesehatan Kepala Desa</t>
  </si>
  <si>
    <t>Belanja Perlengkapan Alat-alat Rumah Tangga/Peralatan dan Bahan Kebersihan</t>
  </si>
  <si>
    <t>Belanja Bahan Bakar Minyak/Gas/Isi Ulang Tabung Pemadam Kebakaran</t>
  </si>
  <si>
    <t>Belanja Obat-obatan</t>
  </si>
  <si>
    <t>Belanja Pakan Hewan/Ikan, Obat-obatan Hewan</t>
  </si>
  <si>
    <t>Belanja Barang Perlengkapan Lainnya</t>
  </si>
  <si>
    <t>Belanja Jasa Honorarium Pembantu Tugas Umum Desa/Operator</t>
  </si>
  <si>
    <t>Belanja Jasa Honorarium/Insentif Pelayanan Desa</t>
  </si>
  <si>
    <t>Belanja Jasa Honorarium Ahli/Profesi/Konsultan/Narasumber</t>
  </si>
  <si>
    <t>Belanja Jasa Honorarium Petugas</t>
  </si>
  <si>
    <t>Belanja Jasa Honorarium Lainnya</t>
  </si>
  <si>
    <t>Belanja Perjalanan Dinas Dalam Kabupaten/Kota</t>
  </si>
  <si>
    <t>Belanja Perjalanan Dinas Luar Kabupaten/Kota</t>
  </si>
  <si>
    <t>Belanja Jasa Sewa</t>
  </si>
  <si>
    <t>Belanja Jasa Sewa Bangunan/Gedung/Ruang</t>
  </si>
  <si>
    <t>Belanja Jasa Sewa Peralatan/Perlengkapan</t>
  </si>
  <si>
    <t>Belanja Jasa Sewa Sarana Mobilitas</t>
  </si>
  <si>
    <t>Belanja Jasa Sewa Lainnya</t>
  </si>
  <si>
    <t>Belanja Operasional Perkantoran</t>
  </si>
  <si>
    <t>Belanja Jasa Langganan Air Bersih</t>
  </si>
  <si>
    <t>Belanja Jasa Langganan Majalah/Surat Kabar</t>
  </si>
  <si>
    <t>Belanja Jasa Langganan Telepon</t>
  </si>
  <si>
    <t>Belanja Jasa Kurir/Pos/Giro</t>
  </si>
  <si>
    <t>Belanja Jasa Perpanjangan Ijin/Pajak</t>
  </si>
  <si>
    <t>Belanja Operasional Lainnya</t>
  </si>
  <si>
    <t>Belanja Pemeliharaan Peralatan</t>
  </si>
  <si>
    <t>Belanja Pemeliharaan Jaringan dan Instalasi (Listrik, Telepon, Internet, Komunikasi, dll)</t>
  </si>
  <si>
    <t>Belanja Pemeliharaan Lainnya</t>
  </si>
  <si>
    <t>Tunjangan BPD</t>
  </si>
  <si>
    <t>Tunjangan Kedudukan BPD</t>
  </si>
  <si>
    <t>Tunjangan Kinerja BPD</t>
  </si>
  <si>
    <t>Penyediaan Operasional BPD (Rapat-rapat (ATK, makan-minum), perlengkapan perkantoran, Pakaian Seragam, perjalanan dinas, listrik/telpon, dll)</t>
  </si>
  <si>
    <t>Belanja Barang Perlengkapan Kantor Lainnya</t>
  </si>
  <si>
    <t>Belanja Bantuan Insentif/Operasional RT/RW</t>
  </si>
  <si>
    <t>Sesuai Kegiatan</t>
  </si>
  <si>
    <t>Penerimaan Lain Kepala Desa yang Sah</t>
  </si>
  <si>
    <t>Penerimaan Lain Perangkat Desa yang Sah</t>
  </si>
  <si>
    <t>Belanja Modal Peralatan, Mesin, dan Alat Berat</t>
  </si>
  <si>
    <t>Belanja Modal Honor Tim yang Melaksanakan Kegiatan</t>
  </si>
  <si>
    <t>Belanja Modal Peralatan Elektronik dan Alat Studio</t>
  </si>
  <si>
    <t>Belanja Modal Peralatan Komputer</t>
  </si>
  <si>
    <t>Belanja Modal Peralatan Mebeulair dan Aksesori Ruangan</t>
  </si>
  <si>
    <t>Belanja Modal Peralatan Dapur</t>
  </si>
  <si>
    <t>Belanja Modal Peralatan Alat Ukur</t>
  </si>
  <si>
    <t>Belanja Modal Peralatan Rambu-rambu/Patok Tanah</t>
  </si>
  <si>
    <t>Belanja Modal Mesin</t>
  </si>
  <si>
    <t>Belanja Modal Pengadaan Alat Berat</t>
  </si>
  <si>
    <t>Belanja Modal Peralatan, Mesin dan Alat Berat Lainnya</t>
  </si>
  <si>
    <t>Belanja Modal Kendaraan</t>
  </si>
  <si>
    <t>Belanja Modal Kendaraan Darat Bermotor</t>
  </si>
  <si>
    <t>Belanja Modal Angkutan Darat Tidak Bermotor</t>
  </si>
  <si>
    <t>Belanja Modal Kendaraan Air Bermotor</t>
  </si>
  <si>
    <t>Belanja Modal Angkutan Air Tidak Bermotor</t>
  </si>
  <si>
    <t>Belanja Pemeliharaan Bangunan</t>
  </si>
  <si>
    <t>Belanja Pemeliharaan Irigasi/Saluran Sungai/Embung/Air Bersih, jaringan Air Limbah, Persampahan, dll)</t>
  </si>
  <si>
    <t>unit</t>
  </si>
  <si>
    <t>Belanja Modal Pengadaan Tanah</t>
  </si>
  <si>
    <t>Belanja Modal Pembebasan/Pembelian Tanah</t>
  </si>
  <si>
    <t>Belanja Modal Pembayaran Honorarium Tim Tanah</t>
  </si>
  <si>
    <t>Belanja Modal Pengukuran dan Pembuatan Sertifikat Tanah</t>
  </si>
  <si>
    <t>Belanja Modal Pengurukan dan Pematangan Tanah</t>
  </si>
  <si>
    <t>Belanja Modal Perjalanan Pengadaan Tanah</t>
  </si>
  <si>
    <t>Belanja Modal Pengadaan Tanah Lainnya</t>
  </si>
  <si>
    <t>Belanja Modal Gedung, Bangunan dan Taman</t>
  </si>
  <si>
    <t>Belanja Modal Upah Tenaga Kerja</t>
  </si>
  <si>
    <t xml:space="preserve">Belanja Modal Bahan Baku </t>
  </si>
  <si>
    <t xml:space="preserve">Belanja Modal Sewa Peralatan  </t>
  </si>
  <si>
    <t>Sesuai Satuan</t>
  </si>
  <si>
    <t>Kali</t>
  </si>
  <si>
    <t>Belanja Modal Jaringan/Instalasi</t>
  </si>
  <si>
    <t>Belanja Modal Peralatan Elektronik dan Studio</t>
  </si>
  <si>
    <t>Belanja Operasional Perkantoran Lainnya</t>
  </si>
  <si>
    <t>Belanja Jasa Honorarium Ahli/Profesi/Konsultan</t>
  </si>
  <si>
    <t>Belanja Modal lainnya</t>
  </si>
  <si>
    <t>Belanja Modal khusus Pendidikan dan Perpustakaan</t>
  </si>
  <si>
    <t>Belanja Barang dan Jasa yang Diserahkan kepada Masyarakat</t>
  </si>
  <si>
    <t>Belanja Perlengkapan yang Diserahkan ke masyarakat</t>
  </si>
  <si>
    <t>Belanja Bantuan Mesin/Kendaraaan bermotor/Peralatan yang diserahkan ke masyarakat</t>
  </si>
  <si>
    <t>Belanja Bantuan Bangunan yang diserahkan ke masyarakat</t>
  </si>
  <si>
    <t>Belanja Modal khusus Kesenian/Kebudayaan/Keagamaan</t>
  </si>
  <si>
    <t>Belanja Beasiswa Berprestasi/Masyarakat Miskin</t>
  </si>
  <si>
    <t>Belanja Modal Lainnya</t>
  </si>
  <si>
    <t>Belanja Modal Peralatan Khusus Kesehatan</t>
  </si>
  <si>
    <t>Belanja Modal Kendaraan Lainnya</t>
  </si>
  <si>
    <t>Belanja Modal Peralatan khusus Kesehatan</t>
  </si>
  <si>
    <t>Belanja Modal khusus Olahraga</t>
  </si>
  <si>
    <t>Belanja Tumbuhan/Tanaman</t>
  </si>
  <si>
    <t>Belanja Hewan</t>
  </si>
  <si>
    <t>Belanja Pemeliharaan Jalan</t>
  </si>
  <si>
    <t>Belanja Pemeliharaan Jembatan</t>
  </si>
  <si>
    <t>Belanja Modal Jembatan</t>
  </si>
  <si>
    <t>Belanja Modal Irigasi/Embung/Air Sungai/Drainase/Air Limbah/Persampahan</t>
  </si>
  <si>
    <t>Belanja Modal Pengadaan Alat-Alat Berat</t>
  </si>
  <si>
    <t>Belanja Modal Peralatan, Mesin, dan Alat Berat Lainnya</t>
  </si>
  <si>
    <t>Belanja Barang dan Jasa yang Diserahkan kepada Masyarakat Lainnya</t>
  </si>
  <si>
    <t>Belanja Modal Tumbuhan/Tanaman</t>
  </si>
  <si>
    <t>Belanja Modal Hewan</t>
  </si>
  <si>
    <t>Belanja Bantuan Bibit Tanaman/Hewan/Ikan</t>
  </si>
  <si>
    <t>Belanja Modal Komputer</t>
  </si>
  <si>
    <t xml:space="preserve"> Belanja Jasa Honorarium Ahli/Profesi/Konsultan/Narasumber</t>
  </si>
  <si>
    <t>Belanja Modal Peralatan khusus Pertanian/Perikanan/Peternakan</t>
  </si>
  <si>
    <t>SiLPA Tahun Sebelumnya</t>
  </si>
  <si>
    <t>Pencairan Dana Cadangan</t>
  </si>
  <si>
    <t>Hasil Penjualan Kekayaan Desa yang Dipisahkan</t>
  </si>
  <si>
    <t>Penerimaan Pembiayaan Lainnya</t>
  </si>
  <si>
    <t>Pembentukan Dana Cadangan</t>
  </si>
  <si>
    <t>Penyertaan Modal Desa</t>
  </si>
  <si>
    <t>Pengeluaran Pembiayaan Lainnya</t>
  </si>
  <si>
    <t>Seragam PDL Warna Khaki</t>
  </si>
  <si>
    <t>Wiyata Bhakti 2 s/d 5 Tahun (4 Org x 12 Bln)</t>
  </si>
  <si>
    <t xml:space="preserve">Wiyata Bhakti Lebih dari 10 Tahun </t>
  </si>
  <si>
    <t>Tunjangan Hari Tua Kepala Desa</t>
  </si>
  <si>
    <t>Tunjangan hari Tua Perangkat Desa</t>
  </si>
  <si>
    <t>BPJS Kesehatan Kepala Desa</t>
  </si>
  <si>
    <t>BPJS Kesehatan Perangkat Desa</t>
  </si>
  <si>
    <t>BPJS Ketenagakerjaan Kepala Desa</t>
  </si>
  <si>
    <t>BPJS Ketenagakerjaan Perangkat Desa</t>
  </si>
  <si>
    <t xml:space="preserve">Belanja Makan dan Minum Rapat </t>
  </si>
  <si>
    <t>Musyawarah Desa</t>
  </si>
  <si>
    <t xml:space="preserve">Musyawarah Perencanaan Desa </t>
  </si>
  <si>
    <t>Rapat Paripurna</t>
  </si>
  <si>
    <t>1.4.3.5.2</t>
  </si>
  <si>
    <t>1.4.3.5.2.1</t>
  </si>
  <si>
    <t>1.4.3.5.2.1.01</t>
  </si>
  <si>
    <t>1.4.3.5.2.1.05</t>
  </si>
  <si>
    <t xml:space="preserve"> Belanja Barang Cetak dan Penggandaan</t>
  </si>
  <si>
    <t>1.4.3.5.2.1.06</t>
  </si>
  <si>
    <t>Jamuan Makan (15 Org x 2 Keg)</t>
  </si>
  <si>
    <t>Jamuan Makan (7 Org x 2 Keg)</t>
  </si>
  <si>
    <t>1.4.7.5.2</t>
  </si>
  <si>
    <t>1.4.7.5.2.1</t>
  </si>
  <si>
    <t>1.4.7.5.2.1.01</t>
  </si>
  <si>
    <t>Belanja Barang Cetak dan Penggandaan</t>
  </si>
  <si>
    <t>1.4.7.5.2.1.05</t>
  </si>
  <si>
    <t>1.4.7.5.2.1.06</t>
  </si>
  <si>
    <t>DD &amp; BANPROV</t>
  </si>
  <si>
    <t>2.1.7</t>
  </si>
  <si>
    <t>2.1.7.5.3</t>
  </si>
  <si>
    <t>Belanja Modal Bahan Baku</t>
  </si>
  <si>
    <t>BANPROV</t>
  </si>
  <si>
    <t>PAGU</t>
  </si>
  <si>
    <t>REALISASI</t>
  </si>
  <si>
    <t>2.6</t>
  </si>
  <si>
    <t>2.6.3</t>
  </si>
  <si>
    <t>2.6.3.5.2</t>
  </si>
  <si>
    <t>2.6.3.5.3</t>
  </si>
  <si>
    <t>2.6.3.5.3.2</t>
  </si>
  <si>
    <t>2.6.3.5.3.2.02</t>
  </si>
  <si>
    <t>Belanja Modal Upah dan Tenaga Kerja</t>
  </si>
  <si>
    <t>Petugas Informasi dan Komunikasi</t>
  </si>
  <si>
    <t>Jamuan Snack ( 24 Org x 2 Keg)</t>
  </si>
  <si>
    <t>cetak spanduk (2,5 m x 2 keg)</t>
  </si>
  <si>
    <t>LAMPIRAN!A1</t>
  </si>
  <si>
    <t>4.7.</t>
  </si>
  <si>
    <t>4.7.2</t>
  </si>
  <si>
    <t>4.7.2.5.3</t>
  </si>
  <si>
    <t>dari Pagu</t>
  </si>
  <si>
    <t>4.1</t>
  </si>
  <si>
    <t>4.1.5</t>
  </si>
  <si>
    <t>4.1.5.5.2</t>
  </si>
  <si>
    <t xml:space="preserve">Belanja Barang dan Jasa </t>
  </si>
  <si>
    <t>4.1.5.5.2.7</t>
  </si>
  <si>
    <t>Belanja Barang dan Jasa yang Diserahkan Kepada Masyarakat</t>
  </si>
  <si>
    <t>4.1.5.5.2.7.05</t>
  </si>
  <si>
    <t>Belanja Bantuan Bibit Ikan</t>
  </si>
  <si>
    <t>4.1.5.5.2.7.01</t>
  </si>
  <si>
    <t>Belanja Perlengkapan yang diserahkan ke masyarakat</t>
  </si>
  <si>
    <t xml:space="preserve">Pakan </t>
  </si>
  <si>
    <t>Obat-Obatan</t>
  </si>
  <si>
    <t>Bibit Ikan Lele</t>
  </si>
  <si>
    <t>ekor</t>
  </si>
  <si>
    <t>4.2.1.5.2</t>
  </si>
  <si>
    <t>4.2.1.5.2.7</t>
  </si>
  <si>
    <t>4.2.1.5.2.7.01</t>
  </si>
  <si>
    <t>Pupuk</t>
  </si>
  <si>
    <t>Belanja Bantuan Bibit Tanaman</t>
  </si>
  <si>
    <t xml:space="preserve">Bibit Pepaya </t>
  </si>
  <si>
    <t>Bibit</t>
  </si>
  <si>
    <t>4.3.1</t>
  </si>
  <si>
    <t>4.3.1.5.2</t>
  </si>
  <si>
    <t>4.3.1.5.2.3</t>
  </si>
  <si>
    <t>4.3.1.5.2.3.03</t>
  </si>
  <si>
    <t xml:space="preserve">Pengiriman Peserta Pelatihan </t>
  </si>
  <si>
    <t>PAD</t>
  </si>
  <si>
    <t>2.3.18</t>
  </si>
  <si>
    <t>2.3.18.5.3</t>
  </si>
  <si>
    <t>2.3.18.5.3.7</t>
  </si>
  <si>
    <t xml:space="preserve">Belanja Modal </t>
  </si>
  <si>
    <t>Belanja Modal Embung</t>
  </si>
  <si>
    <t>2.3.18.5.3.7.04</t>
  </si>
  <si>
    <t>Belanja Modal Sewa Peralatan</t>
  </si>
  <si>
    <t>Peningkatan Embung Desa</t>
  </si>
  <si>
    <t>Kepala Seksi Pemerintahan dan Trantib</t>
  </si>
  <si>
    <t>UUM SUMIATI</t>
  </si>
  <si>
    <t>NRPDes. 197305042012092033</t>
  </si>
  <si>
    <t>Kepala Seksi Ekonomi Pembangunan</t>
  </si>
  <si>
    <t>DEDI SUMARDI</t>
  </si>
  <si>
    <t>NRPDes : 198806262012092048</t>
  </si>
  <si>
    <t>5.2</t>
  </si>
  <si>
    <t>5.2.0</t>
  </si>
  <si>
    <t>5.2.0.5.4</t>
  </si>
  <si>
    <t xml:space="preserve">Penanggulangan Bencana </t>
  </si>
  <si>
    <t>Makan dan Minum Monev Tk  Kec</t>
  </si>
  <si>
    <t>Makan dan Minum Tk Desa</t>
  </si>
  <si>
    <t>Makan dan Minum Jambore Tk  Kab</t>
  </si>
  <si>
    <t>Belanja Bahan/Matrial</t>
  </si>
  <si>
    <t>- Kaos Jambore PKK</t>
  </si>
  <si>
    <t>- Seragam</t>
  </si>
  <si>
    <t>- Jamuan Snack (24 Org x 3 Keg)</t>
  </si>
  <si>
    <t>3.4.3.5.2.1.07</t>
  </si>
  <si>
    <t>- Belanja Alat IVA Tes</t>
  </si>
  <si>
    <t>- Jamuan Makan (24 Org x 6 Keg)</t>
  </si>
  <si>
    <t>2.3.9.5.3.01</t>
  </si>
  <si>
    <t>Belanja Modal Honor Pelaksana Kegiatan</t>
  </si>
  <si>
    <t>2.3.9.5.3.02</t>
  </si>
  <si>
    <t xml:space="preserve">Belanja Modal Upah Tenaga Kerja </t>
  </si>
  <si>
    <t>HOK (Mandor, Tukang dan Pekerja)</t>
  </si>
  <si>
    <t>Bahan Material</t>
  </si>
  <si>
    <t>%</t>
  </si>
  <si>
    <t>Honor TPK Pembuatan Ruko</t>
  </si>
  <si>
    <t>Belanja Makan dan Minum Panitia</t>
  </si>
  <si>
    <t>Belanja Makan dan Minum Peserta</t>
  </si>
  <si>
    <t>1.1.5.1.4.01</t>
  </si>
  <si>
    <t>Tunjangan Kedudukan</t>
  </si>
  <si>
    <t>1.2.1.5.2.6.03</t>
  </si>
  <si>
    <t>2.2.2.5.2.2,05</t>
  </si>
  <si>
    <t>2.3.9.5.3.03</t>
  </si>
  <si>
    <t>2.3.9.5.3.04</t>
  </si>
  <si>
    <t>Peralatan</t>
  </si>
  <si>
    <t>Pengiriman Peserta Pelatihan Paralegal (2 Org)</t>
  </si>
  <si>
    <t>Parungsari,     Desember 2018</t>
  </si>
  <si>
    <t>Kepala Desa Parungsari</t>
  </si>
  <si>
    <t>Pengelolaan dan Pembuatan Jaringan/Instalasi Komunikasi dan Informasi Lokal Desa</t>
  </si>
  <si>
    <t xml:space="preserve">RENCANA KEGIATAN DAN ANGGARAN </t>
  </si>
  <si>
    <t>DESA</t>
  </si>
  <si>
    <t>KABUPATEN</t>
  </si>
  <si>
    <t>PROVINSI</t>
  </si>
  <si>
    <t>: PARUNGSARI</t>
  </si>
  <si>
    <t>: LEBAK</t>
  </si>
  <si>
    <t>: BANTEN</t>
  </si>
  <si>
    <t>Jumlah</t>
  </si>
  <si>
    <t>Sumber</t>
  </si>
  <si>
    <t>RENCANA PENARIKAN ANGGARAN (Rp)</t>
  </si>
  <si>
    <t>Jan</t>
  </si>
  <si>
    <t>Feb</t>
  </si>
  <si>
    <t>Mar</t>
  </si>
  <si>
    <t>Apr</t>
  </si>
  <si>
    <t>Mei</t>
  </si>
  <si>
    <t>Jun</t>
  </si>
  <si>
    <t>Jul</t>
  </si>
  <si>
    <t>Agt</t>
  </si>
  <si>
    <t>Sep</t>
  </si>
  <si>
    <t>Okt</t>
  </si>
  <si>
    <t>Nop</t>
  </si>
  <si>
    <t>Des</t>
  </si>
  <si>
    <t>Diverifikasi Oleh</t>
  </si>
  <si>
    <t>Sekretaris Desa</t>
  </si>
  <si>
    <t xml:space="preserve">A C E </t>
  </si>
  <si>
    <t>Parungsari,    Desember 2019</t>
  </si>
  <si>
    <t>Disetujui Oleh</t>
  </si>
  <si>
    <t>1.1.6.5.2.2</t>
  </si>
  <si>
    <t>1.1.6.5.2.2.03</t>
  </si>
  <si>
    <t>Insentif RW (4 Org x 12 Bln)</t>
  </si>
  <si>
    <t>Insentif Sekretaris RT (20 Org x 12 Bln)</t>
  </si>
  <si>
    <t>Insentif Sekretaris RW (4 Org x 12 Bln)</t>
  </si>
  <si>
    <t>Fotocopy (300 lbr x 4 Keg)</t>
  </si>
  <si>
    <t>Jamuan Makan (3 keg x 75 org)</t>
  </si>
  <si>
    <t>Jamuan Snack (3 Keg x 75 org)</t>
  </si>
  <si>
    <t>Jamuan Makan (3 keg x 5 org)</t>
  </si>
  <si>
    <t>Jamuan Snack (3 Keg x 5 org)</t>
  </si>
  <si>
    <t>Rapat Paripurna I</t>
  </si>
  <si>
    <t>Rapat Paripurna II</t>
  </si>
  <si>
    <t xml:space="preserve">Spanduk </t>
  </si>
  <si>
    <t>buah</t>
  </si>
  <si>
    <t>1.4.1.5.2.2</t>
  </si>
  <si>
    <t>1.4.1.5.2.2.01</t>
  </si>
  <si>
    <t>Belanja Jasa Honoraium Tim</t>
  </si>
  <si>
    <t>Penanggung Jawab</t>
  </si>
  <si>
    <t xml:space="preserve">Ketua </t>
  </si>
  <si>
    <t xml:space="preserve">Sekretaris </t>
  </si>
  <si>
    <t>Anggota (2 Orng)</t>
  </si>
  <si>
    <t>Pulpen (5 Pulpen x 3 Keg)</t>
  </si>
  <si>
    <t>Buku Block Note (5 Buku x 3 Keg)</t>
  </si>
  <si>
    <t>Jamuan Makan (5 Keg x 10 org)</t>
  </si>
  <si>
    <t>Jamuan Snack (5 Keg x 10 org)</t>
  </si>
  <si>
    <t>Makan dan Minum Rapat</t>
  </si>
  <si>
    <t>2.2.2.5.2.1.06</t>
  </si>
  <si>
    <t xml:space="preserve">Makan Tambahan </t>
  </si>
  <si>
    <t>6.2.2.01</t>
  </si>
  <si>
    <t>PEMBIAYAAN</t>
  </si>
  <si>
    <t xml:space="preserve">Jamuan Makan </t>
  </si>
  <si>
    <t xml:space="preserve">Jamuan Snack </t>
  </si>
  <si>
    <t xml:space="preserve">Honor TPK </t>
  </si>
  <si>
    <t>1.4.11.</t>
  </si>
  <si>
    <t>1.4.11.5.2</t>
  </si>
  <si>
    <t>1.4.11.5.2.1</t>
  </si>
  <si>
    <t>1.4.11.5.2.1.01</t>
  </si>
  <si>
    <t>1.4.11.5.2.1.05</t>
  </si>
  <si>
    <t>1.4.11.5.2.1.06</t>
  </si>
  <si>
    <t>Jilid</t>
  </si>
  <si>
    <t>Dok</t>
  </si>
  <si>
    <t xml:space="preserve">Makan dan Minum Rapat </t>
  </si>
  <si>
    <t>3.2.3.5.2.4.</t>
  </si>
  <si>
    <t>3.2.3.5.2.1.04</t>
  </si>
  <si>
    <t>Materai 6000</t>
  </si>
  <si>
    <t>3.1.</t>
  </si>
  <si>
    <t>3.1.7</t>
  </si>
  <si>
    <t>3.1.7.5.2</t>
  </si>
  <si>
    <t>3.1.7.5.2.3</t>
  </si>
  <si>
    <t>3.1.7.5.2.3.03</t>
  </si>
  <si>
    <t>4.2.1.5.2.1</t>
  </si>
  <si>
    <t>4.2.1.5.2.1.01</t>
  </si>
  <si>
    <t>4.2.1.5.2.1.05</t>
  </si>
  <si>
    <t>4.2.1.5.2.1.06</t>
  </si>
  <si>
    <t>4.2.1.5.2.2</t>
  </si>
  <si>
    <t>4.2.1.5.2.2.01</t>
  </si>
  <si>
    <t>4.1.5.5.2.1</t>
  </si>
  <si>
    <t>4.1.5.5.2.1.01</t>
  </si>
  <si>
    <t>4.1.5.5.2.1.05</t>
  </si>
  <si>
    <t>4.1.5.5.2.1.06</t>
  </si>
  <si>
    <t>4.1.5.5.2.2</t>
  </si>
  <si>
    <t>4.1.5.5.2.2.01</t>
  </si>
  <si>
    <t>Pembangunan Jalan Poros Desa dan TPT ( Kp. Kebon Kopi dan Kp. Cibeet)</t>
  </si>
  <si>
    <t>Org</t>
  </si>
  <si>
    <t>1.4.2</t>
  </si>
  <si>
    <t>1.4.2.5.2</t>
  </si>
  <si>
    <t>1.4.2.5.2.1</t>
  </si>
  <si>
    <t>1.4.2.5.2.1.01</t>
  </si>
  <si>
    <t>1.4.2.5.2.1.05</t>
  </si>
  <si>
    <t>1.4.2.5.2.06</t>
  </si>
  <si>
    <t>1.4.2.5.2.08</t>
  </si>
  <si>
    <t>1.4.2.5.2.2</t>
  </si>
  <si>
    <t>1.4.2.5.2.2.01</t>
  </si>
  <si>
    <t xml:space="preserve">Kaur/ Kasi </t>
  </si>
  <si>
    <t>………………………</t>
  </si>
  <si>
    <t>Parungsari,    Desember 2018</t>
  </si>
  <si>
    <t>NO</t>
  </si>
  <si>
    <t>Bidang/Sub Bidang/Kegiatan</t>
  </si>
  <si>
    <t>Lokasi</t>
  </si>
  <si>
    <t>Waktu Pelaksanaan</t>
  </si>
  <si>
    <t>Desa</t>
  </si>
  <si>
    <t>Jumlah Per Bidang 1</t>
  </si>
  <si>
    <t>Jumlah Per Bidang 2</t>
  </si>
  <si>
    <t>Jumlah Per Bidang 3</t>
  </si>
  <si>
    <t>Jumlah Per Bidang 4</t>
  </si>
  <si>
    <t>Jumlah Per Bidang 5</t>
  </si>
  <si>
    <t>Masy</t>
  </si>
  <si>
    <t>A C E</t>
  </si>
  <si>
    <t>4.1.5.5.2.2.05</t>
  </si>
  <si>
    <t>Honor Pendamping Teknis</t>
  </si>
  <si>
    <t>Obat-obatan</t>
  </si>
  <si>
    <t>SILTAP</t>
  </si>
  <si>
    <t>KEUANGAN</t>
  </si>
  <si>
    <t>UMUM</t>
  </si>
  <si>
    <t>EKBANG</t>
  </si>
  <si>
    <t>PEMERINTAH</t>
  </si>
  <si>
    <t>WIYATA BHAKTI</t>
  </si>
  <si>
    <t>PENDIDIKAN</t>
  </si>
  <si>
    <t>SERTIFIKAT</t>
  </si>
  <si>
    <t>4.2.1.5.2.2.05</t>
  </si>
  <si>
    <t xml:space="preserve">REALISASI </t>
  </si>
  <si>
    <t>TAHAP 1</t>
  </si>
  <si>
    <t>TAHAP 2</t>
  </si>
  <si>
    <t>TAHAP 3</t>
  </si>
  <si>
    <t>TAHAP 4</t>
  </si>
  <si>
    <t>PTO</t>
  </si>
  <si>
    <t>FISIK</t>
  </si>
  <si>
    <t>pavingblok</t>
  </si>
  <si>
    <t>drainase</t>
  </si>
  <si>
    <t>tpt dan platdaeker</t>
  </si>
  <si>
    <t>- EM-4 Perikanan</t>
  </si>
  <si>
    <t>Liter</t>
  </si>
  <si>
    <t>- Antibiotik</t>
  </si>
  <si>
    <t>- Ember Grading</t>
  </si>
  <si>
    <t>- Happa Penampungan ( 3x2x1)</t>
  </si>
  <si>
    <t>- Probiotik</t>
  </si>
  <si>
    <t>- Insektisida</t>
  </si>
  <si>
    <t>- fungisida</t>
  </si>
  <si>
    <t>- Herbisida</t>
  </si>
  <si>
    <t>- Urea</t>
  </si>
  <si>
    <t>- SP-36</t>
  </si>
  <si>
    <t>- NPK Phonska</t>
  </si>
  <si>
    <t>Jamuan Snack</t>
  </si>
  <si>
    <t>- Pupuk Organik (Pupuk Kandang</t>
  </si>
  <si>
    <t>- F 1000</t>
  </si>
  <si>
    <t>- 781-1</t>
  </si>
  <si>
    <t>- 781-2</t>
  </si>
  <si>
    <t>- 781-3</t>
  </si>
  <si>
    <t>Cetak Sertifikat</t>
  </si>
  <si>
    <t>Honor Petugas Pendata</t>
  </si>
  <si>
    <t>Jamuan Makan</t>
  </si>
  <si>
    <t>TABEL 1</t>
  </si>
  <si>
    <t>Volume</t>
  </si>
  <si>
    <t>Biaya dan Sumber Pembiayaan</t>
  </si>
  <si>
    <t>Pola Pelaksanaan</t>
  </si>
  <si>
    <t>Rencana Pelaksana Kegiatan</t>
  </si>
  <si>
    <t>Kerjasama Antar Desa</t>
  </si>
  <si>
    <t>Kerjasama Pihak Ketiga</t>
  </si>
  <si>
    <t>APBDES</t>
  </si>
  <si>
    <t>BPD Desa</t>
  </si>
  <si>
    <t>RT/RW</t>
  </si>
  <si>
    <t>Tim Penyusun RKPDesa</t>
  </si>
  <si>
    <t>Tabel 3</t>
  </si>
  <si>
    <t xml:space="preserve">Daftar Rencana Program dan Kegiatan Pembangunan Kabupaten </t>
  </si>
  <si>
    <t>No.</t>
  </si>
  <si>
    <t>Program/Kegiatan</t>
  </si>
  <si>
    <t>SKPD Pengelola</t>
  </si>
  <si>
    <t>Lokasi Kegiatan (Dusun/RT/RW)</t>
  </si>
  <si>
    <t xml:space="preserve">Satuan </t>
  </si>
  <si>
    <t>Pagu Dana (Rp.)</t>
  </si>
  <si>
    <t xml:space="preserve">Certride </t>
  </si>
  <si>
    <t>Jamuan Makan (15 Org x 12 Bln)</t>
  </si>
  <si>
    <t>Seragam Batik</t>
  </si>
  <si>
    <t xml:space="preserve">Seragam </t>
  </si>
  <si>
    <t>ls</t>
  </si>
  <si>
    <t>Parungsari,     Agustus 2019</t>
  </si>
  <si>
    <t>Disusun Oleh :</t>
  </si>
  <si>
    <t>NRPDes. 199011122012092050</t>
  </si>
  <si>
    <t>TAHUN ANGGARAN 2020</t>
  </si>
  <si>
    <t>Sasaran/Manfaat</t>
  </si>
  <si>
    <t xml:space="preserve">Kepala Desa </t>
  </si>
  <si>
    <t xml:space="preserve">Perangkat Desa </t>
  </si>
  <si>
    <t>Kepala Desa &amp; Perangkat Desa</t>
  </si>
  <si>
    <t>TP PKK</t>
  </si>
  <si>
    <t>Posyandu</t>
  </si>
  <si>
    <t>desa</t>
  </si>
  <si>
    <t>Jumlah (Rp.)</t>
  </si>
  <si>
    <t>Swadaya</t>
  </si>
  <si>
    <t>Jumlah Per Bidang 6</t>
  </si>
  <si>
    <t>JUMLAH</t>
  </si>
  <si>
    <t>Perkiraan Biaya dan Jumlah</t>
  </si>
  <si>
    <t>NIHIL</t>
  </si>
  <si>
    <t>PAD &amp; DBH</t>
  </si>
  <si>
    <t>Bantuan Banprov</t>
  </si>
  <si>
    <t>Pembangunan Banprov</t>
  </si>
  <si>
    <t>TABEL 4.1.1</t>
  </si>
  <si>
    <t>PRIORITAS PROGRAM, KEGIATAN DAN ANGGARAN DESA YANG DIKELOLA OLEH DESA</t>
  </si>
  <si>
    <t>Jamua Makan (10 Org x 3Keg)</t>
  </si>
  <si>
    <t>Jamuan Snack (10 Org x 3 Keg)</t>
  </si>
  <si>
    <t>Jamuan Makan (1 keg x 75 org)</t>
  </si>
  <si>
    <t>Jamuan Snack (1 Keg x 75 org)</t>
  </si>
  <si>
    <t>Pulpen (5 Pulpen x 5 Keg)</t>
  </si>
  <si>
    <t>Buku Block Note (5 Buku x 5 Keg)</t>
  </si>
  <si>
    <t>Fotocopy (700 lbr x 5 Keg)</t>
  </si>
  <si>
    <t>Jamuan Makan (5 keg x 75 org)</t>
  </si>
  <si>
    <t>Jamuan Snack (5 Keg x 75 org)</t>
  </si>
  <si>
    <t>KEGIATAN</t>
  </si>
  <si>
    <t>Staf Kebersihan</t>
  </si>
  <si>
    <t>Sapnduk</t>
  </si>
  <si>
    <t xml:space="preserve"> </t>
  </si>
  <si>
    <t>Tinta Printer</t>
  </si>
  <si>
    <t>Surat Panggilan Hak Pilih</t>
  </si>
  <si>
    <t>Surat Suara</t>
  </si>
  <si>
    <t>Berita Acara, Daftar hadir dll</t>
  </si>
  <si>
    <t xml:space="preserve">Tanda Pengenal Panitia </t>
  </si>
  <si>
    <t>meter</t>
  </si>
  <si>
    <t>Wakil Ketua</t>
  </si>
  <si>
    <t>Anggota (4 Orng)</t>
  </si>
  <si>
    <t>Linmas</t>
  </si>
  <si>
    <t>OK</t>
  </si>
  <si>
    <t>Bahan Matrial TPS</t>
  </si>
  <si>
    <t>Jamuan Snack (20 Org x 2 Keg)</t>
  </si>
  <si>
    <t xml:space="preserve">Penyediaan Operasional Pemerintah Desa </t>
  </si>
  <si>
    <t>ADD  &amp; DBH</t>
  </si>
  <si>
    <t>Mobil Desa Siaga</t>
  </si>
  <si>
    <t>Pelastarian lingkungan Hidup</t>
  </si>
  <si>
    <t>PEMERINTAH DESA CALUNGBUNGUR KECAMATAN SAJIRA</t>
  </si>
  <si>
    <t>ACIP</t>
  </si>
  <si>
    <t>ADD/DBH</t>
  </si>
  <si>
    <t>Insentif Anggota  (4 Org x 12 Bln)</t>
  </si>
  <si>
    <t>PEMERINTAH DESA CALUNGBUNGUGR KECAMATAN SAJIRA</t>
  </si>
  <si>
    <t>Kertas Poto</t>
  </si>
  <si>
    <t>Map Topmap</t>
  </si>
  <si>
    <t>Map Senel Hekter</t>
  </si>
  <si>
    <t>Buku Kwitansi</t>
  </si>
  <si>
    <t>lem Stik</t>
  </si>
  <si>
    <t>Amplop Kecil</t>
  </si>
  <si>
    <t>Amplop Besat</t>
  </si>
  <si>
    <t>Lakban Hhitam</t>
  </si>
  <si>
    <t>lakban Bening</t>
  </si>
  <si>
    <t>Catride</t>
  </si>
  <si>
    <t>Catride Warna</t>
  </si>
  <si>
    <t>Materai 3000</t>
  </si>
  <si>
    <t>Tinta Printer Hitam</t>
  </si>
  <si>
    <t>Tinta Printer Warna</t>
  </si>
  <si>
    <t>Belanja Jasa Langganan Koran</t>
  </si>
  <si>
    <t>Langganan Koran Harian</t>
  </si>
  <si>
    <t>5.2.1.06</t>
  </si>
  <si>
    <t>Air Minum Galon (2 galonx12bulan )</t>
  </si>
  <si>
    <t>Galon</t>
  </si>
  <si>
    <t>Kopi 2 Pak (x 12 Bln )</t>
  </si>
  <si>
    <t>Gula (2kg x 12 Bln )</t>
  </si>
  <si>
    <t>kg</t>
  </si>
  <si>
    <t>5.21.08</t>
  </si>
  <si>
    <t>Belanja Pakian Dinas/Sesragam/Atribut</t>
  </si>
  <si>
    <t>ID Card</t>
  </si>
  <si>
    <t>5.23.</t>
  </si>
  <si>
    <t>5.2.3.01</t>
  </si>
  <si>
    <t>Perjalalan Dinas</t>
  </si>
  <si>
    <t>Belanja perjalaln Dinas dalam Kabupaten</t>
  </si>
  <si>
    <t>Dalam wilayah Kecamatan</t>
  </si>
  <si>
    <t>Dalam wilayah Kabupaten</t>
  </si>
  <si>
    <t>Dalam Wilayah Provinsi</t>
  </si>
  <si>
    <t>HOK</t>
  </si>
  <si>
    <t>5.2.6</t>
  </si>
  <si>
    <t>Service Motor</t>
  </si>
  <si>
    <t>5.2.6.03</t>
  </si>
  <si>
    <t>Perawatan Printer</t>
  </si>
  <si>
    <t>Perawatan Komputer/Levtop</t>
  </si>
  <si>
    <t>kali</t>
  </si>
  <si>
    <t>5.2.6.08</t>
  </si>
  <si>
    <t>Belanja Pemeliharaan Jaringan dan Intalasi listrik,Internet</t>
  </si>
  <si>
    <t>Pemeliharaan jaringan listrik/Internet</t>
  </si>
  <si>
    <t>Pemeliharaan jaringan /Internet</t>
  </si>
  <si>
    <t>5.3.2</t>
  </si>
  <si>
    <t>Belanja Modal Pengadaan Peralatan</t>
  </si>
  <si>
    <t>Komputer Pc</t>
  </si>
  <si>
    <t>Printer</t>
  </si>
  <si>
    <t>PEMERINTAH DESA CALUNGBUNGGR KECAMATAN SAJIRA</t>
  </si>
  <si>
    <t>Insentif RT ( 19 Org x 12 Bln)</t>
  </si>
  <si>
    <t>Insentif Wakil Rt/Rw</t>
  </si>
  <si>
    <t>Wakil Rt(19 Orang x 12 Bulan)</t>
  </si>
  <si>
    <t>Wakil Rw(4 Orang x 12 Bulan )</t>
  </si>
  <si>
    <t>Insentif Kader (10Org x 4 Pos x 12 Bln)</t>
  </si>
  <si>
    <t>Makan Tambahan (4 Pos x 1 Keg)</t>
  </si>
  <si>
    <t>Belanja Meja Kursi</t>
  </si>
  <si>
    <t>Belanja Modal Pengadaan Alat Peralatan Mesin</t>
  </si>
  <si>
    <t>Belanja Modal Alat Ukur</t>
  </si>
  <si>
    <t>Belanja Timbangan Balita</t>
  </si>
  <si>
    <t>Buku Catatan Kesehatan</t>
  </si>
  <si>
    <t>Makan Tambahan ( 4 Pos)</t>
  </si>
  <si>
    <t>Buku  Folio</t>
  </si>
  <si>
    <t>5.2.1.05</t>
  </si>
  <si>
    <t>Belanja Barang Cetak Penggandaan</t>
  </si>
  <si>
    <t>Poto Copy</t>
  </si>
  <si>
    <t>Belanja Barang Konsumsi (Makan Minum )</t>
  </si>
  <si>
    <t>Jamuan Makan (7 Orang x 3 Keg )</t>
  </si>
  <si>
    <t>Jamuan Snack (7 Orang x 3 Keg )</t>
  </si>
  <si>
    <t>Pembangunan Lapen /Hot Mix Karian -Sangian Jaya</t>
  </si>
  <si>
    <t>Pembangunan Jalan Lingkungan Gubug</t>
  </si>
  <si>
    <t>Calungbungur</t>
  </si>
  <si>
    <t>PEMERINTAH DESA CALUNGBUNGUR</t>
  </si>
  <si>
    <t>2</t>
  </si>
  <si>
    <t>BIDANG PELAKSANAAN PEMBANGUNAN</t>
  </si>
  <si>
    <t>SUB BIDANG KESEHATAN</t>
  </si>
  <si>
    <t>2.2.04.</t>
  </si>
  <si>
    <t>Penyelenggaran  Desa Siaga Kesehatan</t>
  </si>
  <si>
    <t>5.2.2</t>
  </si>
  <si>
    <t>Belanja jasa Honorium</t>
  </si>
  <si>
    <t>Insentip Pengemudi</t>
  </si>
  <si>
    <t>Bln</t>
  </si>
  <si>
    <t>CALUNGBUNGUR</t>
  </si>
  <si>
    <t>Sewa Kendaraan MTQ</t>
  </si>
  <si>
    <t>Sewa Kendaraan PHBN</t>
  </si>
  <si>
    <t>PEMERINTAHAN DESA CALUNGBUNGUR</t>
  </si>
  <si>
    <t>3</t>
  </si>
  <si>
    <t>PEMBINAAN KEMASRAKATAN</t>
  </si>
  <si>
    <t>3,4</t>
  </si>
  <si>
    <t>Bidang Kelembagaan Masrakat</t>
  </si>
  <si>
    <t>PKK</t>
  </si>
  <si>
    <t>Perjalanan Dinas Kecamatn</t>
  </si>
  <si>
    <t>Perjalanan Dinas kabupaten</t>
  </si>
  <si>
    <t>BELANJA BARANG PERLENGKAPAN</t>
  </si>
  <si>
    <t>APE Luar</t>
  </si>
  <si>
    <t>Plang Paud</t>
  </si>
  <si>
    <t>Alat Ukur Timbangan</t>
  </si>
  <si>
    <t>DAFTAR USULAN RKP DESA CALUNGBUNGUR KECAMATAN SAJIRA</t>
  </si>
  <si>
    <t>PRIORITAS KEGIATAN DAN ANGGARAN DESA CALUNGBUNGUR</t>
  </si>
  <si>
    <t>RKP CALUNGBUNGUR TA.2021</t>
  </si>
  <si>
    <t>: CALUNGBUNGUR</t>
  </si>
  <si>
    <t>TAHUN ANGGARAN 2022</t>
  </si>
  <si>
    <t>Perawatan Jalan Lingkungan Pasirangin</t>
  </si>
  <si>
    <t>Perawatan Jalan Lingkungan Blok Cibara</t>
  </si>
  <si>
    <t>Calungbungur,    September 2021</t>
  </si>
  <si>
    <t>Calungbungur    September 2021</t>
  </si>
  <si>
    <t>1 Januari s/d 31 dessember 2022</t>
  </si>
  <si>
    <t>Calungbungur     September 2022</t>
  </si>
  <si>
    <t>DBH/DD</t>
  </si>
  <si>
    <t>DBH/ADD</t>
  </si>
  <si>
    <t xml:space="preserve">TABEL </t>
  </si>
  <si>
    <t>Penyelenggaran paud</t>
  </si>
  <si>
    <t>10.000.000</t>
  </si>
  <si>
    <t>Pelestarian Lingkungan Hidup</t>
  </si>
  <si>
    <t>Penyelenggaraan Paud</t>
  </si>
  <si>
    <t>Mobil Siaga Desa</t>
  </si>
  <si>
    <t>Pelestaraian Lingkungan Hidup</t>
  </si>
  <si>
    <t>TAHUN 2024</t>
  </si>
  <si>
    <t>250.000.0000</t>
  </si>
  <si>
    <t>40.00.0000</t>
  </si>
  <si>
    <t>35.000.000</t>
  </si>
  <si>
    <t>Gapura Batas Desa</t>
  </si>
  <si>
    <t xml:space="preserve">Penyusunan RKPDES/APBDES/Dan Lain2                                                                                                                         </t>
  </si>
  <si>
    <t>Oprasional Pemerintah Desa Bersumber DD</t>
  </si>
  <si>
    <t>Kaali</t>
  </si>
  <si>
    <t>Pengelolaan Admisntrasi Penduduk/Profil Desa</t>
  </si>
  <si>
    <t>Oprasional Desa Bersumber dari DD</t>
  </si>
  <si>
    <t>Penyusunan RKPDES Dan APBDES dan Lain2</t>
  </si>
  <si>
    <t>Penyusunan Frofil Desa</t>
  </si>
  <si>
    <t>Oprasional Pemerintah Desa bersumber dzari DD</t>
  </si>
  <si>
    <t>Penyusunan RKPDES Dan APBDES Dan lain2</t>
  </si>
  <si>
    <t>Pengelolaan administrasi Profil Desa</t>
  </si>
  <si>
    <t xml:space="preserve">Penyelenggaraan  PAUD </t>
  </si>
  <si>
    <t>MUHAMAD SUBANDI</t>
  </si>
  <si>
    <t>Calungbungur September 2023</t>
  </si>
  <si>
    <t>TAHUN ANGGARAN 2024</t>
  </si>
  <si>
    <t>yang Masuk ke Desa Calungbungur Tahun 2024</t>
  </si>
  <si>
    <t>Penghasilan Sekdes Non PNS</t>
  </si>
  <si>
    <t>Calungbungur,    September 2023</t>
  </si>
  <si>
    <t>01 Januari s/d 31 Desember 2024</t>
  </si>
  <si>
    <t>Materai 100000</t>
  </si>
  <si>
    <t>Calungbungur,    September 2024</t>
  </si>
  <si>
    <t>Calungbungur   September 2023</t>
  </si>
  <si>
    <t>Calungbungur,,    September 2023</t>
  </si>
  <si>
    <t>Senel Hekter</t>
  </si>
  <si>
    <t>Calungbunggur,    September 2023</t>
  </si>
  <si>
    <t>Bulanan Internet</t>
  </si>
  <si>
    <t>Belanja Modal Alat Komunikasi</t>
  </si>
  <si>
    <t>Belanaja Alat alat</t>
  </si>
  <si>
    <t>Bibit Pohon Lengkeng/Domba</t>
  </si>
  <si>
    <t>TAHUN ANGGARAN 2023</t>
  </si>
  <si>
    <t>1 januari - 31 Desember 2024</t>
  </si>
  <si>
    <t>Calungbungur     September 2023</t>
  </si>
  <si>
    <t>1 Januari - 31 Desember 2024</t>
  </si>
  <si>
    <t>Belanja Barang Dan jasa</t>
  </si>
  <si>
    <t>InsentifMantri Tani Desa</t>
  </si>
  <si>
    <t>ob</t>
  </si>
  <si>
    <t>0b</t>
  </si>
  <si>
    <t>Belanaja Pupuk Organik</t>
  </si>
  <si>
    <t>Bubuk Organik Cair</t>
  </si>
  <si>
    <t>Bubuk Organik Kristal</t>
  </si>
  <si>
    <t>Karng</t>
  </si>
  <si>
    <t>1 januari s/d 31 Desember 2024</t>
  </si>
  <si>
    <t>Calungbungur,     September 2023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</si>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</sst>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(* #,##0_);_(* \(#,##0\);_(* &quot;-&quot;_);_(@_)"/>
    <numFmt numFmtId="43" formatCode="_(* #,##0.00_);_(* \(#,##0.00\);_(* &quot;-&quot;??_);_(@_)"/>
    <numFmt numFmtId="164" formatCode="_-&quot;Rp&quot;* #,##0_-;\-&quot;Rp&quot;* #,##0_-;_-&quot;Rp&quot;* &quot;-&quot;_-;_-@_-"/>
    <numFmt numFmtId="165" formatCode="_-* #,##0_-;\-* #,##0_-;_-* &quot;-&quot;_-;_-@_-"/>
    <numFmt numFmtId="166" formatCode="_-* #,##0.00_-;\-* #,##0.00_-;_-* &quot;-&quot;??_-;_-@_-"/>
    <numFmt numFmtId="167" formatCode="_-[$Rp-421]* #,##0_-;\-[$Rp-421]* #,##0_-;_-[$Rp-421]* &quot;-&quot;_-;_-@_-"/>
    <numFmt numFmtId="168" formatCode="&quot;Rp&quot;#,##0"/>
    <numFmt numFmtId="169" formatCode="_(* #,##0_);_(* \(#,##0\);_(* &quot;-&quot;??_);_(@_)"/>
    <numFmt numFmtId="170" formatCode="0.0%"/>
    <numFmt numFmtId="171" formatCode="_-[$Rp-421]* #,##0.0_-;\-[$Rp-421]* #,##0.0_-;_-[$Rp-421]* &quot;-&quot;?_-;_-@_-"/>
    <numFmt numFmtId="172" formatCode="_-* #,##0.0_-;\-* #,##0.0_-;_-* &quot;-&quot;_-;_-@_-"/>
    <numFmt numFmtId="173" formatCode="_-* #,##0.00_-;\-* #,##0.00_-;_-* &quot;-&quot;_-;_-@_-"/>
    <numFmt numFmtId="174" formatCode="_-* #,##0.00000_-;\-* #,##0.00000_-;_-* &quot;-&quot;_-;_-@_-"/>
    <numFmt numFmtId="175" formatCode="0.000%"/>
    <numFmt numFmtId="176" formatCode="_-[$Rp-421]* #,##0.00_-;\-[$Rp-421]* #,##0.00_-;_-[$Rp-421]* &quot;-&quot;_-;_-@_-"/>
    <numFmt numFmtId="177" formatCode="_(&quot;Rp.&quot;* #,##0_);_(&quot;Rp.&quot;* \(#,##0\);_(&quot;Rp.&quot;* &quot;-&quot;??_);_(@_)"/>
    <numFmt numFmtId="178" formatCode="_-* #,##0.000_-;\-* #,##0.000_-;_-* &quot;-&quot;_-;_-@_-"/>
  </numFmts>
  <fonts count="75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1"/>
      <scheme val="major"/>
    </font>
    <font>
      <sz val="9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9"/>
      <color theme="1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sz val="10"/>
      <name val="Arial"/>
      <family val="2"/>
    </font>
    <font>
      <sz val="12"/>
      <name val="Arial"/>
      <family val="2"/>
    </font>
    <font>
      <i/>
      <sz val="9"/>
      <color theme="1"/>
      <name val="Calibri Light"/>
      <family val="1"/>
      <scheme val="major"/>
    </font>
    <font>
      <sz val="11"/>
      <color theme="1"/>
      <name val="Times New Roman"/>
      <family val="1"/>
    </font>
    <font>
      <b/>
      <u/>
      <sz val="11"/>
      <color theme="1"/>
      <name val="Calibri Light"/>
      <family val="1"/>
      <scheme val="major"/>
    </font>
    <font>
      <b/>
      <sz val="9"/>
      <color rgb="FFFF0000"/>
      <name val="Calibri Light"/>
      <family val="1"/>
      <scheme val="major"/>
    </font>
    <font>
      <b/>
      <sz val="11"/>
      <color theme="1"/>
      <name val="Times New Roman"/>
      <family val="1"/>
    </font>
    <font>
      <sz val="11"/>
      <color theme="1"/>
      <name val="Arial"/>
      <family val="2"/>
    </font>
    <font>
      <sz val="14"/>
      <color rgb="FF000000"/>
      <name val="Bookman Old Style"/>
      <family val="1"/>
    </font>
    <font>
      <b/>
      <sz val="14"/>
      <name val="Bookman Old Style"/>
      <family val="1"/>
    </font>
    <font>
      <b/>
      <i/>
      <sz val="14"/>
      <name val="Bookman Old Style"/>
      <family val="1"/>
    </font>
    <font>
      <sz val="14"/>
      <name val="Bookman Old Style"/>
      <family val="1"/>
    </font>
    <font>
      <i/>
      <sz val="14"/>
      <name val="Bookman Old Style"/>
      <family val="1"/>
    </font>
    <font>
      <sz val="14"/>
      <color rgb="FFFF0000"/>
      <name val="Bookman Old Style"/>
      <family val="1"/>
    </font>
    <font>
      <i/>
      <sz val="14"/>
      <color rgb="FFFF0000"/>
      <name val="Bookman Old Style"/>
      <family val="1"/>
    </font>
    <font>
      <b/>
      <sz val="12"/>
      <name val="Bookman Old Style"/>
      <family val="1"/>
    </font>
    <font>
      <i/>
      <sz val="12"/>
      <name val="Bookman Old Style"/>
      <family val="1"/>
    </font>
    <font>
      <sz val="12"/>
      <name val="Bookman Old Style"/>
      <family val="1"/>
    </font>
    <font>
      <b/>
      <i/>
      <sz val="12"/>
      <name val="Bookman Old Style"/>
      <family val="1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b/>
      <sz val="12"/>
      <color theme="1"/>
      <name val="Cambria"/>
      <family val="1"/>
    </font>
    <font>
      <sz val="11"/>
      <color theme="1"/>
      <name val="Cambria"/>
      <family val="1"/>
    </font>
    <font>
      <sz val="9"/>
      <color theme="1"/>
      <name val="Cambria"/>
      <family val="1"/>
    </font>
    <font>
      <b/>
      <sz val="11"/>
      <color theme="1"/>
      <name val="Cambria"/>
      <family val="1"/>
    </font>
    <font>
      <b/>
      <sz val="9"/>
      <color theme="1"/>
      <name val="Cambria"/>
      <family val="1"/>
    </font>
    <font>
      <i/>
      <sz val="9"/>
      <color theme="1"/>
      <name val="Cambria"/>
      <family val="1"/>
    </font>
    <font>
      <b/>
      <u/>
      <sz val="11"/>
      <color theme="1"/>
      <name val="Cambria"/>
      <family val="1"/>
    </font>
    <font>
      <b/>
      <sz val="9"/>
      <color rgb="FFFF0000"/>
      <name val="Cambria"/>
      <family val="1"/>
    </font>
    <font>
      <i/>
      <sz val="12"/>
      <name val="Cambria"/>
      <family val="1"/>
    </font>
    <font>
      <b/>
      <sz val="11"/>
      <name val="Cambria"/>
      <family val="1"/>
    </font>
    <font>
      <b/>
      <sz val="9"/>
      <name val="Cambria"/>
      <family val="1"/>
    </font>
    <font>
      <sz val="11"/>
      <name val="Cambria"/>
      <family val="1"/>
    </font>
    <font>
      <sz val="9"/>
      <name val="Cambria"/>
      <family val="1"/>
    </font>
    <font>
      <b/>
      <sz val="14"/>
      <color rgb="FF000000"/>
      <name val="Cambria"/>
      <family val="1"/>
    </font>
    <font>
      <sz val="12"/>
      <color rgb="FF000000"/>
      <name val="Cambria"/>
      <family val="1"/>
    </font>
    <font>
      <b/>
      <sz val="12"/>
      <color rgb="FF000000"/>
      <name val="Cambria"/>
      <family val="1"/>
    </font>
    <font>
      <b/>
      <sz val="12"/>
      <name val="Cambria"/>
      <family val="1"/>
    </font>
    <font>
      <sz val="12"/>
      <name val="Cambria"/>
      <family val="1"/>
    </font>
    <font>
      <b/>
      <sz val="16"/>
      <name val="Cambria"/>
      <family val="1"/>
    </font>
    <font>
      <sz val="12"/>
      <color rgb="FFFF0000"/>
      <name val="Cambria"/>
      <family val="1"/>
    </font>
    <font>
      <u/>
      <sz val="11"/>
      <color theme="10"/>
      <name val="Calibri"/>
      <family val="2"/>
      <charset val="1"/>
      <scheme val="minor"/>
    </font>
    <font>
      <sz val="10"/>
      <color theme="1"/>
      <name val="Cambria"/>
      <family val="1"/>
    </font>
    <font>
      <sz val="12"/>
      <name val="Times New Roman"/>
      <family val="2"/>
      <charset val="1"/>
    </font>
    <font>
      <b/>
      <u/>
      <sz val="12"/>
      <name val="Times New Roman"/>
      <family val="2"/>
      <charset val="1"/>
    </font>
    <font>
      <b/>
      <sz val="12"/>
      <name val="Times New Roman"/>
      <family val="2"/>
      <charset val="1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mbria"/>
      <family val="1"/>
    </font>
    <font>
      <i/>
      <sz val="12"/>
      <color theme="1"/>
      <name val="Cambria"/>
      <family val="1"/>
    </font>
    <font>
      <b/>
      <sz val="11"/>
      <color theme="1"/>
      <name val="Calibri Light"/>
      <family val="2"/>
      <scheme val="major"/>
    </font>
    <font>
      <sz val="11"/>
      <color indexed="8"/>
      <name val="Helvetica Neue"/>
    </font>
    <font>
      <sz val="10"/>
      <name val="Times New Roman"/>
      <family val="1"/>
    </font>
    <font>
      <b/>
      <sz val="12"/>
      <name val="Calibri Light"/>
      <family val="1"/>
      <scheme val="major"/>
    </font>
    <font>
      <b/>
      <sz val="14"/>
      <color rgb="FF000000"/>
      <name val="Bookman Old Style"/>
      <family val="1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Bookman Old Style"/>
      <family val="1"/>
    </font>
    <font>
      <sz val="14"/>
      <color theme="1"/>
      <name val="Bookman Old Style"/>
      <family val="1"/>
    </font>
    <font>
      <sz val="14"/>
      <color rgb="FF0000FF"/>
      <name val="Bookman Old Style"/>
      <family val="1"/>
    </font>
    <font>
      <u/>
      <sz val="11"/>
      <color theme="10"/>
      <name val="Cambria"/>
      <family val="1"/>
    </font>
    <font>
      <sz val="11"/>
      <color theme="1"/>
      <name val="Calibri Light"/>
      <family val="2"/>
      <scheme val="major"/>
    </font>
    <font>
      <sz val="11"/>
      <color indexed="23"/>
      <name val="Calibri"/>
      <family val="2"/>
    </font>
    <font>
      <b/>
      <sz val="11"/>
      <color indexed="23"/>
      <name val="Calibri"/>
      <family val="2"/>
    </font>
    <font>
      <b/>
      <i/>
      <sz val="20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37">
    <xf numFmtId="0" fontId="0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  <xf numFmtId="0" fontId="10" fillId="0" borderId="0"/>
    <xf numFmtId="0" fontId="11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1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0" fillId="0" borderId="0"/>
    <xf numFmtId="0" fontId="10" fillId="0" borderId="0">
      <alignment vertical="center"/>
    </xf>
    <xf numFmtId="0" fontId="61" fillId="0" borderId="0" applyNumberFormat="0" applyFill="0" applyBorder="0" applyProtection="0">
      <alignment vertical="top"/>
    </xf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62" fillId="0" borderId="0" applyFont="0" applyFill="0" applyBorder="0" applyAlignment="0" applyProtection="0"/>
    <xf numFmtId="0" fontId="11" fillId="0" borderId="0"/>
    <xf numFmtId="0" fontId="62" fillId="0" borderId="0"/>
    <xf numFmtId="0" fontId="62" fillId="0" borderId="0"/>
    <xf numFmtId="166" fontId="62" fillId="0" borderId="0" applyFont="0" applyFill="0" applyBorder="0" applyAlignment="0" applyProtection="0"/>
    <xf numFmtId="9" fontId="62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72" fillId="0" borderId="0" applyFont="0" applyFill="0" applyBorder="0" applyAlignment="0" applyProtection="0"/>
    <xf numFmtId="0" fontId="1" fillId="0" borderId="0"/>
  </cellStyleXfs>
  <cellXfs count="1025">
    <xf numFmtId="0" fontId="0" fillId="0" borderId="0" xfId="0"/>
    <xf numFmtId="0" fontId="5" fillId="0" borderId="0" xfId="0" applyFont="1"/>
    <xf numFmtId="0" fontId="7" fillId="0" borderId="0" xfId="0" applyFont="1"/>
    <xf numFmtId="165" fontId="6" fillId="0" borderId="0" xfId="2" applyFont="1"/>
    <xf numFmtId="0" fontId="5" fillId="0" borderId="0" xfId="5" applyFont="1" applyAlignment="1">
      <alignment vertical="center"/>
    </xf>
    <xf numFmtId="49" fontId="5" fillId="0" borderId="0" xfId="5" applyNumberFormat="1" applyFont="1" applyAlignment="1">
      <alignment vertical="center"/>
    </xf>
    <xf numFmtId="0" fontId="5" fillId="0" borderId="0" xfId="5" applyFont="1"/>
    <xf numFmtId="0" fontId="5" fillId="0" borderId="0" xfId="5" applyFont="1" applyAlignment="1">
      <alignment horizontal="center" vertical="center"/>
    </xf>
    <xf numFmtId="0" fontId="7" fillId="0" borderId="0" xfId="5" applyFont="1" applyAlignment="1">
      <alignment horizontal="center" vertical="center"/>
    </xf>
    <xf numFmtId="164" fontId="7" fillId="0" borderId="0" xfId="9" applyFont="1" applyAlignment="1">
      <alignment vertical="center"/>
    </xf>
    <xf numFmtId="0" fontId="12" fillId="4" borderId="21" xfId="5" applyFont="1" applyFill="1" applyBorder="1" applyAlignment="1">
      <alignment horizontal="center" vertical="center"/>
    </xf>
    <xf numFmtId="0" fontId="12" fillId="2" borderId="0" xfId="2" applyNumberFormat="1" applyFont="1" applyFill="1" applyAlignment="1">
      <alignment horizontal="center"/>
    </xf>
    <xf numFmtId="49" fontId="7" fillId="0" borderId="12" xfId="5" applyNumberFormat="1" applyFont="1" applyBorder="1" applyAlignment="1">
      <alignment vertical="center"/>
    </xf>
    <xf numFmtId="0" fontId="7" fillId="0" borderId="14" xfId="5" applyFont="1" applyBorder="1" applyAlignment="1">
      <alignment vertical="center"/>
    </xf>
    <xf numFmtId="0" fontId="7" fillId="0" borderId="12" xfId="5" quotePrefix="1" applyFont="1" applyBorder="1" applyAlignment="1">
      <alignment vertical="center"/>
    </xf>
    <xf numFmtId="0" fontId="7" fillId="0" borderId="13" xfId="5" quotePrefix="1" applyFont="1" applyBorder="1" applyAlignment="1">
      <alignment vertical="center"/>
    </xf>
    <xf numFmtId="0" fontId="7" fillId="0" borderId="14" xfId="5" applyFont="1" applyBorder="1" applyAlignment="1">
      <alignment vertical="center" wrapText="1"/>
    </xf>
    <xf numFmtId="165" fontId="7" fillId="0" borderId="12" xfId="6" applyFont="1" applyBorder="1" applyAlignment="1">
      <alignment vertical="center"/>
    </xf>
    <xf numFmtId="165" fontId="7" fillId="0" borderId="21" xfId="6" applyFont="1" applyBorder="1" applyAlignment="1">
      <alignment vertical="center"/>
    </xf>
    <xf numFmtId="0" fontId="7" fillId="0" borderId="12" xfId="5" applyFont="1" applyBorder="1" applyAlignment="1">
      <alignment vertical="center"/>
    </xf>
    <xf numFmtId="0" fontId="7" fillId="0" borderId="12" xfId="5" quotePrefix="1" applyFont="1" applyBorder="1" applyAlignment="1">
      <alignment horizontal="left" vertical="center"/>
    </xf>
    <xf numFmtId="0" fontId="7" fillId="0" borderId="13" xfId="5" quotePrefix="1" applyFont="1" applyBorder="1" applyAlignment="1">
      <alignment horizontal="left" vertical="center"/>
    </xf>
    <xf numFmtId="0" fontId="7" fillId="0" borderId="14" xfId="5" applyFont="1" applyBorder="1"/>
    <xf numFmtId="165" fontId="8" fillId="0" borderId="0" xfId="2" applyFont="1"/>
    <xf numFmtId="49" fontId="5" fillId="0" borderId="12" xfId="5" applyNumberFormat="1" applyFont="1" applyBorder="1" applyAlignment="1">
      <alignment vertical="center"/>
    </xf>
    <xf numFmtId="0" fontId="5" fillId="0" borderId="14" xfId="5" applyFont="1" applyBorder="1" applyAlignment="1">
      <alignment vertical="center"/>
    </xf>
    <xf numFmtId="49" fontId="5" fillId="0" borderId="12" xfId="5" quotePrefix="1" applyNumberFormat="1" applyFont="1" applyBorder="1" applyAlignment="1">
      <alignment horizontal="left" vertical="center"/>
    </xf>
    <xf numFmtId="0" fontId="5" fillId="0" borderId="13" xfId="5" quotePrefix="1" applyFont="1" applyBorder="1" applyAlignment="1">
      <alignment horizontal="left" vertical="center"/>
    </xf>
    <xf numFmtId="0" fontId="5" fillId="0" borderId="14" xfId="5" applyFont="1" applyBorder="1"/>
    <xf numFmtId="165" fontId="5" fillId="0" borderId="12" xfId="6" applyFont="1" applyBorder="1" applyAlignment="1">
      <alignment vertical="center"/>
    </xf>
    <xf numFmtId="165" fontId="5" fillId="0" borderId="21" xfId="6" applyFont="1" applyBorder="1" applyAlignment="1">
      <alignment vertical="center"/>
    </xf>
    <xf numFmtId="49" fontId="7" fillId="0" borderId="12" xfId="5" quotePrefix="1" applyNumberFormat="1" applyFont="1" applyBorder="1" applyAlignment="1">
      <alignment horizontal="left" vertical="center"/>
    </xf>
    <xf numFmtId="49" fontId="5" fillId="0" borderId="12" xfId="5" quotePrefix="1" applyNumberFormat="1" applyFont="1" applyBorder="1" applyAlignment="1">
      <alignment horizontal="right" vertical="center"/>
    </xf>
    <xf numFmtId="165" fontId="13" fillId="0" borderId="12" xfId="6" applyFont="1" applyBorder="1" applyAlignment="1">
      <alignment vertical="center"/>
    </xf>
    <xf numFmtId="0" fontId="13" fillId="0" borderId="14" xfId="5" applyFont="1" applyBorder="1" applyAlignment="1">
      <alignment vertical="center"/>
    </xf>
    <xf numFmtId="165" fontId="13" fillId="0" borderId="21" xfId="6" applyFont="1" applyBorder="1" applyAlignment="1">
      <alignment vertical="center"/>
    </xf>
    <xf numFmtId="49" fontId="5" fillId="0" borderId="24" xfId="5" quotePrefix="1" applyNumberFormat="1" applyFont="1" applyBorder="1" applyAlignment="1">
      <alignment horizontal="left" vertical="center"/>
    </xf>
    <xf numFmtId="0" fontId="5" fillId="0" borderId="25" xfId="5" quotePrefix="1" applyFont="1" applyBorder="1" applyAlignment="1">
      <alignment horizontal="left" vertical="center"/>
    </xf>
    <xf numFmtId="0" fontId="5" fillId="0" borderId="26" xfId="5" quotePrefix="1" applyFont="1" applyBorder="1" applyAlignment="1">
      <alignment vertical="center" wrapText="1"/>
    </xf>
    <xf numFmtId="165" fontId="7" fillId="0" borderId="27" xfId="6" applyFont="1" applyBorder="1" applyAlignment="1">
      <alignment vertical="center"/>
    </xf>
    <xf numFmtId="0" fontId="5" fillId="0" borderId="2" xfId="5" applyFont="1" applyBorder="1" applyAlignment="1">
      <alignment vertical="center"/>
    </xf>
    <xf numFmtId="0" fontId="5" fillId="0" borderId="3" xfId="5" applyFont="1" applyBorder="1" applyAlignment="1">
      <alignment vertical="center"/>
    </xf>
    <xf numFmtId="0" fontId="5" fillId="0" borderId="4" xfId="5" applyFont="1" applyBorder="1" applyAlignment="1">
      <alignment vertical="center"/>
    </xf>
    <xf numFmtId="165" fontId="15" fillId="3" borderId="0" xfId="2" applyFont="1" applyFill="1"/>
    <xf numFmtId="0" fontId="5" fillId="0" borderId="7" xfId="5" applyFont="1" applyBorder="1" applyAlignment="1">
      <alignment vertical="center"/>
    </xf>
    <xf numFmtId="0" fontId="5" fillId="0" borderId="1" xfId="5" applyFont="1" applyBorder="1" applyAlignment="1">
      <alignment horizontal="center" vertical="center"/>
    </xf>
    <xf numFmtId="0" fontId="5" fillId="0" borderId="1" xfId="5" applyFont="1" applyBorder="1" applyAlignment="1">
      <alignment vertical="center"/>
    </xf>
    <xf numFmtId="0" fontId="5" fillId="0" borderId="10" xfId="5" applyFont="1" applyBorder="1" applyAlignment="1">
      <alignment vertical="center"/>
    </xf>
    <xf numFmtId="0" fontId="5" fillId="0" borderId="6" xfId="5" applyFont="1" applyBorder="1" applyAlignment="1">
      <alignment vertical="center"/>
    </xf>
    <xf numFmtId="0" fontId="5" fillId="0" borderId="9" xfId="5" applyFont="1" applyBorder="1" applyAlignment="1">
      <alignment vertical="center"/>
    </xf>
    <xf numFmtId="0" fontId="3" fillId="0" borderId="0" xfId="0" applyFont="1"/>
    <xf numFmtId="0" fontId="13" fillId="0" borderId="13" xfId="5" quotePrefix="1" applyFont="1" applyBorder="1" applyAlignment="1">
      <alignment vertical="center"/>
    </xf>
    <xf numFmtId="0" fontId="16" fillId="0" borderId="14" xfId="5" applyFont="1" applyBorder="1"/>
    <xf numFmtId="0" fontId="13" fillId="0" borderId="14" xfId="5" applyFont="1" applyBorder="1"/>
    <xf numFmtId="165" fontId="16" fillId="0" borderId="12" xfId="6" applyFont="1" applyBorder="1" applyAlignment="1">
      <alignment vertical="center"/>
    </xf>
    <xf numFmtId="0" fontId="16" fillId="0" borderId="14" xfId="5" applyFont="1" applyBorder="1" applyAlignment="1">
      <alignment vertical="center"/>
    </xf>
    <xf numFmtId="165" fontId="16" fillId="0" borderId="21" xfId="6" applyFont="1" applyBorder="1" applyAlignment="1">
      <alignment vertical="center"/>
    </xf>
    <xf numFmtId="0" fontId="13" fillId="0" borderId="13" xfId="5" applyFont="1" applyBorder="1" applyAlignment="1">
      <alignment vertical="center"/>
    </xf>
    <xf numFmtId="0" fontId="16" fillId="0" borderId="13" xfId="5" applyFont="1" applyBorder="1" applyAlignment="1">
      <alignment vertical="center"/>
    </xf>
    <xf numFmtId="0" fontId="16" fillId="0" borderId="13" xfId="5" quotePrefix="1" applyFont="1" applyBorder="1" applyAlignment="1">
      <alignment horizontal="right" vertical="center"/>
    </xf>
    <xf numFmtId="0" fontId="13" fillId="0" borderId="13" xfId="0" quotePrefix="1" applyFont="1" applyBorder="1" applyAlignment="1">
      <alignment vertical="center"/>
    </xf>
    <xf numFmtId="0" fontId="13" fillId="0" borderId="14" xfId="0" applyFont="1" applyBorder="1"/>
    <xf numFmtId="0" fontId="13" fillId="0" borderId="14" xfId="0" applyFont="1" applyBorder="1" applyAlignment="1">
      <alignment vertical="center"/>
    </xf>
    <xf numFmtId="0" fontId="16" fillId="0" borderId="13" xfId="5" quotePrefix="1" applyFont="1" applyBorder="1" applyAlignment="1">
      <alignment vertical="center"/>
    </xf>
    <xf numFmtId="0" fontId="5" fillId="0" borderId="14" xfId="5" applyFont="1" applyBorder="1" applyAlignment="1">
      <alignment vertical="center" wrapText="1"/>
    </xf>
    <xf numFmtId="0" fontId="5" fillId="0" borderId="13" xfId="5" applyFont="1" applyBorder="1" applyAlignment="1">
      <alignment horizontal="left" vertical="center"/>
    </xf>
    <xf numFmtId="0" fontId="5" fillId="0" borderId="12" xfId="5" quotePrefix="1" applyFont="1" applyBorder="1" applyAlignment="1">
      <alignment horizontal="right" vertical="center"/>
    </xf>
    <xf numFmtId="172" fontId="5" fillId="0" borderId="12" xfId="6" applyNumberFormat="1" applyFont="1" applyBorder="1" applyAlignment="1">
      <alignment vertical="center"/>
    </xf>
    <xf numFmtId="0" fontId="5" fillId="0" borderId="12" xfId="5" quotePrefix="1" applyFont="1" applyBorder="1" applyAlignment="1">
      <alignment horizontal="left" vertical="center"/>
    </xf>
    <xf numFmtId="0" fontId="13" fillId="0" borderId="14" xfId="0" quotePrefix="1" applyFont="1" applyBorder="1" applyAlignment="1">
      <alignment vertical="center"/>
    </xf>
    <xf numFmtId="20" fontId="7" fillId="0" borderId="12" xfId="5" quotePrefix="1" applyNumberFormat="1" applyFont="1" applyBorder="1" applyAlignment="1">
      <alignment horizontal="left" vertical="center"/>
    </xf>
    <xf numFmtId="0" fontId="13" fillId="0" borderId="13" xfId="5" quotePrefix="1" applyFont="1" applyBorder="1" applyAlignment="1">
      <alignment horizontal="left" vertical="center"/>
    </xf>
    <xf numFmtId="0" fontId="18" fillId="0" borderId="0" xfId="5" applyFont="1" applyAlignment="1">
      <alignment horizontal="center"/>
    </xf>
    <xf numFmtId="0" fontId="19" fillId="0" borderId="21" xfId="5" applyFont="1" applyBorder="1" applyAlignment="1">
      <alignment vertical="top" wrapText="1"/>
    </xf>
    <xf numFmtId="0" fontId="19" fillId="0" borderId="0" xfId="5" applyFont="1"/>
    <xf numFmtId="0" fontId="20" fillId="0" borderId="21" xfId="5" applyFont="1" applyBorder="1" applyAlignment="1">
      <alignment vertical="top" wrapText="1"/>
    </xf>
    <xf numFmtId="0" fontId="20" fillId="0" borderId="0" xfId="5" applyFont="1"/>
    <xf numFmtId="0" fontId="21" fillId="0" borderId="21" xfId="5" applyFont="1" applyBorder="1" applyAlignment="1">
      <alignment vertical="top" wrapText="1"/>
    </xf>
    <xf numFmtId="0" fontId="21" fillId="0" borderId="0" xfId="5" applyFont="1"/>
    <xf numFmtId="0" fontId="22" fillId="0" borderId="21" xfId="5" applyFont="1" applyBorder="1" applyAlignment="1">
      <alignment vertical="top" wrapText="1"/>
    </xf>
    <xf numFmtId="0" fontId="22" fillId="0" borderId="0" xfId="5" applyFont="1"/>
    <xf numFmtId="0" fontId="23" fillId="0" borderId="0" xfId="5" applyFont="1"/>
    <xf numFmtId="0" fontId="19" fillId="0" borderId="21" xfId="5" applyFont="1" applyBorder="1" applyAlignment="1">
      <alignment vertical="top"/>
    </xf>
    <xf numFmtId="0" fontId="24" fillId="0" borderId="0" xfId="5" applyFont="1"/>
    <xf numFmtId="0" fontId="21" fillId="0" borderId="21" xfId="5" applyFont="1" applyBorder="1" applyAlignment="1">
      <alignment horizontal="left" vertical="top" wrapText="1"/>
    </xf>
    <xf numFmtId="0" fontId="21" fillId="0" borderId="0" xfId="5" applyFont="1" applyAlignment="1">
      <alignment horizontal="left"/>
    </xf>
    <xf numFmtId="0" fontId="22" fillId="0" borderId="21" xfId="5" applyFont="1" applyBorder="1" applyAlignment="1">
      <alignment horizontal="left" vertical="top" wrapText="1"/>
    </xf>
    <xf numFmtId="0" fontId="22" fillId="0" borderId="0" xfId="5" applyFont="1" applyAlignment="1">
      <alignment horizontal="left"/>
    </xf>
    <xf numFmtId="0" fontId="18" fillId="0" borderId="0" xfId="5" applyFont="1" applyAlignment="1">
      <alignment vertical="top" wrapText="1"/>
    </xf>
    <xf numFmtId="0" fontId="25" fillId="0" borderId="21" xfId="5" applyFont="1" applyBorder="1" applyAlignment="1">
      <alignment vertical="top" wrapText="1"/>
    </xf>
    <xf numFmtId="0" fontId="26" fillId="0" borderId="21" xfId="5" applyFont="1" applyBorder="1" applyAlignment="1">
      <alignment vertical="top" wrapText="1"/>
    </xf>
    <xf numFmtId="0" fontId="27" fillId="0" borderId="18" xfId="8" applyFont="1" applyBorder="1" applyAlignment="1">
      <alignment horizontal="center" vertical="top"/>
    </xf>
    <xf numFmtId="0" fontId="27" fillId="0" borderId="21" xfId="5" applyFont="1" applyBorder="1" applyAlignment="1">
      <alignment horizontal="center" vertical="top" wrapText="1"/>
    </xf>
    <xf numFmtId="0" fontId="28" fillId="0" borderId="21" xfId="5" applyFont="1" applyBorder="1" applyAlignment="1">
      <alignment vertical="top" wrapText="1"/>
    </xf>
    <xf numFmtId="0" fontId="32" fillId="0" borderId="0" xfId="0" applyFont="1"/>
    <xf numFmtId="165" fontId="33" fillId="0" borderId="0" xfId="2" applyFont="1"/>
    <xf numFmtId="0" fontId="32" fillId="0" borderId="0" xfId="5" applyFont="1" applyAlignment="1">
      <alignment vertical="center"/>
    </xf>
    <xf numFmtId="49" fontId="32" fillId="0" borderId="0" xfId="5" applyNumberFormat="1" applyFont="1" applyAlignment="1">
      <alignment vertical="center"/>
    </xf>
    <xf numFmtId="0" fontId="32" fillId="0" borderId="0" xfId="5" applyFont="1"/>
    <xf numFmtId="0" fontId="32" fillId="0" borderId="0" xfId="5" applyFont="1" applyAlignment="1">
      <alignment horizontal="center" vertical="center"/>
    </xf>
    <xf numFmtId="0" fontId="34" fillId="0" borderId="0" xfId="5" applyFont="1" applyAlignment="1">
      <alignment horizontal="center" vertical="center"/>
    </xf>
    <xf numFmtId="164" fontId="34" fillId="0" borderId="0" xfId="9" applyFont="1" applyAlignment="1">
      <alignment vertical="center"/>
    </xf>
    <xf numFmtId="0" fontId="36" fillId="4" borderId="21" xfId="5" applyFont="1" applyFill="1" applyBorder="1" applyAlignment="1">
      <alignment horizontal="center" vertical="center"/>
    </xf>
    <xf numFmtId="0" fontId="36" fillId="2" borderId="0" xfId="2" applyNumberFormat="1" applyFont="1" applyFill="1" applyAlignment="1">
      <alignment horizontal="center"/>
    </xf>
    <xf numFmtId="49" fontId="34" fillId="0" borderId="12" xfId="5" applyNumberFormat="1" applyFont="1" applyBorder="1" applyAlignment="1">
      <alignment vertical="center"/>
    </xf>
    <xf numFmtId="0" fontId="34" fillId="0" borderId="14" xfId="5" applyFont="1" applyBorder="1" applyAlignment="1">
      <alignment vertical="center"/>
    </xf>
    <xf numFmtId="0" fontId="34" fillId="0" borderId="12" xfId="5" quotePrefix="1" applyFont="1" applyBorder="1" applyAlignment="1">
      <alignment vertical="center"/>
    </xf>
    <xf numFmtId="0" fontId="34" fillId="0" borderId="13" xfId="5" quotePrefix="1" applyFont="1" applyBorder="1" applyAlignment="1">
      <alignment vertical="center"/>
    </xf>
    <xf numFmtId="0" fontId="34" fillId="0" borderId="14" xfId="5" applyFont="1" applyBorder="1" applyAlignment="1">
      <alignment vertical="center" wrapText="1"/>
    </xf>
    <xf numFmtId="165" fontId="34" fillId="0" borderId="12" xfId="6" applyFont="1" applyBorder="1" applyAlignment="1">
      <alignment vertical="center"/>
    </xf>
    <xf numFmtId="165" fontId="34" fillId="0" borderId="21" xfId="6" applyFont="1" applyBorder="1" applyAlignment="1">
      <alignment vertical="center"/>
    </xf>
    <xf numFmtId="0" fontId="34" fillId="0" borderId="12" xfId="5" applyFont="1" applyBorder="1" applyAlignment="1">
      <alignment vertical="center"/>
    </xf>
    <xf numFmtId="0" fontId="34" fillId="0" borderId="12" xfId="5" quotePrefix="1" applyFont="1" applyBorder="1" applyAlignment="1">
      <alignment horizontal="left" vertical="center"/>
    </xf>
    <xf numFmtId="0" fontId="34" fillId="0" borderId="13" xfId="5" quotePrefix="1" applyFont="1" applyBorder="1" applyAlignment="1">
      <alignment horizontal="left" vertical="center"/>
    </xf>
    <xf numFmtId="0" fontId="34" fillId="0" borderId="14" xfId="5" applyFont="1" applyBorder="1"/>
    <xf numFmtId="0" fontId="34" fillId="0" borderId="0" xfId="0" applyFont="1"/>
    <xf numFmtId="165" fontId="35" fillId="0" borderId="0" xfId="2" applyFont="1"/>
    <xf numFmtId="49" fontId="32" fillId="0" borderId="12" xfId="5" applyNumberFormat="1" applyFont="1" applyBorder="1" applyAlignment="1">
      <alignment vertical="center"/>
    </xf>
    <xf numFmtId="0" fontId="32" fillId="0" borderId="14" xfId="5" applyFont="1" applyBorder="1" applyAlignment="1">
      <alignment vertical="center"/>
    </xf>
    <xf numFmtId="49" fontId="32" fillId="0" borderId="12" xfId="5" quotePrefix="1" applyNumberFormat="1" applyFont="1" applyBorder="1" applyAlignment="1">
      <alignment horizontal="left" vertical="center"/>
    </xf>
    <xf numFmtId="0" fontId="32" fillId="0" borderId="13" xfId="5" quotePrefix="1" applyFont="1" applyBorder="1" applyAlignment="1">
      <alignment horizontal="left" vertical="center"/>
    </xf>
    <xf numFmtId="0" fontId="32" fillId="0" borderId="14" xfId="5" applyFont="1" applyBorder="1"/>
    <xf numFmtId="165" fontId="32" fillId="0" borderId="12" xfId="6" applyFont="1" applyBorder="1" applyAlignment="1">
      <alignment vertical="center"/>
    </xf>
    <xf numFmtId="165" fontId="32" fillId="0" borderId="21" xfId="6" applyFont="1" applyBorder="1" applyAlignment="1">
      <alignment vertical="center"/>
    </xf>
    <xf numFmtId="49" fontId="34" fillId="0" borderId="12" xfId="5" quotePrefix="1" applyNumberFormat="1" applyFont="1" applyBorder="1" applyAlignment="1">
      <alignment horizontal="left" vertical="center"/>
    </xf>
    <xf numFmtId="0" fontId="32" fillId="0" borderId="13" xfId="5" quotePrefix="1" applyFont="1" applyBorder="1" applyAlignment="1">
      <alignment horizontal="right" vertical="center"/>
    </xf>
    <xf numFmtId="49" fontId="32" fillId="0" borderId="12" xfId="5" quotePrefix="1" applyNumberFormat="1" applyFont="1" applyBorder="1" applyAlignment="1">
      <alignment horizontal="right" vertical="center"/>
    </xf>
    <xf numFmtId="49" fontId="32" fillId="0" borderId="24" xfId="5" quotePrefix="1" applyNumberFormat="1" applyFont="1" applyBorder="1" applyAlignment="1">
      <alignment horizontal="left" vertical="center"/>
    </xf>
    <xf numFmtId="0" fontId="32" fillId="0" borderId="25" xfId="5" quotePrefix="1" applyFont="1" applyBorder="1" applyAlignment="1">
      <alignment horizontal="left" vertical="center"/>
    </xf>
    <xf numFmtId="0" fontId="32" fillId="0" borderId="26" xfId="5" quotePrefix="1" applyFont="1" applyBorder="1" applyAlignment="1">
      <alignment vertical="center" wrapText="1"/>
    </xf>
    <xf numFmtId="165" fontId="34" fillId="0" borderId="27" xfId="6" applyFont="1" applyBorder="1" applyAlignment="1">
      <alignment vertical="center"/>
    </xf>
    <xf numFmtId="0" fontId="32" fillId="0" borderId="2" xfId="5" applyFont="1" applyBorder="1" applyAlignment="1">
      <alignment vertical="center"/>
    </xf>
    <xf numFmtId="0" fontId="32" fillId="0" borderId="3" xfId="5" applyFont="1" applyBorder="1" applyAlignment="1">
      <alignment vertical="center"/>
    </xf>
    <xf numFmtId="0" fontId="32" fillId="0" borderId="4" xfId="5" applyFont="1" applyBorder="1" applyAlignment="1">
      <alignment vertical="center"/>
    </xf>
    <xf numFmtId="165" fontId="38" fillId="3" borderId="0" xfId="2" applyFont="1" applyFill="1"/>
    <xf numFmtId="0" fontId="32" fillId="0" borderId="7" xfId="5" applyFont="1" applyBorder="1" applyAlignment="1">
      <alignment vertical="center"/>
    </xf>
    <xf numFmtId="0" fontId="32" fillId="0" borderId="1" xfId="5" applyFont="1" applyBorder="1" applyAlignment="1">
      <alignment horizontal="center" vertical="center"/>
    </xf>
    <xf numFmtId="0" fontId="32" fillId="0" borderId="1" xfId="5" applyFont="1" applyBorder="1" applyAlignment="1">
      <alignment vertical="center"/>
    </xf>
    <xf numFmtId="0" fontId="32" fillId="0" borderId="10" xfId="5" applyFont="1" applyBorder="1" applyAlignment="1">
      <alignment vertical="center"/>
    </xf>
    <xf numFmtId="0" fontId="32" fillId="0" borderId="6" xfId="5" applyFont="1" applyBorder="1" applyAlignment="1">
      <alignment vertical="center"/>
    </xf>
    <xf numFmtId="0" fontId="32" fillId="0" borderId="9" xfId="5" applyFont="1" applyBorder="1" applyAlignment="1">
      <alignment vertical="center"/>
    </xf>
    <xf numFmtId="0" fontId="34" fillId="0" borderId="13" xfId="5" quotePrefix="1" applyFont="1" applyBorder="1" applyAlignment="1">
      <alignment horizontal="right" vertical="center"/>
    </xf>
    <xf numFmtId="0" fontId="32" fillId="0" borderId="13" xfId="5" quotePrefix="1" applyFont="1" applyBorder="1" applyAlignment="1">
      <alignment vertical="center"/>
    </xf>
    <xf numFmtId="0" fontId="34" fillId="0" borderId="13" xfId="5" applyFont="1" applyBorder="1" applyAlignment="1">
      <alignment horizontal="left" vertical="center"/>
    </xf>
    <xf numFmtId="0" fontId="39" fillId="0" borderId="14" xfId="0" quotePrefix="1" applyFont="1" applyBorder="1"/>
    <xf numFmtId="0" fontId="39" fillId="0" borderId="14" xfId="0" applyFont="1" applyBorder="1"/>
    <xf numFmtId="0" fontId="32" fillId="0" borderId="13" xfId="5" quotePrefix="1" applyFont="1" applyBorder="1" applyAlignment="1">
      <alignment horizontal="center" vertical="center"/>
    </xf>
    <xf numFmtId="49" fontId="34" fillId="0" borderId="13" xfId="5" quotePrefix="1" applyNumberFormat="1" applyFont="1" applyBorder="1" applyAlignment="1">
      <alignment horizontal="left" vertical="center"/>
    </xf>
    <xf numFmtId="49" fontId="32" fillId="0" borderId="13" xfId="5" quotePrefix="1" applyNumberFormat="1" applyFont="1" applyBorder="1" applyAlignment="1">
      <alignment horizontal="left" vertical="center"/>
    </xf>
    <xf numFmtId="0" fontId="32" fillId="0" borderId="1" xfId="5" quotePrefix="1" applyFont="1" applyBorder="1" applyAlignment="1">
      <alignment horizontal="left" vertical="center"/>
    </xf>
    <xf numFmtId="0" fontId="32" fillId="0" borderId="13" xfId="5" applyFont="1" applyBorder="1" applyAlignment="1">
      <alignment vertical="center"/>
    </xf>
    <xf numFmtId="49" fontId="40" fillId="0" borderId="12" xfId="5" applyNumberFormat="1" applyFont="1" applyBorder="1" applyAlignment="1">
      <alignment vertical="center"/>
    </xf>
    <xf numFmtId="0" fontId="40" fillId="0" borderId="14" xfId="5" applyFont="1" applyBorder="1" applyAlignment="1">
      <alignment vertical="center"/>
    </xf>
    <xf numFmtId="49" fontId="40" fillId="0" borderId="12" xfId="5" quotePrefix="1" applyNumberFormat="1" applyFont="1" applyBorder="1" applyAlignment="1">
      <alignment horizontal="left" vertical="center"/>
    </xf>
    <xf numFmtId="0" fontId="40" fillId="0" borderId="13" xfId="5" quotePrefix="1" applyFont="1" applyBorder="1" applyAlignment="1">
      <alignment horizontal="left" vertical="center"/>
    </xf>
    <xf numFmtId="0" fontId="40" fillId="0" borderId="14" xfId="5" applyFont="1" applyBorder="1"/>
    <xf numFmtId="165" fontId="40" fillId="0" borderId="12" xfId="6" applyFont="1" applyBorder="1" applyAlignment="1">
      <alignment vertical="center"/>
    </xf>
    <xf numFmtId="165" fontId="40" fillId="0" borderId="21" xfId="6" applyFont="1" applyBorder="1" applyAlignment="1">
      <alignment vertical="center"/>
    </xf>
    <xf numFmtId="0" fontId="40" fillId="0" borderId="0" xfId="0" applyFont="1"/>
    <xf numFmtId="165" fontId="41" fillId="0" borderId="0" xfId="2" applyFont="1"/>
    <xf numFmtId="0" fontId="40" fillId="0" borderId="13" xfId="5" quotePrefix="1" applyFont="1" applyBorder="1" applyAlignment="1">
      <alignment vertical="center"/>
    </xf>
    <xf numFmtId="49" fontId="42" fillId="0" borderId="12" xfId="5" applyNumberFormat="1" applyFont="1" applyBorder="1" applyAlignment="1">
      <alignment vertical="center"/>
    </xf>
    <xf numFmtId="0" fontId="42" fillId="0" borderId="14" xfId="5" applyFont="1" applyBorder="1" applyAlignment="1">
      <alignment vertical="center"/>
    </xf>
    <xf numFmtId="49" fontId="42" fillId="0" borderId="12" xfId="5" quotePrefix="1" applyNumberFormat="1" applyFont="1" applyBorder="1" applyAlignment="1">
      <alignment horizontal="left" vertical="center"/>
    </xf>
    <xf numFmtId="0" fontId="40" fillId="0" borderId="13" xfId="5" quotePrefix="1" applyFont="1" applyBorder="1" applyAlignment="1">
      <alignment horizontal="right" vertical="center"/>
    </xf>
    <xf numFmtId="0" fontId="42" fillId="0" borderId="13" xfId="5" quotePrefix="1" applyFont="1" applyBorder="1" applyAlignment="1">
      <alignment vertical="center"/>
    </xf>
    <xf numFmtId="0" fontId="42" fillId="0" borderId="14" xfId="5" applyFont="1" applyBorder="1"/>
    <xf numFmtId="165" fontId="42" fillId="0" borderId="12" xfId="6" applyFont="1" applyBorder="1" applyAlignment="1">
      <alignment vertical="center"/>
    </xf>
    <xf numFmtId="165" fontId="42" fillId="0" borderId="21" xfId="6" applyFont="1" applyBorder="1" applyAlignment="1">
      <alignment vertical="center"/>
    </xf>
    <xf numFmtId="0" fontId="42" fillId="0" borderId="0" xfId="0" applyFont="1"/>
    <xf numFmtId="165" fontId="43" fillId="0" borderId="0" xfId="2" applyFont="1"/>
    <xf numFmtId="0" fontId="42" fillId="0" borderId="13" xfId="5" quotePrefix="1" applyFont="1" applyBorder="1" applyAlignment="1">
      <alignment horizontal="right" vertical="center"/>
    </xf>
    <xf numFmtId="165" fontId="42" fillId="0" borderId="0" xfId="0" applyNumberFormat="1" applyFont="1"/>
    <xf numFmtId="0" fontId="32" fillId="0" borderId="13" xfId="0" applyFont="1" applyBorder="1"/>
    <xf numFmtId="0" fontId="32" fillId="0" borderId="14" xfId="0" quotePrefix="1" applyFont="1" applyBorder="1" applyAlignment="1">
      <alignment vertical="center"/>
    </xf>
    <xf numFmtId="0" fontId="32" fillId="0" borderId="14" xfId="0" applyFont="1" applyBorder="1" applyAlignment="1">
      <alignment vertical="center"/>
    </xf>
    <xf numFmtId="49" fontId="42" fillId="0" borderId="12" xfId="5" quotePrefix="1" applyNumberFormat="1" applyFont="1" applyBorder="1" applyAlignment="1">
      <alignment horizontal="right" vertical="center"/>
    </xf>
    <xf numFmtId="0" fontId="42" fillId="0" borderId="13" xfId="5" quotePrefix="1" applyFont="1" applyBorder="1" applyAlignment="1">
      <alignment horizontal="left" vertical="center"/>
    </xf>
    <xf numFmtId="49" fontId="32" fillId="0" borderId="25" xfId="5" quotePrefix="1" applyNumberFormat="1" applyFont="1" applyBorder="1" applyAlignment="1">
      <alignment horizontal="left" vertical="center"/>
    </xf>
    <xf numFmtId="0" fontId="34" fillId="0" borderId="13" xfId="5" applyFont="1" applyBorder="1" applyAlignment="1">
      <alignment vertical="center"/>
    </xf>
    <xf numFmtId="0" fontId="34" fillId="0" borderId="13" xfId="5" applyFont="1" applyBorder="1" applyAlignment="1">
      <alignment vertical="center" wrapText="1"/>
    </xf>
    <xf numFmtId="0" fontId="32" fillId="0" borderId="13" xfId="0" quotePrefix="1" applyFont="1" applyBorder="1" applyAlignment="1">
      <alignment vertical="center"/>
    </xf>
    <xf numFmtId="0" fontId="32" fillId="0" borderId="14" xfId="0" applyFont="1" applyBorder="1"/>
    <xf numFmtId="49" fontId="34" fillId="0" borderId="12" xfId="5" quotePrefix="1" applyNumberFormat="1" applyFont="1" applyBorder="1" applyAlignment="1">
      <alignment vertical="center"/>
    </xf>
    <xf numFmtId="0" fontId="32" fillId="0" borderId="12" xfId="5" quotePrefix="1" applyFont="1" applyBorder="1" applyAlignment="1">
      <alignment vertical="center"/>
    </xf>
    <xf numFmtId="0" fontId="32" fillId="0" borderId="14" xfId="5" applyFont="1" applyBorder="1" applyAlignment="1">
      <alignment vertical="center" wrapText="1"/>
    </xf>
    <xf numFmtId="0" fontId="32" fillId="0" borderId="13" xfId="5" applyFont="1" applyBorder="1" applyAlignment="1">
      <alignment horizontal="left" vertical="center"/>
    </xf>
    <xf numFmtId="0" fontId="32" fillId="0" borderId="12" xfId="5" quotePrefix="1" applyFont="1" applyBorder="1" applyAlignment="1">
      <alignment horizontal="right" vertical="center"/>
    </xf>
    <xf numFmtId="172" fontId="32" fillId="0" borderId="12" xfId="6" applyNumberFormat="1" applyFont="1" applyBorder="1" applyAlignment="1">
      <alignment vertical="center"/>
    </xf>
    <xf numFmtId="49" fontId="32" fillId="0" borderId="13" xfId="5" quotePrefix="1" applyNumberFormat="1" applyFont="1" applyBorder="1" applyAlignment="1">
      <alignment horizontal="right" vertical="center"/>
    </xf>
    <xf numFmtId="0" fontId="32" fillId="0" borderId="6" xfId="5" applyFont="1" applyBorder="1" applyAlignment="1">
      <alignment horizontal="left" vertical="center"/>
    </xf>
    <xf numFmtId="0" fontId="32" fillId="0" borderId="0" xfId="5" applyFont="1" applyAlignment="1">
      <alignment horizontal="left" vertical="center"/>
    </xf>
    <xf numFmtId="0" fontId="32" fillId="0" borderId="9" xfId="5" applyFont="1" applyBorder="1" applyAlignment="1">
      <alignment horizontal="left" vertical="center"/>
    </xf>
    <xf numFmtId="0" fontId="32" fillId="0" borderId="1" xfId="5" applyFont="1" applyBorder="1" applyAlignment="1">
      <alignment horizontal="left" vertical="center"/>
    </xf>
    <xf numFmtId="0" fontId="32" fillId="0" borderId="0" xfId="5" applyFont="1" applyAlignment="1">
      <alignment vertical="top" wrapText="1"/>
    </xf>
    <xf numFmtId="0" fontId="45" fillId="0" borderId="0" xfId="5" applyFont="1" applyAlignment="1">
      <alignment horizontal="center"/>
    </xf>
    <xf numFmtId="165" fontId="45" fillId="0" borderId="0" xfId="6" applyFont="1" applyAlignment="1">
      <alignment horizontal="center"/>
    </xf>
    <xf numFmtId="0" fontId="45" fillId="0" borderId="0" xfId="5" applyFont="1"/>
    <xf numFmtId="165" fontId="45" fillId="0" borderId="0" xfId="6" applyFont="1"/>
    <xf numFmtId="165" fontId="46" fillId="0" borderId="5" xfId="6" applyFont="1" applyBorder="1" applyAlignment="1">
      <alignment horizontal="center" vertical="center" wrapText="1"/>
    </xf>
    <xf numFmtId="0" fontId="46" fillId="0" borderId="0" xfId="5" applyFont="1" applyAlignment="1">
      <alignment horizontal="center" vertical="center" wrapText="1"/>
    </xf>
    <xf numFmtId="165" fontId="46" fillId="0" borderId="11" xfId="6" applyFont="1" applyBorder="1" applyAlignment="1">
      <alignment horizontal="center" vertical="center" wrapText="1"/>
    </xf>
    <xf numFmtId="0" fontId="46" fillId="0" borderId="10" xfId="5" applyFont="1" applyBorder="1" applyAlignment="1">
      <alignment horizontal="center" vertical="center"/>
    </xf>
    <xf numFmtId="0" fontId="46" fillId="0" borderId="10" xfId="6" applyNumberFormat="1" applyFont="1" applyBorder="1" applyAlignment="1">
      <alignment horizontal="center" vertical="center"/>
    </xf>
    <xf numFmtId="0" fontId="46" fillId="0" borderId="0" xfId="5" applyFont="1" applyAlignment="1">
      <alignment horizontal="center" vertical="center"/>
    </xf>
    <xf numFmtId="0" fontId="47" fillId="0" borderId="15" xfId="0" applyFont="1" applyBorder="1"/>
    <xf numFmtId="0" fontId="47" fillId="0" borderId="16" xfId="0" applyFont="1" applyBorder="1"/>
    <xf numFmtId="0" fontId="47" fillId="0" borderId="17" xfId="0" applyFont="1" applyBorder="1"/>
    <xf numFmtId="0" fontId="34" fillId="0" borderId="0" xfId="0" applyFont="1" applyAlignment="1">
      <alignment horizontal="center"/>
    </xf>
    <xf numFmtId="0" fontId="45" fillId="0" borderId="18" xfId="5" applyFont="1" applyBorder="1" applyAlignment="1">
      <alignment horizontal="center" vertical="center"/>
    </xf>
    <xf numFmtId="0" fontId="45" fillId="0" borderId="10" xfId="5" applyFont="1" applyBorder="1" applyAlignment="1">
      <alignment horizontal="center" vertical="center"/>
    </xf>
    <xf numFmtId="165" fontId="45" fillId="0" borderId="10" xfId="6" applyFont="1" applyBorder="1" applyAlignment="1">
      <alignment horizontal="center" vertical="center"/>
    </xf>
    <xf numFmtId="0" fontId="45" fillId="0" borderId="0" xfId="5" applyFont="1" applyAlignment="1">
      <alignment horizontal="center" vertical="center"/>
    </xf>
    <xf numFmtId="0" fontId="47" fillId="0" borderId="19" xfId="0" applyFont="1" applyBorder="1"/>
    <xf numFmtId="0" fontId="47" fillId="0" borderId="18" xfId="0" applyFont="1" applyBorder="1"/>
    <xf numFmtId="0" fontId="47" fillId="0" borderId="20" xfId="0" applyFont="1" applyBorder="1"/>
    <xf numFmtId="0" fontId="47" fillId="0" borderId="21" xfId="5" applyFont="1" applyBorder="1" applyAlignment="1">
      <alignment horizontal="center" vertical="top" wrapText="1"/>
    </xf>
    <xf numFmtId="0" fontId="47" fillId="0" borderId="21" xfId="5" applyFont="1" applyBorder="1" applyAlignment="1">
      <alignment vertical="top" wrapText="1"/>
    </xf>
    <xf numFmtId="165" fontId="47" fillId="0" borderId="21" xfId="6" applyFont="1" applyBorder="1" applyAlignment="1">
      <alignment vertical="top" wrapText="1"/>
    </xf>
    <xf numFmtId="0" fontId="47" fillId="0" borderId="0" xfId="5" applyFont="1" applyAlignment="1">
      <alignment horizontal="center" vertical="top" wrapText="1"/>
    </xf>
    <xf numFmtId="0" fontId="48" fillId="0" borderId="22" xfId="0" applyFont="1" applyBorder="1"/>
    <xf numFmtId="0" fontId="48" fillId="0" borderId="21" xfId="0" applyFont="1" applyBorder="1"/>
    <xf numFmtId="167" fontId="47" fillId="0" borderId="23" xfId="0" applyNumberFormat="1" applyFont="1" applyBorder="1"/>
    <xf numFmtId="168" fontId="32" fillId="0" borderId="0" xfId="0" applyNumberFormat="1" applyFont="1"/>
    <xf numFmtId="0" fontId="48" fillId="0" borderId="21" xfId="5" applyFont="1" applyBorder="1" applyAlignment="1">
      <alignment horizontal="center" vertical="top" wrapText="1"/>
    </xf>
    <xf numFmtId="0" fontId="48" fillId="0" borderId="21" xfId="5" applyFont="1" applyBorder="1" applyAlignment="1">
      <alignment vertical="top" wrapText="1"/>
    </xf>
    <xf numFmtId="165" fontId="48" fillId="0" borderId="21" xfId="6" applyFont="1" applyBorder="1" applyAlignment="1">
      <alignment vertical="top" wrapText="1"/>
    </xf>
    <xf numFmtId="0" fontId="48" fillId="0" borderId="0" xfId="5" applyFont="1" applyAlignment="1">
      <alignment horizontal="center" vertical="top" wrapText="1"/>
    </xf>
    <xf numFmtId="169" fontId="47" fillId="0" borderId="23" xfId="1" applyNumberFormat="1" applyFont="1" applyFill="1" applyBorder="1"/>
    <xf numFmtId="0" fontId="47" fillId="0" borderId="22" xfId="0" applyFont="1" applyBorder="1"/>
    <xf numFmtId="170" fontId="47" fillId="0" borderId="21" xfId="0" applyNumberFormat="1" applyFont="1" applyBorder="1"/>
    <xf numFmtId="171" fontId="47" fillId="0" borderId="23" xfId="0" applyNumberFormat="1" applyFont="1" applyBorder="1"/>
    <xf numFmtId="0" fontId="47" fillId="0" borderId="14" xfId="0" applyFont="1" applyBorder="1"/>
    <xf numFmtId="171" fontId="47" fillId="0" borderId="12" xfId="0" applyNumberFormat="1" applyFont="1" applyBorder="1"/>
    <xf numFmtId="0" fontId="47" fillId="2" borderId="21" xfId="5" applyFont="1" applyFill="1" applyBorder="1" applyAlignment="1">
      <alignment horizontal="center" vertical="top" wrapText="1"/>
    </xf>
    <xf numFmtId="0" fontId="47" fillId="2" borderId="21" xfId="5" applyFont="1" applyFill="1" applyBorder="1" applyAlignment="1">
      <alignment vertical="top" wrapText="1"/>
    </xf>
    <xf numFmtId="165" fontId="47" fillId="2" borderId="21" xfId="6" applyFont="1" applyFill="1" applyBorder="1" applyAlignment="1">
      <alignment vertical="top" wrapText="1"/>
    </xf>
    <xf numFmtId="0" fontId="47" fillId="0" borderId="21" xfId="5" quotePrefix="1" applyFont="1" applyBorder="1" applyAlignment="1">
      <alignment horizontal="center" vertical="top" wrapText="1"/>
    </xf>
    <xf numFmtId="165" fontId="47" fillId="0" borderId="21" xfId="6" applyFont="1" applyFill="1" applyBorder="1" applyAlignment="1">
      <alignment vertical="top" wrapText="1"/>
    </xf>
    <xf numFmtId="167" fontId="47" fillId="0" borderId="21" xfId="0" applyNumberFormat="1" applyFont="1" applyBorder="1"/>
    <xf numFmtId="0" fontId="48" fillId="0" borderId="21" xfId="5" quotePrefix="1" applyFont="1" applyBorder="1" applyAlignment="1">
      <alignment horizontal="center" vertical="top" wrapText="1"/>
    </xf>
    <xf numFmtId="168" fontId="47" fillId="0" borderId="21" xfId="4" applyNumberFormat="1" applyFont="1" applyFill="1" applyBorder="1"/>
    <xf numFmtId="10" fontId="49" fillId="0" borderId="21" xfId="4" applyNumberFormat="1" applyFont="1" applyFill="1" applyBorder="1"/>
    <xf numFmtId="10" fontId="47" fillId="0" borderId="21" xfId="4" applyNumberFormat="1" applyFont="1" applyFill="1" applyBorder="1"/>
    <xf numFmtId="0" fontId="32" fillId="0" borderId="21" xfId="0" applyFont="1" applyBorder="1"/>
    <xf numFmtId="165" fontId="34" fillId="0" borderId="21" xfId="0" applyNumberFormat="1" applyFont="1" applyBorder="1"/>
    <xf numFmtId="167" fontId="32" fillId="0" borderId="0" xfId="0" applyNumberFormat="1" applyFont="1"/>
    <xf numFmtId="0" fontId="47" fillId="0" borderId="21" xfId="7" applyFont="1" applyBorder="1" applyAlignment="1">
      <alignment horizontal="center" vertical="top"/>
    </xf>
    <xf numFmtId="0" fontId="47" fillId="0" borderId="21" xfId="7" quotePrefix="1" applyFont="1" applyBorder="1" applyAlignment="1">
      <alignment horizontal="center" vertical="top"/>
    </xf>
    <xf numFmtId="0" fontId="47" fillId="0" borderId="12" xfId="8" applyFont="1" applyBorder="1" applyAlignment="1">
      <alignment vertical="top" wrapText="1"/>
    </xf>
    <xf numFmtId="0" fontId="48" fillId="0" borderId="21" xfId="7" applyFont="1" applyBorder="1" applyAlignment="1">
      <alignment horizontal="center" vertical="top"/>
    </xf>
    <xf numFmtId="0" fontId="48" fillId="0" borderId="21" xfId="7" quotePrefix="1" applyFont="1" applyBorder="1" applyAlignment="1">
      <alignment horizontal="center" vertical="top"/>
    </xf>
    <xf numFmtId="0" fontId="47" fillId="0" borderId="0" xfId="5" applyFont="1" applyAlignment="1">
      <alignment horizontal="center" vertical="top"/>
    </xf>
    <xf numFmtId="0" fontId="47" fillId="0" borderId="21" xfId="5" applyFont="1" applyBorder="1" applyAlignment="1">
      <alignment horizontal="center" vertical="top"/>
    </xf>
    <xf numFmtId="0" fontId="47" fillId="0" borderId="21" xfId="5" quotePrefix="1" applyFont="1" applyBorder="1" applyAlignment="1">
      <alignment horizontal="center" vertical="top"/>
    </xf>
    <xf numFmtId="0" fontId="47" fillId="0" borderId="12" xfId="7" applyFont="1" applyBorder="1" applyAlignment="1">
      <alignment vertical="top" wrapText="1"/>
    </xf>
    <xf numFmtId="165" fontId="47" fillId="0" borderId="21" xfId="6" applyFont="1" applyBorder="1" applyAlignment="1">
      <alignment vertical="top"/>
    </xf>
    <xf numFmtId="0" fontId="47" fillId="0" borderId="18" xfId="8" applyFont="1" applyBorder="1" applyAlignment="1">
      <alignment horizontal="center" vertical="top"/>
    </xf>
    <xf numFmtId="0" fontId="47" fillId="0" borderId="21" xfId="8" applyFont="1" applyBorder="1" applyAlignment="1">
      <alignment vertical="top" wrapText="1"/>
    </xf>
    <xf numFmtId="165" fontId="47" fillId="0" borderId="14" xfId="6" applyFont="1" applyBorder="1" applyAlignment="1">
      <alignment vertical="top"/>
    </xf>
    <xf numFmtId="0" fontId="48" fillId="0" borderId="18" xfId="8" applyFont="1" applyBorder="1" applyAlignment="1">
      <alignment horizontal="center" vertical="top"/>
    </xf>
    <xf numFmtId="0" fontId="47" fillId="0" borderId="18" xfId="8" quotePrefix="1" applyFont="1" applyBorder="1" applyAlignment="1">
      <alignment horizontal="center" vertical="top"/>
    </xf>
    <xf numFmtId="165" fontId="47" fillId="0" borderId="14" xfId="6" applyFont="1" applyBorder="1" applyAlignment="1">
      <alignment vertical="top" wrapText="1"/>
    </xf>
    <xf numFmtId="0" fontId="48" fillId="0" borderId="18" xfId="8" quotePrefix="1" applyFont="1" applyBorder="1" applyAlignment="1">
      <alignment horizontal="center" vertical="top"/>
    </xf>
    <xf numFmtId="165" fontId="47" fillId="0" borderId="14" xfId="6" applyFont="1" applyBorder="1" applyAlignment="1">
      <alignment horizontal="right" vertical="top" wrapText="1"/>
    </xf>
    <xf numFmtId="0" fontId="47" fillId="0" borderId="21" xfId="8" applyFont="1" applyBorder="1" applyAlignment="1">
      <alignment horizontal="center" vertical="top"/>
    </xf>
    <xf numFmtId="0" fontId="47" fillId="0" borderId="21" xfId="8" quotePrefix="1" applyFont="1" applyBorder="1" applyAlignment="1">
      <alignment horizontal="center" vertical="top"/>
    </xf>
    <xf numFmtId="0" fontId="48" fillId="0" borderId="21" xfId="8" applyFont="1" applyBorder="1" applyAlignment="1">
      <alignment horizontal="center" vertical="top"/>
    </xf>
    <xf numFmtId="0" fontId="48" fillId="0" borderId="21" xfId="8" quotePrefix="1" applyFont="1" applyBorder="1" applyAlignment="1">
      <alignment horizontal="center" vertical="top"/>
    </xf>
    <xf numFmtId="0" fontId="48" fillId="0" borderId="0" xfId="8" applyFont="1" applyAlignment="1">
      <alignment horizontal="center" vertical="top"/>
    </xf>
    <xf numFmtId="0" fontId="47" fillId="0" borderId="21" xfId="7" applyFont="1" applyBorder="1" applyAlignment="1">
      <alignment vertical="top" wrapText="1"/>
    </xf>
    <xf numFmtId="0" fontId="41" fillId="0" borderId="0" xfId="0" applyFont="1"/>
    <xf numFmtId="165" fontId="48" fillId="0" borderId="14" xfId="6" applyFont="1" applyBorder="1" applyAlignment="1">
      <alignment vertical="top" wrapText="1"/>
    </xf>
    <xf numFmtId="0" fontId="43" fillId="0" borderId="0" xfId="0" applyFont="1"/>
    <xf numFmtId="0" fontId="47" fillId="2" borderId="21" xfId="5" quotePrefix="1" applyFont="1" applyFill="1" applyBorder="1" applyAlignment="1">
      <alignment horizontal="center" vertical="top" wrapText="1"/>
    </xf>
    <xf numFmtId="165" fontId="47" fillId="2" borderId="14" xfId="6" applyFont="1" applyFill="1" applyBorder="1" applyAlignment="1">
      <alignment vertical="top" wrapText="1"/>
    </xf>
    <xf numFmtId="0" fontId="32" fillId="0" borderId="0" xfId="0" applyFont="1" applyAlignment="1">
      <alignment horizontal="center"/>
    </xf>
    <xf numFmtId="0" fontId="33" fillId="0" borderId="0" xfId="0" applyFont="1"/>
    <xf numFmtId="0" fontId="48" fillId="0" borderId="21" xfId="8" applyFont="1" applyBorder="1" applyAlignment="1">
      <alignment vertical="top" wrapText="1"/>
    </xf>
    <xf numFmtId="0" fontId="47" fillId="0" borderId="21" xfId="8" applyFont="1" applyBorder="1" applyAlignment="1">
      <alignment horizontal="left" vertical="top" wrapText="1"/>
    </xf>
    <xf numFmtId="0" fontId="48" fillId="2" borderId="21" xfId="7" applyFont="1" applyFill="1" applyBorder="1" applyAlignment="1">
      <alignment horizontal="center" vertical="top"/>
    </xf>
    <xf numFmtId="0" fontId="48" fillId="2" borderId="21" xfId="5" quotePrefix="1" applyFont="1" applyFill="1" applyBorder="1" applyAlignment="1">
      <alignment horizontal="center" vertical="top" wrapText="1"/>
    </xf>
    <xf numFmtId="0" fontId="48" fillId="2" borderId="21" xfId="7" quotePrefix="1" applyFont="1" applyFill="1" applyBorder="1" applyAlignment="1">
      <alignment horizontal="center" vertical="top"/>
    </xf>
    <xf numFmtId="0" fontId="48" fillId="2" borderId="21" xfId="5" applyFont="1" applyFill="1" applyBorder="1" applyAlignment="1">
      <alignment horizontal="center" vertical="top" wrapText="1"/>
    </xf>
    <xf numFmtId="0" fontId="47" fillId="2" borderId="12" xfId="8" applyFont="1" applyFill="1" applyBorder="1" applyAlignment="1">
      <alignment vertical="top" wrapText="1"/>
    </xf>
    <xf numFmtId="165" fontId="48" fillId="2" borderId="21" xfId="6" applyFont="1" applyFill="1" applyBorder="1" applyAlignment="1">
      <alignment vertical="top" wrapText="1"/>
    </xf>
    <xf numFmtId="0" fontId="47" fillId="0" borderId="12" xfId="8" applyFont="1" applyBorder="1" applyAlignment="1">
      <alignment horizontal="left" vertical="top" wrapText="1"/>
    </xf>
    <xf numFmtId="165" fontId="48" fillId="0" borderId="14" xfId="6" applyFont="1" applyBorder="1" applyAlignment="1">
      <alignment vertical="top"/>
    </xf>
    <xf numFmtId="0" fontId="45" fillId="0" borderId="8" xfId="5" applyFont="1" applyBorder="1" applyAlignment="1">
      <alignment horizontal="center" vertical="top" wrapText="1"/>
    </xf>
    <xf numFmtId="0" fontId="45" fillId="0" borderId="7" xfId="5" applyFont="1" applyBorder="1" applyAlignment="1">
      <alignment horizontal="center" vertical="top" wrapText="1"/>
    </xf>
    <xf numFmtId="0" fontId="45" fillId="0" borderId="7" xfId="5" applyFont="1" applyBorder="1" applyAlignment="1">
      <alignment vertical="top" wrapText="1"/>
    </xf>
    <xf numFmtId="165" fontId="45" fillId="0" borderId="7" xfId="6" applyFont="1" applyBorder="1" applyAlignment="1">
      <alignment vertical="top" wrapText="1"/>
    </xf>
    <xf numFmtId="0" fontId="45" fillId="0" borderId="21" xfId="5" applyFont="1" applyBorder="1" applyAlignment="1">
      <alignment horizontal="center" vertical="top" wrapText="1"/>
    </xf>
    <xf numFmtId="0" fontId="45" fillId="0" borderId="14" xfId="5" applyFont="1" applyBorder="1" applyAlignment="1">
      <alignment horizontal="center" vertical="top" wrapText="1"/>
    </xf>
    <xf numFmtId="0" fontId="45" fillId="0" borderId="14" xfId="5" applyFont="1" applyBorder="1" applyAlignment="1">
      <alignment vertical="top" wrapText="1"/>
    </xf>
    <xf numFmtId="165" fontId="45" fillId="0" borderId="14" xfId="6" applyFont="1" applyBorder="1" applyAlignment="1">
      <alignment vertical="top" wrapText="1"/>
    </xf>
    <xf numFmtId="49" fontId="32" fillId="0" borderId="13" xfId="5" applyNumberFormat="1" applyFont="1" applyBorder="1" applyAlignment="1">
      <alignment horizontal="left" vertical="center"/>
    </xf>
    <xf numFmtId="0" fontId="47" fillId="6" borderId="21" xfId="0" applyFont="1" applyFill="1" applyBorder="1" applyAlignment="1">
      <alignment horizontal="center" vertical="center"/>
    </xf>
    <xf numFmtId="167" fontId="48" fillId="0" borderId="21" xfId="0" applyNumberFormat="1" applyFont="1" applyBorder="1"/>
    <xf numFmtId="168" fontId="42" fillId="0" borderId="0" xfId="0" applyNumberFormat="1" applyFont="1"/>
    <xf numFmtId="168" fontId="40" fillId="0" borderId="0" xfId="0" applyNumberFormat="1" applyFont="1"/>
    <xf numFmtId="165" fontId="32" fillId="0" borderId="0" xfId="0" applyNumberFormat="1" applyFont="1"/>
    <xf numFmtId="165" fontId="40" fillId="0" borderId="0" xfId="0" applyNumberFormat="1" applyFont="1"/>
    <xf numFmtId="167" fontId="40" fillId="0" borderId="0" xfId="0" applyNumberFormat="1" applyFont="1"/>
    <xf numFmtId="167" fontId="42" fillId="0" borderId="0" xfId="0" applyNumberFormat="1" applyFont="1"/>
    <xf numFmtId="0" fontId="51" fillId="0" borderId="0" xfId="11"/>
    <xf numFmtId="165" fontId="51" fillId="0" borderId="0" xfId="11" applyNumberFormat="1"/>
    <xf numFmtId="0" fontId="32" fillId="0" borderId="0" xfId="0" applyFont="1" applyAlignment="1">
      <alignment horizontal="left"/>
    </xf>
    <xf numFmtId="165" fontId="32" fillId="0" borderId="0" xfId="0" applyNumberFormat="1" applyFont="1" applyAlignment="1">
      <alignment horizontal="left"/>
    </xf>
    <xf numFmtId="165" fontId="32" fillId="0" borderId="0" xfId="0" applyNumberFormat="1" applyFont="1" applyAlignment="1">
      <alignment horizontal="center"/>
    </xf>
    <xf numFmtId="0" fontId="7" fillId="0" borderId="21" xfId="5" applyFont="1" applyBorder="1" applyAlignment="1">
      <alignment vertical="center"/>
    </xf>
    <xf numFmtId="0" fontId="5" fillId="0" borderId="13" xfId="5" quotePrefix="1" applyFont="1" applyBorder="1" applyAlignment="1">
      <alignment horizontal="right" vertical="center"/>
    </xf>
    <xf numFmtId="0" fontId="0" fillId="0" borderId="13" xfId="0" applyBorder="1"/>
    <xf numFmtId="165" fontId="0" fillId="0" borderId="21" xfId="2" applyFont="1" applyBorder="1"/>
    <xf numFmtId="0" fontId="0" fillId="0" borderId="21" xfId="0" applyBorder="1"/>
    <xf numFmtId="0" fontId="7" fillId="0" borderId="13" xfId="5" applyFont="1" applyBorder="1" applyAlignment="1">
      <alignment horizontal="left" vertical="center"/>
    </xf>
    <xf numFmtId="0" fontId="32" fillId="0" borderId="4" xfId="5" applyFont="1" applyBorder="1"/>
    <xf numFmtId="49" fontId="5" fillId="0" borderId="9" xfId="5" applyNumberFormat="1" applyFont="1" applyBorder="1" applyAlignment="1">
      <alignment vertical="center"/>
    </xf>
    <xf numFmtId="49" fontId="5" fillId="0" borderId="9" xfId="5" quotePrefix="1" applyNumberFormat="1" applyFont="1" applyBorder="1" applyAlignment="1">
      <alignment horizontal="left" vertical="center"/>
    </xf>
    <xf numFmtId="0" fontId="5" fillId="0" borderId="1" xfId="5" quotePrefix="1" applyFont="1" applyBorder="1" applyAlignment="1">
      <alignment horizontal="right" vertical="center"/>
    </xf>
    <xf numFmtId="0" fontId="0" fillId="0" borderId="1" xfId="0" applyBorder="1"/>
    <xf numFmtId="0" fontId="0" fillId="0" borderId="18" xfId="0" applyBorder="1"/>
    <xf numFmtId="165" fontId="0" fillId="0" borderId="18" xfId="2" applyFont="1" applyBorder="1"/>
    <xf numFmtId="49" fontId="7" fillId="0" borderId="9" xfId="5" applyNumberFormat="1" applyFont="1" applyBorder="1" applyAlignment="1">
      <alignment vertical="center"/>
    </xf>
    <xf numFmtId="0" fontId="7" fillId="0" borderId="10" xfId="5" applyFont="1" applyBorder="1" applyAlignment="1">
      <alignment vertical="center"/>
    </xf>
    <xf numFmtId="49" fontId="7" fillId="0" borderId="9" xfId="5" quotePrefix="1" applyNumberFormat="1" applyFont="1" applyBorder="1" applyAlignment="1">
      <alignment horizontal="left" vertical="center"/>
    </xf>
    <xf numFmtId="0" fontId="7" fillId="0" borderId="1" xfId="5" quotePrefix="1" applyFont="1" applyBorder="1" applyAlignment="1">
      <alignment horizontal="left" vertical="center"/>
    </xf>
    <xf numFmtId="0" fontId="3" fillId="0" borderId="1" xfId="0" applyFont="1" applyBorder="1"/>
    <xf numFmtId="0" fontId="3" fillId="0" borderId="18" xfId="0" applyFont="1" applyBorder="1"/>
    <xf numFmtId="165" fontId="3" fillId="0" borderId="18" xfId="2" applyFont="1" applyBorder="1"/>
    <xf numFmtId="0" fontId="37" fillId="0" borderId="0" xfId="5" applyFont="1" applyAlignment="1">
      <alignment horizontal="center" vertical="center"/>
    </xf>
    <xf numFmtId="165" fontId="32" fillId="0" borderId="21" xfId="0" applyNumberFormat="1" applyFont="1" applyBorder="1"/>
    <xf numFmtId="0" fontId="34" fillId="0" borderId="0" xfId="5" applyFont="1" applyAlignment="1">
      <alignment vertical="center"/>
    </xf>
    <xf numFmtId="0" fontId="34" fillId="0" borderId="7" xfId="5" applyFont="1" applyBorder="1" applyAlignment="1">
      <alignment vertical="center"/>
    </xf>
    <xf numFmtId="0" fontId="37" fillId="0" borderId="0" xfId="5" applyFont="1" applyAlignment="1">
      <alignment vertical="center"/>
    </xf>
    <xf numFmtId="0" fontId="37" fillId="0" borderId="7" xfId="5" applyFont="1" applyBorder="1" applyAlignment="1">
      <alignment vertical="center"/>
    </xf>
    <xf numFmtId="0" fontId="53" fillId="0" borderId="0" xfId="0" applyFont="1"/>
    <xf numFmtId="0" fontId="53" fillId="0" borderId="31" xfId="0" applyFont="1" applyBorder="1"/>
    <xf numFmtId="0" fontId="0" fillId="0" borderId="31" xfId="0" applyBorder="1"/>
    <xf numFmtId="0" fontId="59" fillId="0" borderId="13" xfId="5" quotePrefix="1" applyFont="1" applyBorder="1" applyAlignment="1">
      <alignment horizontal="left" vertical="center"/>
    </xf>
    <xf numFmtId="0" fontId="58" fillId="0" borderId="13" xfId="5" quotePrefix="1" applyFont="1" applyBorder="1" applyAlignment="1">
      <alignment vertical="center"/>
    </xf>
    <xf numFmtId="0" fontId="58" fillId="0" borderId="14" xfId="5" applyFont="1" applyBorder="1"/>
    <xf numFmtId="49" fontId="5" fillId="0" borderId="2" xfId="5" quotePrefix="1" applyNumberFormat="1" applyFont="1" applyBorder="1" applyAlignment="1">
      <alignment horizontal="left" vertical="center"/>
    </xf>
    <xf numFmtId="0" fontId="5" fillId="0" borderId="3" xfId="5" quotePrefix="1" applyFont="1" applyBorder="1" applyAlignment="1">
      <alignment horizontal="left" vertical="center"/>
    </xf>
    <xf numFmtId="0" fontId="5" fillId="0" borderId="4" xfId="5" applyFont="1" applyBorder="1"/>
    <xf numFmtId="49" fontId="60" fillId="0" borderId="12" xfId="5" quotePrefix="1" applyNumberFormat="1" applyFont="1" applyBorder="1" applyAlignment="1">
      <alignment horizontal="left" vertical="center"/>
    </xf>
    <xf numFmtId="49" fontId="60" fillId="0" borderId="12" xfId="5" applyNumberFormat="1" applyFont="1" applyBorder="1" applyAlignment="1">
      <alignment vertical="center"/>
    </xf>
    <xf numFmtId="165" fontId="60" fillId="0" borderId="21" xfId="6" applyFont="1" applyBorder="1" applyAlignment="1">
      <alignment vertical="center"/>
    </xf>
    <xf numFmtId="169" fontId="42" fillId="0" borderId="0" xfId="0" applyNumberFormat="1" applyFont="1"/>
    <xf numFmtId="165" fontId="18" fillId="0" borderId="0" xfId="2" applyFont="1" applyAlignment="1">
      <alignment horizontal="center" vertical="top" wrapText="1"/>
    </xf>
    <xf numFmtId="165" fontId="18" fillId="0" borderId="0" xfId="2" applyFont="1" applyAlignment="1">
      <alignment vertical="top" wrapText="1"/>
    </xf>
    <xf numFmtId="165" fontId="18" fillId="0" borderId="0" xfId="2" applyFont="1" applyAlignment="1">
      <alignment horizontal="center"/>
    </xf>
    <xf numFmtId="0" fontId="25" fillId="0" borderId="0" xfId="5" applyFont="1"/>
    <xf numFmtId="165" fontId="5" fillId="0" borderId="21" xfId="14" applyFont="1" applyBorder="1" applyAlignment="1">
      <alignment vertical="center"/>
    </xf>
    <xf numFmtId="165" fontId="7" fillId="0" borderId="21" xfId="14" applyFont="1" applyBorder="1" applyAlignment="1">
      <alignment vertical="center"/>
    </xf>
    <xf numFmtId="165" fontId="7" fillId="0" borderId="12" xfId="14" applyFont="1" applyBorder="1" applyAlignment="1">
      <alignment vertical="center"/>
    </xf>
    <xf numFmtId="165" fontId="5" fillId="0" borderId="12" xfId="14" applyFont="1" applyBorder="1" applyAlignment="1">
      <alignment vertical="center"/>
    </xf>
    <xf numFmtId="0" fontId="63" fillId="0" borderId="21" xfId="0" applyFont="1" applyBorder="1" applyAlignment="1">
      <alignment vertical="top"/>
    </xf>
    <xf numFmtId="0" fontId="5" fillId="0" borderId="13" xfId="5" quotePrefix="1" applyFont="1" applyBorder="1" applyAlignment="1">
      <alignment vertical="center"/>
    </xf>
    <xf numFmtId="0" fontId="5" fillId="0" borderId="13" xfId="5" applyFont="1" applyBorder="1" applyAlignment="1">
      <alignment vertical="center"/>
    </xf>
    <xf numFmtId="0" fontId="7" fillId="0" borderId="13" xfId="5" applyFont="1" applyBorder="1" applyAlignment="1">
      <alignment vertical="center"/>
    </xf>
    <xf numFmtId="173" fontId="0" fillId="0" borderId="21" xfId="0" applyNumberFormat="1" applyBorder="1"/>
    <xf numFmtId="0" fontId="27" fillId="0" borderId="21" xfId="5" applyFont="1" applyBorder="1" applyAlignment="1">
      <alignment horizontal="left" vertical="top" wrapText="1"/>
    </xf>
    <xf numFmtId="175" fontId="6" fillId="0" borderId="0" xfId="4" applyNumberFormat="1" applyFont="1"/>
    <xf numFmtId="174" fontId="6" fillId="0" borderId="0" xfId="2" applyNumberFormat="1" applyFont="1"/>
    <xf numFmtId="173" fontId="7" fillId="0" borderId="12" xfId="6" applyNumberFormat="1" applyFont="1" applyBorder="1" applyAlignment="1">
      <alignment vertical="center"/>
    </xf>
    <xf numFmtId="173" fontId="5" fillId="0" borderId="12" xfId="6" applyNumberFormat="1" applyFont="1" applyBorder="1" applyAlignment="1">
      <alignment vertical="center"/>
    </xf>
    <xf numFmtId="0" fontId="27" fillId="0" borderId="21" xfId="5" applyFont="1" applyBorder="1" applyAlignment="1">
      <alignment vertical="top" wrapText="1"/>
    </xf>
    <xf numFmtId="0" fontId="18" fillId="0" borderId="0" xfId="5" applyFont="1" applyAlignment="1">
      <alignment horizontal="left" vertical="top" wrapText="1"/>
    </xf>
    <xf numFmtId="0" fontId="18" fillId="0" borderId="0" xfId="5" applyFont="1" applyAlignment="1">
      <alignment horizontal="center" vertical="top" wrapText="1"/>
    </xf>
    <xf numFmtId="0" fontId="18" fillId="0" borderId="0" xfId="5" applyFont="1" applyAlignment="1">
      <alignment horizontal="center" wrapText="1"/>
    </xf>
    <xf numFmtId="165" fontId="25" fillId="0" borderId="21" xfId="2" applyFont="1" applyBorder="1" applyAlignment="1">
      <alignment vertical="top" wrapText="1"/>
    </xf>
    <xf numFmtId="165" fontId="64" fillId="7" borderId="8" xfId="2" applyFont="1" applyFill="1" applyBorder="1" applyAlignment="1">
      <alignment horizontal="center" vertical="center" wrapText="1"/>
    </xf>
    <xf numFmtId="0" fontId="64" fillId="8" borderId="21" xfId="5" applyFont="1" applyFill="1" applyBorder="1" applyAlignment="1">
      <alignment horizontal="center" vertical="center" wrapText="1"/>
    </xf>
    <xf numFmtId="0" fontId="64" fillId="8" borderId="14" xfId="5" applyFont="1" applyFill="1" applyBorder="1" applyAlignment="1">
      <alignment horizontal="center" vertical="center"/>
    </xf>
    <xf numFmtId="0" fontId="64" fillId="8" borderId="18" xfId="5" applyFont="1" applyFill="1" applyBorder="1" applyAlignment="1">
      <alignment horizontal="center" vertical="center"/>
    </xf>
    <xf numFmtId="0" fontId="64" fillId="8" borderId="10" xfId="5" applyFont="1" applyFill="1" applyBorder="1" applyAlignment="1">
      <alignment horizontal="center" vertical="center"/>
    </xf>
    <xf numFmtId="0" fontId="64" fillId="8" borderId="10" xfId="5" applyFont="1" applyFill="1" applyBorder="1" applyAlignment="1">
      <alignment horizontal="center" vertical="center" wrapText="1"/>
    </xf>
    <xf numFmtId="165" fontId="64" fillId="8" borderId="10" xfId="2" applyFont="1" applyFill="1" applyBorder="1" applyAlignment="1">
      <alignment horizontal="center" vertical="center"/>
    </xf>
    <xf numFmtId="1" fontId="64" fillId="8" borderId="14" xfId="2" applyNumberFormat="1" applyFont="1" applyFill="1" applyBorder="1" applyAlignment="1">
      <alignment horizontal="center" vertical="center"/>
    </xf>
    <xf numFmtId="0" fontId="25" fillId="0" borderId="21" xfId="5" applyFont="1" applyBorder="1" applyAlignment="1">
      <alignment horizontal="center" vertical="top" wrapText="1"/>
    </xf>
    <xf numFmtId="0" fontId="18" fillId="0" borderId="0" xfId="5" applyFont="1" applyAlignment="1">
      <alignment horizontal="left"/>
    </xf>
    <xf numFmtId="165" fontId="26" fillId="0" borderId="21" xfId="2" applyFont="1" applyBorder="1" applyAlignment="1">
      <alignment vertical="top" wrapText="1"/>
    </xf>
    <xf numFmtId="0" fontId="21" fillId="0" borderId="0" xfId="5" applyFont="1" applyAlignment="1">
      <alignment vertical="top" wrapText="1"/>
    </xf>
    <xf numFmtId="0" fontId="21" fillId="0" borderId="0" xfId="5" applyFont="1" applyAlignment="1">
      <alignment horizontal="left" vertical="top" wrapText="1"/>
    </xf>
    <xf numFmtId="0" fontId="21" fillId="0" borderId="0" xfId="5" applyFont="1" applyAlignment="1">
      <alignment wrapText="1"/>
    </xf>
    <xf numFmtId="165" fontId="65" fillId="0" borderId="0" xfId="2" applyFont="1" applyBorder="1"/>
    <xf numFmtId="0" fontId="65" fillId="0" borderId="0" xfId="5" applyFont="1"/>
    <xf numFmtId="0" fontId="21" fillId="0" borderId="0" xfId="5" applyFont="1" applyAlignment="1">
      <alignment vertical="top"/>
    </xf>
    <xf numFmtId="165" fontId="21" fillId="0" borderId="0" xfId="2" applyFont="1" applyBorder="1"/>
    <xf numFmtId="0" fontId="21" fillId="0" borderId="0" xfId="5" applyFont="1" applyAlignment="1">
      <alignment horizontal="center"/>
    </xf>
    <xf numFmtId="0" fontId="21" fillId="0" borderId="0" xfId="5" applyFont="1" applyAlignment="1">
      <alignment horizontal="center" wrapText="1"/>
    </xf>
    <xf numFmtId="165" fontId="21" fillId="0" borderId="0" xfId="2" applyFont="1" applyBorder="1" applyAlignment="1">
      <alignment horizontal="center"/>
    </xf>
    <xf numFmtId="0" fontId="21" fillId="0" borderId="0" xfId="5" applyFont="1" applyAlignment="1">
      <alignment horizontal="center" vertical="top" wrapText="1"/>
    </xf>
    <xf numFmtId="165" fontId="21" fillId="0" borderId="0" xfId="2" applyFont="1" applyBorder="1" applyAlignment="1">
      <alignment vertical="top" wrapText="1"/>
    </xf>
    <xf numFmtId="165" fontId="21" fillId="0" borderId="0" xfId="2" applyFont="1" applyBorder="1" applyAlignment="1">
      <alignment horizontal="center" vertical="top" wrapText="1"/>
    </xf>
    <xf numFmtId="0" fontId="65" fillId="0" borderId="0" xfId="5" applyFont="1" applyAlignment="1">
      <alignment horizontal="left" vertical="top" wrapText="1"/>
    </xf>
    <xf numFmtId="165" fontId="65" fillId="0" borderId="0" xfId="2" applyFont="1" applyBorder="1" applyAlignment="1">
      <alignment horizontal="left" vertical="top" wrapText="1"/>
    </xf>
    <xf numFmtId="0" fontId="21" fillId="0" borderId="0" xfId="5" applyFont="1" applyAlignment="1">
      <alignment horizontal="center" vertical="top"/>
    </xf>
    <xf numFmtId="165" fontId="21" fillId="0" borderId="0" xfId="2" applyFont="1" applyBorder="1" applyAlignment="1">
      <alignment horizontal="left" vertical="top"/>
    </xf>
    <xf numFmtId="0" fontId="21" fillId="0" borderId="0" xfId="5" applyFont="1" applyAlignment="1">
      <alignment horizontal="left" vertical="top"/>
    </xf>
    <xf numFmtId="165" fontId="21" fillId="0" borderId="0" xfId="2" applyFont="1" applyBorder="1" applyAlignment="1">
      <alignment vertical="top"/>
    </xf>
    <xf numFmtId="0" fontId="65" fillId="0" borderId="0" xfId="5" applyFont="1" applyAlignment="1">
      <alignment horizontal="center" wrapText="1"/>
    </xf>
    <xf numFmtId="0" fontId="21" fillId="0" borderId="0" xfId="5" applyFont="1" applyAlignment="1">
      <alignment horizontal="right" vertical="top"/>
    </xf>
    <xf numFmtId="0" fontId="65" fillId="0" borderId="0" xfId="5" applyFont="1" applyAlignment="1">
      <alignment wrapText="1"/>
    </xf>
    <xf numFmtId="0" fontId="19" fillId="0" borderId="21" xfId="5" applyFont="1" applyBorder="1"/>
    <xf numFmtId="0" fontId="20" fillId="0" borderId="21" xfId="5" applyFont="1" applyBorder="1"/>
    <xf numFmtId="0" fontId="22" fillId="0" borderId="21" xfId="5" applyFont="1" applyBorder="1"/>
    <xf numFmtId="0" fontId="21" fillId="0" borderId="21" xfId="5" applyFont="1" applyBorder="1"/>
    <xf numFmtId="0" fontId="21" fillId="0" borderId="21" xfId="5" applyFont="1" applyBorder="1" applyAlignment="1">
      <alignment horizontal="left"/>
    </xf>
    <xf numFmtId="0" fontId="22" fillId="0" borderId="21" xfId="5" applyFont="1" applyBorder="1" applyAlignment="1">
      <alignment horizontal="left"/>
    </xf>
    <xf numFmtId="0" fontId="68" fillId="0" borderId="0" xfId="5" applyFont="1"/>
    <xf numFmtId="0" fontId="68" fillId="0" borderId="0" xfId="5" applyFont="1" applyAlignment="1">
      <alignment wrapText="1"/>
    </xf>
    <xf numFmtId="165" fontId="68" fillId="0" borderId="0" xfId="2" applyFont="1"/>
    <xf numFmtId="0" fontId="68" fillId="0" borderId="0" xfId="5" applyFont="1" applyAlignment="1">
      <alignment horizontal="left"/>
    </xf>
    <xf numFmtId="0" fontId="28" fillId="0" borderId="21" xfId="5" applyFont="1" applyBorder="1" applyAlignment="1">
      <alignment horizontal="center" vertical="top" wrapText="1"/>
    </xf>
    <xf numFmtId="0" fontId="28" fillId="0" borderId="21" xfId="5" quotePrefix="1" applyFont="1" applyBorder="1" applyAlignment="1">
      <alignment horizontal="center" vertical="top" wrapText="1"/>
    </xf>
    <xf numFmtId="165" fontId="28" fillId="0" borderId="21" xfId="2" applyFont="1" applyFill="1" applyBorder="1" applyAlignment="1">
      <alignment vertical="top" wrapText="1"/>
    </xf>
    <xf numFmtId="0" fontId="26" fillId="0" borderId="21" xfId="5" applyFont="1" applyBorder="1" applyAlignment="1">
      <alignment horizontal="center" vertical="top" wrapText="1"/>
    </xf>
    <xf numFmtId="0" fontId="26" fillId="0" borderId="21" xfId="5" quotePrefix="1" applyFont="1" applyBorder="1" applyAlignment="1">
      <alignment horizontal="center" vertical="top" wrapText="1"/>
    </xf>
    <xf numFmtId="0" fontId="27" fillId="0" borderId="21" xfId="5" quotePrefix="1" applyFont="1" applyBorder="1" applyAlignment="1">
      <alignment horizontal="center" vertical="top" wrapText="1"/>
    </xf>
    <xf numFmtId="165" fontId="28" fillId="0" borderId="21" xfId="2" applyFont="1" applyBorder="1" applyAlignment="1">
      <alignment vertical="top" wrapText="1"/>
    </xf>
    <xf numFmtId="165" fontId="27" fillId="0" borderId="21" xfId="2" applyFont="1" applyBorder="1" applyAlignment="1">
      <alignment vertical="top" wrapText="1"/>
    </xf>
    <xf numFmtId="0" fontId="26" fillId="0" borderId="21" xfId="7" applyFont="1" applyBorder="1" applyAlignment="1">
      <alignment horizontal="center" vertical="top"/>
    </xf>
    <xf numFmtId="0" fontId="26" fillId="0" borderId="21" xfId="7" quotePrefix="1" applyFont="1" applyBorder="1" applyAlignment="1">
      <alignment horizontal="center" vertical="top"/>
    </xf>
    <xf numFmtId="0" fontId="26" fillId="0" borderId="12" xfId="8" applyFont="1" applyBorder="1" applyAlignment="1">
      <alignment vertical="top" wrapText="1"/>
    </xf>
    <xf numFmtId="165" fontId="26" fillId="0" borderId="14" xfId="2" applyFont="1" applyBorder="1" applyAlignment="1">
      <alignment vertical="top" wrapText="1"/>
    </xf>
    <xf numFmtId="0" fontId="25" fillId="0" borderId="21" xfId="5" applyFont="1" applyBorder="1" applyAlignment="1">
      <alignment horizontal="center" vertical="top"/>
    </xf>
    <xf numFmtId="0" fontId="25" fillId="0" borderId="21" xfId="5" quotePrefix="1" applyFont="1" applyBorder="1" applyAlignment="1">
      <alignment horizontal="center" vertical="top"/>
    </xf>
    <xf numFmtId="0" fontId="28" fillId="0" borderId="21" xfId="5" quotePrefix="1" applyFont="1" applyBorder="1" applyAlignment="1">
      <alignment horizontal="center" vertical="top"/>
    </xf>
    <xf numFmtId="0" fontId="25" fillId="0" borderId="12" xfId="7" applyFont="1" applyBorder="1" applyAlignment="1">
      <alignment vertical="top" wrapText="1"/>
    </xf>
    <xf numFmtId="165" fontId="25" fillId="0" borderId="21" xfId="2" applyFont="1" applyBorder="1" applyAlignment="1">
      <alignment vertical="top"/>
    </xf>
    <xf numFmtId="0" fontId="26" fillId="0" borderId="18" xfId="8" applyFont="1" applyBorder="1" applyAlignment="1">
      <alignment horizontal="center" vertical="top"/>
    </xf>
    <xf numFmtId="0" fontId="26" fillId="0" borderId="21" xfId="8" applyFont="1" applyBorder="1" applyAlignment="1">
      <alignment vertical="top" wrapText="1"/>
    </xf>
    <xf numFmtId="165" fontId="26" fillId="0" borderId="14" xfId="2" applyFont="1" applyBorder="1" applyAlignment="1">
      <alignment vertical="top"/>
    </xf>
    <xf numFmtId="0" fontId="27" fillId="0" borderId="21" xfId="7" quotePrefix="1" applyFont="1" applyBorder="1" applyAlignment="1">
      <alignment horizontal="center" vertical="top"/>
    </xf>
    <xf numFmtId="0" fontId="26" fillId="0" borderId="18" xfId="8" quotePrefix="1" applyFont="1" applyBorder="1" applyAlignment="1">
      <alignment horizontal="center" vertical="top"/>
    </xf>
    <xf numFmtId="0" fontId="27" fillId="0" borderId="18" xfId="8" quotePrefix="1" applyFont="1" applyBorder="1" applyAlignment="1">
      <alignment horizontal="center" vertical="top"/>
    </xf>
    <xf numFmtId="165" fontId="26" fillId="0" borderId="14" xfId="2" applyFont="1" applyBorder="1" applyAlignment="1">
      <alignment horizontal="right" vertical="top" wrapText="1"/>
    </xf>
    <xf numFmtId="0" fontId="26" fillId="0" borderId="21" xfId="8" applyFont="1" applyBorder="1" applyAlignment="1">
      <alignment horizontal="center" vertical="top"/>
    </xf>
    <xf numFmtId="0" fontId="26" fillId="0" borderId="21" xfId="8" quotePrefix="1" applyFont="1" applyBorder="1" applyAlignment="1">
      <alignment horizontal="center" vertical="top"/>
    </xf>
    <xf numFmtId="0" fontId="27" fillId="0" borderId="21" xfId="8" applyFont="1" applyBorder="1" applyAlignment="1">
      <alignment horizontal="center" vertical="top"/>
    </xf>
    <xf numFmtId="0" fontId="27" fillId="0" borderId="21" xfId="8" quotePrefix="1" applyFont="1" applyBorder="1" applyAlignment="1">
      <alignment horizontal="center" vertical="top"/>
    </xf>
    <xf numFmtId="0" fontId="25" fillId="0" borderId="21" xfId="8" applyFont="1" applyBorder="1" applyAlignment="1">
      <alignment horizontal="center" vertical="top"/>
    </xf>
    <xf numFmtId="0" fontId="25" fillId="0" borderId="21" xfId="7" quotePrefix="1" applyFont="1" applyBorder="1" applyAlignment="1">
      <alignment horizontal="center" vertical="top"/>
    </xf>
    <xf numFmtId="0" fontId="25" fillId="0" borderId="18" xfId="8" quotePrefix="1" applyFont="1" applyBorder="1" applyAlignment="1">
      <alignment horizontal="center" vertical="top"/>
    </xf>
    <xf numFmtId="0" fontId="25" fillId="0" borderId="21" xfId="7" applyFont="1" applyBorder="1" applyAlignment="1">
      <alignment vertical="top" wrapText="1"/>
    </xf>
    <xf numFmtId="165" fontId="25" fillId="0" borderId="14" xfId="2" applyFont="1" applyBorder="1" applyAlignment="1">
      <alignment vertical="top" wrapText="1"/>
    </xf>
    <xf numFmtId="0" fontId="26" fillId="0" borderId="9" xfId="8" applyFont="1" applyBorder="1" applyAlignment="1">
      <alignment horizontal="center" vertical="top"/>
    </xf>
    <xf numFmtId="0" fontId="26" fillId="0" borderId="1" xfId="8" quotePrefix="1" applyFont="1" applyBorder="1" applyAlignment="1">
      <alignment horizontal="center" vertical="top"/>
    </xf>
    <xf numFmtId="0" fontId="27" fillId="0" borderId="9" xfId="8" applyFont="1" applyBorder="1" applyAlignment="1">
      <alignment horizontal="center" vertical="top"/>
    </xf>
    <xf numFmtId="0" fontId="27" fillId="0" borderId="1" xfId="8" quotePrefix="1" applyFont="1" applyBorder="1" applyAlignment="1">
      <alignment horizontal="center" vertical="top"/>
    </xf>
    <xf numFmtId="0" fontId="25" fillId="0" borderId="21" xfId="5" quotePrefix="1" applyFont="1" applyBorder="1" applyAlignment="1">
      <alignment horizontal="center" vertical="top" wrapText="1"/>
    </xf>
    <xf numFmtId="0" fontId="27" fillId="0" borderId="21" xfId="7" applyFont="1" applyBorder="1" applyAlignment="1">
      <alignment horizontal="center" vertical="top"/>
    </xf>
    <xf numFmtId="165" fontId="27" fillId="0" borderId="14" xfId="2" applyFont="1" applyBorder="1" applyAlignment="1">
      <alignment vertical="top" wrapText="1"/>
    </xf>
    <xf numFmtId="0" fontId="25" fillId="0" borderId="21" xfId="7" applyFont="1" applyBorder="1" applyAlignment="1">
      <alignment horizontal="center" vertical="top"/>
    </xf>
    <xf numFmtId="0" fontId="25" fillId="0" borderId="21" xfId="8" applyFont="1" applyBorder="1" applyAlignment="1">
      <alignment vertical="top" wrapText="1"/>
    </xf>
    <xf numFmtId="165" fontId="25" fillId="0" borderId="14" xfId="2" applyFont="1" applyBorder="1" applyAlignment="1">
      <alignment vertical="top"/>
    </xf>
    <xf numFmtId="0" fontId="28" fillId="0" borderId="21" xfId="8" applyFont="1" applyBorder="1" applyAlignment="1">
      <alignment vertical="top" wrapText="1"/>
    </xf>
    <xf numFmtId="165" fontId="27" fillId="0" borderId="14" xfId="2" applyFont="1" applyBorder="1" applyAlignment="1">
      <alignment vertical="top"/>
    </xf>
    <xf numFmtId="0" fontId="69" fillId="0" borderId="0" xfId="5" applyFont="1"/>
    <xf numFmtId="0" fontId="26" fillId="0" borderId="21" xfId="5" applyFont="1" applyBorder="1" applyAlignment="1">
      <alignment horizontal="left" wrapText="1"/>
    </xf>
    <xf numFmtId="165" fontId="26" fillId="0" borderId="14" xfId="2" applyFont="1" applyBorder="1" applyAlignment="1">
      <alignment horizontal="right"/>
    </xf>
    <xf numFmtId="165" fontId="28" fillId="0" borderId="14" xfId="2" applyFont="1" applyBorder="1" applyAlignment="1">
      <alignment vertical="top" wrapText="1"/>
    </xf>
    <xf numFmtId="0" fontId="26" fillId="0" borderId="21" xfId="8" applyFont="1" applyBorder="1" applyAlignment="1">
      <alignment horizontal="left" vertical="top" wrapText="1"/>
    </xf>
    <xf numFmtId="0" fontId="25" fillId="0" borderId="21" xfId="8" applyFont="1" applyBorder="1" applyAlignment="1">
      <alignment horizontal="left" vertical="top" wrapText="1"/>
    </xf>
    <xf numFmtId="0" fontId="28" fillId="0" borderId="12" xfId="8" applyFont="1" applyBorder="1" applyAlignment="1">
      <alignment vertical="top" wrapText="1"/>
    </xf>
    <xf numFmtId="0" fontId="26" fillId="0" borderId="12" xfId="8" applyFont="1" applyBorder="1" applyAlignment="1">
      <alignment horizontal="left" vertical="top" wrapText="1"/>
    </xf>
    <xf numFmtId="0" fontId="28" fillId="0" borderId="12" xfId="8" applyFont="1" applyBorder="1" applyAlignment="1">
      <alignment horizontal="left" vertical="top" wrapText="1"/>
    </xf>
    <xf numFmtId="0" fontId="26" fillId="0" borderId="21" xfId="7" applyFont="1" applyBorder="1" applyAlignment="1">
      <alignment vertical="top" wrapText="1"/>
    </xf>
    <xf numFmtId="0" fontId="67" fillId="8" borderId="21" xfId="5" applyFont="1" applyFill="1" applyBorder="1"/>
    <xf numFmtId="0" fontId="68" fillId="8" borderId="21" xfId="5" applyFont="1" applyFill="1" applyBorder="1"/>
    <xf numFmtId="165" fontId="21" fillId="0" borderId="21" xfId="2" applyFont="1" applyBorder="1"/>
    <xf numFmtId="165" fontId="66" fillId="0" borderId="21" xfId="2" applyFont="1" applyFill="1" applyBorder="1" applyAlignment="1">
      <alignment horizontal="center" vertical="center" wrapText="1"/>
    </xf>
    <xf numFmtId="165" fontId="19" fillId="0" borderId="21" xfId="2" applyFont="1" applyFill="1" applyBorder="1" applyAlignment="1">
      <alignment horizontal="center" vertical="center" wrapText="1"/>
    </xf>
    <xf numFmtId="0" fontId="19" fillId="0" borderId="21" xfId="5" applyFont="1" applyBorder="1" applyAlignment="1">
      <alignment horizontal="center" vertical="center" wrapText="1"/>
    </xf>
    <xf numFmtId="1" fontId="19" fillId="0" borderId="21" xfId="2" applyNumberFormat="1" applyFont="1" applyFill="1" applyBorder="1" applyAlignment="1">
      <alignment horizontal="center" vertical="center"/>
    </xf>
    <xf numFmtId="0" fontId="19" fillId="0" borderId="21" xfId="5" applyFont="1" applyBorder="1" applyAlignment="1">
      <alignment horizontal="center" vertical="center"/>
    </xf>
    <xf numFmtId="165" fontId="19" fillId="0" borderId="21" xfId="2" applyFont="1" applyFill="1" applyBorder="1" applyAlignment="1">
      <alignment horizontal="center" vertical="center"/>
    </xf>
    <xf numFmtId="165" fontId="26" fillId="0" borderId="21" xfId="2" applyFont="1" applyBorder="1" applyAlignment="1">
      <alignment vertical="top"/>
    </xf>
    <xf numFmtId="165" fontId="26" fillId="0" borderId="21" xfId="2" applyFont="1" applyBorder="1" applyAlignment="1">
      <alignment horizontal="right" vertical="top" wrapText="1"/>
    </xf>
    <xf numFmtId="0" fontId="25" fillId="0" borderId="21" xfId="8" quotePrefix="1" applyFont="1" applyBorder="1" applyAlignment="1">
      <alignment horizontal="center" vertical="top"/>
    </xf>
    <xf numFmtId="0" fontId="27" fillId="0" borderId="21" xfId="8" applyFont="1" applyBorder="1" applyAlignment="1">
      <alignment vertical="top" wrapText="1"/>
    </xf>
    <xf numFmtId="165" fontId="27" fillId="0" borderId="21" xfId="2" applyFont="1" applyBorder="1" applyAlignment="1">
      <alignment vertical="top"/>
    </xf>
    <xf numFmtId="165" fontId="26" fillId="0" borderId="21" xfId="2" applyFont="1" applyBorder="1" applyAlignment="1">
      <alignment horizontal="right"/>
    </xf>
    <xf numFmtId="0" fontId="28" fillId="0" borderId="21" xfId="8" applyFont="1" applyBorder="1" applyAlignment="1">
      <alignment horizontal="left" vertical="top" wrapText="1"/>
    </xf>
    <xf numFmtId="165" fontId="21" fillId="0" borderId="21" xfId="5" applyNumberFormat="1" applyFont="1" applyBorder="1"/>
    <xf numFmtId="165" fontId="22" fillId="0" borderId="21" xfId="2" applyFont="1" applyBorder="1"/>
    <xf numFmtId="0" fontId="27" fillId="0" borderId="21" xfId="5" applyFont="1" applyBorder="1" applyAlignment="1">
      <alignment horizontal="center" vertical="center" wrapText="1"/>
    </xf>
    <xf numFmtId="0" fontId="27" fillId="0" borderId="21" xfId="5" quotePrefix="1" applyFont="1" applyBorder="1" applyAlignment="1">
      <alignment horizontal="center" vertical="center" wrapText="1"/>
    </xf>
    <xf numFmtId="0" fontId="27" fillId="0" borderId="21" xfId="7" quotePrefix="1" applyFont="1" applyBorder="1" applyAlignment="1">
      <alignment horizontal="center" vertical="center"/>
    </xf>
    <xf numFmtId="0" fontId="26" fillId="0" borderId="21" xfId="8" applyFont="1" applyBorder="1" applyAlignment="1">
      <alignment vertical="center" wrapText="1"/>
    </xf>
    <xf numFmtId="165" fontId="26" fillId="0" borderId="14" xfId="2" applyFont="1" applyBorder="1" applyAlignment="1">
      <alignment vertical="center"/>
    </xf>
    <xf numFmtId="0" fontId="21" fillId="0" borderId="21" xfId="5" applyFont="1" applyBorder="1" applyAlignment="1">
      <alignment horizontal="left" vertical="center" wrapText="1"/>
    </xf>
    <xf numFmtId="165" fontId="21" fillId="0" borderId="21" xfId="5" applyNumberFormat="1" applyFont="1" applyBorder="1" applyAlignment="1">
      <alignment vertical="center"/>
    </xf>
    <xf numFmtId="0" fontId="21" fillId="0" borderId="0" xfId="5" applyFont="1" applyAlignment="1">
      <alignment horizontal="left" vertical="center"/>
    </xf>
    <xf numFmtId="165" fontId="22" fillId="0" borderId="21" xfId="5" applyNumberFormat="1" applyFont="1" applyBorder="1"/>
    <xf numFmtId="0" fontId="64" fillId="0" borderId="0" xfId="5" applyFont="1" applyAlignment="1">
      <alignment vertical="top" wrapText="1"/>
    </xf>
    <xf numFmtId="165" fontId="68" fillId="0" borderId="0" xfId="5" applyNumberFormat="1" applyFont="1"/>
    <xf numFmtId="165" fontId="22" fillId="0" borderId="0" xfId="5" applyNumberFormat="1" applyFont="1"/>
    <xf numFmtId="0" fontId="27" fillId="0" borderId="0" xfId="5" applyFont="1" applyAlignment="1">
      <alignment horizontal="center" vertical="top" wrapText="1"/>
    </xf>
    <xf numFmtId="0" fontId="25" fillId="7" borderId="21" xfId="5" applyFont="1" applyFill="1" applyBorder="1" applyAlignment="1">
      <alignment horizontal="center" vertical="center"/>
    </xf>
    <xf numFmtId="0" fontId="32" fillId="0" borderId="3" xfId="5" quotePrefix="1" applyFont="1" applyBorder="1" applyAlignment="1">
      <alignment horizontal="left" vertical="center"/>
    </xf>
    <xf numFmtId="49" fontId="34" fillId="0" borderId="2" xfId="5" quotePrefix="1" applyNumberFormat="1" applyFont="1" applyBorder="1" applyAlignment="1">
      <alignment horizontal="left" vertical="center"/>
    </xf>
    <xf numFmtId="165" fontId="32" fillId="0" borderId="0" xfId="6" applyFont="1" applyBorder="1" applyAlignment="1">
      <alignment vertical="center"/>
    </xf>
    <xf numFmtId="176" fontId="32" fillId="0" borderId="0" xfId="0" applyNumberFormat="1" applyFont="1"/>
    <xf numFmtId="0" fontId="27" fillId="0" borderId="0" xfId="5" applyFont="1"/>
    <xf numFmtId="0" fontId="27" fillId="0" borderId="0" xfId="5" applyFont="1" applyAlignment="1">
      <alignment horizontal="right"/>
    </xf>
    <xf numFmtId="0" fontId="27" fillId="0" borderId="0" xfId="5" applyFont="1" applyAlignment="1">
      <alignment horizontal="center"/>
    </xf>
    <xf numFmtId="43" fontId="27" fillId="0" borderId="0" xfId="10" applyFont="1" applyAlignment="1">
      <alignment horizontal="center"/>
    </xf>
    <xf numFmtId="0" fontId="27" fillId="8" borderId="21" xfId="5" applyFont="1" applyFill="1" applyBorder="1" applyAlignment="1">
      <alignment horizontal="center" vertical="center"/>
    </xf>
    <xf numFmtId="0" fontId="27" fillId="8" borderId="21" xfId="5" applyFont="1" applyFill="1" applyBorder="1" applyAlignment="1">
      <alignment horizontal="right" vertical="center"/>
    </xf>
    <xf numFmtId="43" fontId="27" fillId="8" borderId="21" xfId="10" applyFont="1" applyFill="1" applyBorder="1" applyAlignment="1">
      <alignment horizontal="center" vertical="center"/>
    </xf>
    <xf numFmtId="0" fontId="25" fillId="0" borderId="21" xfId="5" applyFont="1" applyBorder="1" applyAlignment="1">
      <alignment horizontal="right" vertical="top" wrapText="1"/>
    </xf>
    <xf numFmtId="43" fontId="25" fillId="0" borderId="21" xfId="10" applyFont="1" applyBorder="1" applyAlignment="1">
      <alignment vertical="top" wrapText="1"/>
    </xf>
    <xf numFmtId="0" fontId="28" fillId="0" borderId="21" xfId="5" applyFont="1" applyBorder="1" applyAlignment="1">
      <alignment horizontal="right" vertical="top" wrapText="1"/>
    </xf>
    <xf numFmtId="43" fontId="28" fillId="0" borderId="21" xfId="10" applyFont="1" applyBorder="1" applyAlignment="1">
      <alignment vertical="top" wrapText="1"/>
    </xf>
    <xf numFmtId="0" fontId="28" fillId="0" borderId="0" xfId="5" applyFont="1"/>
    <xf numFmtId="0" fontId="27" fillId="0" borderId="21" xfId="5" quotePrefix="1" applyFont="1" applyBorder="1" applyAlignment="1">
      <alignment horizontal="right" vertical="top" wrapText="1"/>
    </xf>
    <xf numFmtId="43" fontId="27" fillId="0" borderId="21" xfId="10" applyFont="1" applyBorder="1" applyAlignment="1">
      <alignment vertical="top" wrapText="1"/>
    </xf>
    <xf numFmtId="0" fontId="27" fillId="0" borderId="21" xfId="5" applyFont="1" applyBorder="1" applyAlignment="1">
      <alignment horizontal="right" vertical="top" wrapText="1"/>
    </xf>
    <xf numFmtId="43" fontId="27" fillId="0" borderId="0" xfId="10" applyFont="1"/>
    <xf numFmtId="43" fontId="26" fillId="0" borderId="21" xfId="10" applyFont="1" applyBorder="1" applyAlignment="1">
      <alignment vertical="top" wrapText="1"/>
    </xf>
    <xf numFmtId="0" fontId="26" fillId="0" borderId="0" xfId="5" applyFont="1"/>
    <xf numFmtId="43" fontId="28" fillId="0" borderId="21" xfId="10" applyFont="1" applyFill="1" applyBorder="1" applyAlignment="1">
      <alignment vertical="top" wrapText="1"/>
    </xf>
    <xf numFmtId="0" fontId="26" fillId="0" borderId="21" xfId="5" applyFont="1" applyBorder="1" applyAlignment="1">
      <alignment horizontal="right" vertical="top" wrapText="1"/>
    </xf>
    <xf numFmtId="0" fontId="27" fillId="0" borderId="21" xfId="5" quotePrefix="1" applyFont="1" applyBorder="1" applyAlignment="1">
      <alignment horizontal="left" vertical="top" wrapText="1"/>
    </xf>
    <xf numFmtId="0" fontId="27" fillId="0" borderId="14" xfId="5" applyFont="1" applyBorder="1" applyAlignment="1">
      <alignment vertical="top" wrapText="1"/>
    </xf>
    <xf numFmtId="0" fontId="28" fillId="0" borderId="21" xfId="5" quotePrefix="1" applyFont="1" applyBorder="1" applyAlignment="1">
      <alignment horizontal="right" vertical="top" wrapText="1"/>
    </xf>
    <xf numFmtId="0" fontId="26" fillId="0" borderId="21" xfId="5" quotePrefix="1" applyFont="1" applyBorder="1" applyAlignment="1">
      <alignment horizontal="right" vertical="top" wrapText="1"/>
    </xf>
    <xf numFmtId="0" fontId="27" fillId="0" borderId="14" xfId="8" applyFont="1" applyBorder="1" applyAlignment="1">
      <alignment horizontal="left" vertical="top" wrapText="1"/>
    </xf>
    <xf numFmtId="0" fontId="26" fillId="0" borderId="12" xfId="8" applyFont="1" applyBorder="1" applyAlignment="1">
      <alignment vertical="top"/>
    </xf>
    <xf numFmtId="0" fontId="26" fillId="0" borderId="14" xfId="8" applyFont="1" applyBorder="1" applyAlignment="1">
      <alignment vertical="top" wrapText="1"/>
    </xf>
    <xf numFmtId="0" fontId="25" fillId="0" borderId="21" xfId="5" applyFont="1" applyBorder="1" applyAlignment="1">
      <alignment horizontal="right" vertical="top"/>
    </xf>
    <xf numFmtId="0" fontId="25" fillId="0" borderId="21" xfId="5" applyFont="1" applyBorder="1" applyAlignment="1">
      <alignment vertical="top"/>
    </xf>
    <xf numFmtId="43" fontId="25" fillId="0" borderId="21" xfId="10" applyFont="1" applyBorder="1" applyAlignment="1">
      <alignment vertical="top"/>
    </xf>
    <xf numFmtId="0" fontId="26" fillId="0" borderId="14" xfId="8" applyFont="1" applyBorder="1" applyAlignment="1">
      <alignment vertical="top"/>
    </xf>
    <xf numFmtId="0" fontId="26" fillId="0" borderId="21" xfId="8" applyFont="1" applyBorder="1" applyAlignment="1">
      <alignment vertical="top"/>
    </xf>
    <xf numFmtId="0" fontId="26" fillId="0" borderId="14" xfId="8" applyFont="1" applyBorder="1" applyAlignment="1">
      <alignment horizontal="left" vertical="top" wrapText="1"/>
    </xf>
    <xf numFmtId="0" fontId="25" fillId="0" borderId="21" xfId="7" applyFont="1" applyBorder="1" applyAlignment="1">
      <alignment vertical="top"/>
    </xf>
    <xf numFmtId="0" fontId="25" fillId="0" borderId="14" xfId="5" applyFont="1" applyBorder="1" applyAlignment="1">
      <alignment vertical="top" wrapText="1"/>
    </xf>
    <xf numFmtId="0" fontId="26" fillId="0" borderId="14" xfId="5" applyFont="1" applyBorder="1" applyAlignment="1">
      <alignment vertical="top" wrapText="1"/>
    </xf>
    <xf numFmtId="0" fontId="25" fillId="0" borderId="21" xfId="8" applyFont="1" applyBorder="1" applyAlignment="1">
      <alignment vertical="top"/>
    </xf>
    <xf numFmtId="0" fontId="25" fillId="0" borderId="14" xfId="8" applyFont="1" applyBorder="1" applyAlignment="1">
      <alignment vertical="top"/>
    </xf>
    <xf numFmtId="0" fontId="27" fillId="0" borderId="14" xfId="5" applyFont="1" applyBorder="1" applyAlignment="1">
      <alignment horizontal="left" vertical="top"/>
    </xf>
    <xf numFmtId="0" fontId="27" fillId="5" borderId="0" xfId="5" applyFont="1" applyFill="1"/>
    <xf numFmtId="0" fontId="27" fillId="5" borderId="21" xfId="7" applyFont="1" applyFill="1" applyBorder="1" applyAlignment="1">
      <alignment horizontal="center" vertical="top"/>
    </xf>
    <xf numFmtId="0" fontId="27" fillId="5" borderId="21" xfId="7" quotePrefix="1" applyFont="1" applyFill="1" applyBorder="1" applyAlignment="1">
      <alignment horizontal="center" vertical="top"/>
    </xf>
    <xf numFmtId="0" fontId="27" fillId="5" borderId="21" xfId="5" applyFont="1" applyFill="1" applyBorder="1" applyAlignment="1">
      <alignment horizontal="center" vertical="top" wrapText="1"/>
    </xf>
    <xf numFmtId="0" fontId="27" fillId="5" borderId="21" xfId="5" quotePrefix="1" applyFont="1" applyFill="1" applyBorder="1" applyAlignment="1">
      <alignment horizontal="right" vertical="top" wrapText="1"/>
    </xf>
    <xf numFmtId="0" fontId="27" fillId="5" borderId="21" xfId="5" applyFont="1" applyFill="1" applyBorder="1" applyAlignment="1">
      <alignment vertical="top" wrapText="1"/>
    </xf>
    <xf numFmtId="0" fontId="27" fillId="5" borderId="14" xfId="5" applyFont="1" applyFill="1" applyBorder="1" applyAlignment="1">
      <alignment vertical="top" wrapText="1"/>
    </xf>
    <xf numFmtId="43" fontId="27" fillId="5" borderId="21" xfId="10" applyFont="1" applyFill="1" applyBorder="1" applyAlignment="1">
      <alignment vertical="top" wrapText="1"/>
    </xf>
    <xf numFmtId="0" fontId="27" fillId="0" borderId="21" xfId="8" applyFont="1" applyBorder="1" applyAlignment="1">
      <alignment vertical="top"/>
    </xf>
    <xf numFmtId="0" fontId="27" fillId="0" borderId="12" xfId="8" applyFont="1" applyBorder="1" applyAlignment="1">
      <alignment vertical="top"/>
    </xf>
    <xf numFmtId="0" fontId="26" fillId="5" borderId="0" xfId="5" applyFont="1" applyFill="1"/>
    <xf numFmtId="0" fontId="26" fillId="5" borderId="21" xfId="7" applyFont="1" applyFill="1" applyBorder="1" applyAlignment="1">
      <alignment horizontal="center" vertical="top"/>
    </xf>
    <xf numFmtId="0" fontId="26" fillId="5" borderId="21" xfId="7" quotePrefix="1" applyFont="1" applyFill="1" applyBorder="1" applyAlignment="1">
      <alignment horizontal="center" vertical="top"/>
    </xf>
    <xf numFmtId="0" fontId="26" fillId="5" borderId="21" xfId="5" applyFont="1" applyFill="1" applyBorder="1" applyAlignment="1">
      <alignment horizontal="center" vertical="top" wrapText="1"/>
    </xf>
    <xf numFmtId="0" fontId="26" fillId="5" borderId="21" xfId="5" applyFont="1" applyFill="1" applyBorder="1" applyAlignment="1">
      <alignment horizontal="right" vertical="top" wrapText="1"/>
    </xf>
    <xf numFmtId="0" fontId="26" fillId="5" borderId="21" xfId="8" applyFont="1" applyFill="1" applyBorder="1" applyAlignment="1">
      <alignment vertical="top"/>
    </xf>
    <xf numFmtId="0" fontId="26" fillId="5" borderId="14" xfId="5" applyFont="1" applyFill="1" applyBorder="1" applyAlignment="1">
      <alignment vertical="top" wrapText="1"/>
    </xf>
    <xf numFmtId="0" fontId="26" fillId="5" borderId="21" xfId="5" applyFont="1" applyFill="1" applyBorder="1" applyAlignment="1">
      <alignment vertical="top" wrapText="1"/>
    </xf>
    <xf numFmtId="43" fontId="26" fillId="5" borderId="21" xfId="10" applyFont="1" applyFill="1" applyBorder="1" applyAlignment="1">
      <alignment vertical="top" wrapText="1"/>
    </xf>
    <xf numFmtId="0" fontId="27" fillId="5" borderId="21" xfId="5" applyFont="1" applyFill="1" applyBorder="1" applyAlignment="1">
      <alignment horizontal="right" vertical="top" wrapText="1"/>
    </xf>
    <xf numFmtId="0" fontId="27" fillId="5" borderId="21" xfId="8" applyFont="1" applyFill="1" applyBorder="1" applyAlignment="1">
      <alignment vertical="top"/>
    </xf>
    <xf numFmtId="0" fontId="27" fillId="0" borderId="0" xfId="5" applyFont="1" applyAlignment="1">
      <alignment horizontal="left"/>
    </xf>
    <xf numFmtId="0" fontId="27" fillId="0" borderId="21" xfId="7" quotePrefix="1" applyFont="1" applyBorder="1" applyAlignment="1">
      <alignment horizontal="right" vertical="top"/>
    </xf>
    <xf numFmtId="0" fontId="27" fillId="0" borderId="14" xfId="5" applyFont="1" applyBorder="1" applyAlignment="1">
      <alignment horizontal="left" vertical="top" wrapText="1"/>
    </xf>
    <xf numFmtId="43" fontId="27" fillId="0" borderId="21" xfId="10" applyFont="1" applyBorder="1" applyAlignment="1">
      <alignment horizontal="left" vertical="top" wrapText="1"/>
    </xf>
    <xf numFmtId="0" fontId="27" fillId="0" borderId="14" xfId="8" applyFont="1" applyBorder="1" applyAlignment="1">
      <alignment vertical="top" wrapText="1"/>
    </xf>
    <xf numFmtId="0" fontId="27" fillId="0" borderId="14" xfId="8" applyFont="1" applyBorder="1" applyAlignment="1">
      <alignment vertical="top"/>
    </xf>
    <xf numFmtId="0" fontId="28" fillId="0" borderId="21" xfId="8" applyFont="1" applyBorder="1" applyAlignment="1">
      <alignment vertical="top"/>
    </xf>
    <xf numFmtId="43" fontId="27" fillId="0" borderId="21" xfId="10" applyFont="1" applyBorder="1" applyAlignment="1">
      <alignment horizontal="right" vertical="top" wrapText="1"/>
    </xf>
    <xf numFmtId="0" fontId="27" fillId="5" borderId="21" xfId="5" quotePrefix="1" applyFont="1" applyFill="1" applyBorder="1" applyAlignment="1">
      <alignment horizontal="center" vertical="top" wrapText="1"/>
    </xf>
    <xf numFmtId="0" fontId="26" fillId="0" borderId="0" xfId="5" applyFont="1" applyAlignment="1">
      <alignment horizontal="left"/>
    </xf>
    <xf numFmtId="0" fontId="26" fillId="0" borderId="21" xfId="7" quotePrefix="1" applyFont="1" applyBorder="1" applyAlignment="1">
      <alignment horizontal="right" vertical="top"/>
    </xf>
    <xf numFmtId="0" fontId="26" fillId="0" borderId="21" xfId="5" applyFont="1" applyBorder="1" applyAlignment="1">
      <alignment horizontal="left" vertical="top" wrapText="1"/>
    </xf>
    <xf numFmtId="43" fontId="26" fillId="0" borderId="21" xfId="10" applyFont="1" applyBorder="1" applyAlignment="1">
      <alignment horizontal="right" vertical="top" wrapText="1"/>
    </xf>
    <xf numFmtId="0" fontId="27" fillId="0" borderId="21" xfId="8" applyFont="1" applyBorder="1" applyAlignment="1">
      <alignment horizontal="left" vertical="top" wrapText="1"/>
    </xf>
    <xf numFmtId="0" fontId="26" fillId="0" borderId="21" xfId="5" applyFont="1" applyBorder="1" applyAlignment="1">
      <alignment horizontal="left"/>
    </xf>
    <xf numFmtId="0" fontId="26" fillId="0" borderId="14" xfId="5" applyFont="1" applyBorder="1" applyAlignment="1">
      <alignment horizontal="left"/>
    </xf>
    <xf numFmtId="0" fontId="28" fillId="0" borderId="14" xfId="5" applyFont="1" applyBorder="1" applyAlignment="1">
      <alignment vertical="top" wrapText="1"/>
    </xf>
    <xf numFmtId="0" fontId="28" fillId="0" borderId="12" xfId="8" applyFont="1" applyBorder="1" applyAlignment="1">
      <alignment vertical="top"/>
    </xf>
    <xf numFmtId="0" fontId="27" fillId="0" borderId="12" xfId="8" applyFont="1" applyBorder="1" applyAlignment="1">
      <alignment horizontal="left" vertical="top" wrapText="1"/>
    </xf>
    <xf numFmtId="0" fontId="26" fillId="0" borderId="21" xfId="7" applyFont="1" applyBorder="1" applyAlignment="1">
      <alignment vertical="top"/>
    </xf>
    <xf numFmtId="0" fontId="26" fillId="0" borderId="14" xfId="7" applyFont="1" applyBorder="1" applyAlignment="1">
      <alignment vertical="top"/>
    </xf>
    <xf numFmtId="0" fontId="26" fillId="0" borderId="14" xfId="7" applyFont="1" applyBorder="1" applyAlignment="1">
      <alignment vertical="top" wrapText="1"/>
    </xf>
    <xf numFmtId="0" fontId="27" fillId="0" borderId="13" xfId="5" applyFont="1" applyBorder="1" applyAlignment="1">
      <alignment horizontal="left" vertical="top"/>
    </xf>
    <xf numFmtId="0" fontId="27" fillId="0" borderId="0" xfId="5" quotePrefix="1" applyFont="1" applyAlignment="1">
      <alignment horizontal="left" vertical="top" wrapText="1"/>
    </xf>
    <xf numFmtId="0" fontId="27" fillId="0" borderId="0" xfId="5" applyFont="1" applyAlignment="1">
      <alignment horizontal="left" vertical="top" wrapText="1"/>
    </xf>
    <xf numFmtId="0" fontId="27" fillId="0" borderId="0" xfId="5" applyFont="1" applyAlignment="1">
      <alignment horizontal="right" vertical="top" wrapText="1"/>
    </xf>
    <xf numFmtId="43" fontId="27" fillId="0" borderId="0" xfId="10" applyFont="1" applyAlignment="1">
      <alignment horizontal="left" vertical="top" wrapText="1"/>
    </xf>
    <xf numFmtId="43" fontId="27" fillId="0" borderId="0" xfId="10" applyFont="1" applyAlignment="1">
      <alignment horizontal="center" vertical="top" wrapText="1"/>
    </xf>
    <xf numFmtId="0" fontId="26" fillId="0" borderId="21" xfId="5" quotePrefix="1" applyFont="1" applyBorder="1" applyAlignment="1">
      <alignment horizontal="center" vertical="top"/>
    </xf>
    <xf numFmtId="0" fontId="32" fillId="0" borderId="12" xfId="0" applyFont="1" applyBorder="1"/>
    <xf numFmtId="165" fontId="32" fillId="0" borderId="4" xfId="5" applyNumberFormat="1" applyFont="1" applyBorder="1" applyAlignment="1">
      <alignment vertical="center"/>
    </xf>
    <xf numFmtId="165" fontId="32" fillId="0" borderId="7" xfId="5" applyNumberFormat="1" applyFont="1" applyBorder="1" applyAlignment="1">
      <alignment vertical="center"/>
    </xf>
    <xf numFmtId="0" fontId="25" fillId="9" borderId="21" xfId="5" applyFont="1" applyFill="1" applyBorder="1" applyAlignment="1">
      <alignment horizontal="center" vertical="top" wrapText="1"/>
    </xf>
    <xf numFmtId="0" fontId="25" fillId="9" borderId="21" xfId="5" applyFont="1" applyFill="1" applyBorder="1" applyAlignment="1">
      <alignment vertical="top" wrapText="1"/>
    </xf>
    <xf numFmtId="0" fontId="25" fillId="9" borderId="21" xfId="5" applyFont="1" applyFill="1" applyBorder="1" applyAlignment="1">
      <alignment horizontal="right" vertical="top" wrapText="1"/>
    </xf>
    <xf numFmtId="43" fontId="25" fillId="9" borderId="21" xfId="10" applyFont="1" applyFill="1" applyBorder="1" applyAlignment="1">
      <alignment vertical="top" wrapText="1"/>
    </xf>
    <xf numFmtId="0" fontId="27" fillId="0" borderId="21" xfId="7" quotePrefix="1" applyFont="1" applyBorder="1" applyAlignment="1">
      <alignment horizontal="center" vertical="top" wrapText="1"/>
    </xf>
    <xf numFmtId="0" fontId="26" fillId="0" borderId="14" xfId="8" applyFont="1" applyBorder="1" applyAlignment="1">
      <alignment horizontal="right" vertical="top" wrapText="1"/>
    </xf>
    <xf numFmtId="165" fontId="60" fillId="0" borderId="0" xfId="2" applyFont="1" applyAlignment="1">
      <alignment horizontal="left"/>
    </xf>
    <xf numFmtId="0" fontId="26" fillId="0" borderId="21" xfId="7" quotePrefix="1" applyFont="1" applyBorder="1" applyAlignment="1">
      <alignment horizontal="center" vertical="top" wrapText="1"/>
    </xf>
    <xf numFmtId="0" fontId="26" fillId="5" borderId="21" xfId="7" quotePrefix="1" applyFont="1" applyFill="1" applyBorder="1" applyAlignment="1">
      <alignment horizontal="center" vertical="top" wrapText="1"/>
    </xf>
    <xf numFmtId="165" fontId="70" fillId="0" borderId="0" xfId="11" applyNumberFormat="1" applyFont="1"/>
    <xf numFmtId="165" fontId="20" fillId="0" borderId="21" xfId="2" applyFont="1" applyBorder="1"/>
    <xf numFmtId="0" fontId="64" fillId="7" borderId="21" xfId="5" applyFont="1" applyFill="1" applyBorder="1" applyAlignment="1">
      <alignment vertical="center"/>
    </xf>
    <xf numFmtId="0" fontId="64" fillId="7" borderId="21" xfId="5" applyFont="1" applyFill="1" applyBorder="1" applyAlignment="1">
      <alignment vertical="center" wrapText="1"/>
    </xf>
    <xf numFmtId="0" fontId="68" fillId="0" borderId="0" xfId="5" applyFont="1" applyAlignment="1">
      <alignment vertical="center"/>
    </xf>
    <xf numFmtId="0" fontId="68" fillId="0" borderId="21" xfId="5" applyFont="1" applyBorder="1" applyAlignment="1">
      <alignment horizontal="center" vertical="center"/>
    </xf>
    <xf numFmtId="0" fontId="21" fillId="0" borderId="21" xfId="5" applyFont="1" applyBorder="1" applyAlignment="1">
      <alignment horizontal="left" vertical="center"/>
    </xf>
    <xf numFmtId="0" fontId="68" fillId="0" borderId="21" xfId="5" applyFont="1" applyBorder="1"/>
    <xf numFmtId="0" fontId="64" fillId="8" borderId="21" xfId="5" applyFont="1" applyFill="1" applyBorder="1" applyAlignment="1">
      <alignment horizontal="center" vertical="center"/>
    </xf>
    <xf numFmtId="0" fontId="64" fillId="7" borderId="21" xfId="5" applyFont="1" applyFill="1" applyBorder="1" applyAlignment="1">
      <alignment horizontal="center" vertical="center" wrapText="1"/>
    </xf>
    <xf numFmtId="0" fontId="20" fillId="0" borderId="21" xfId="5" applyFont="1" applyBorder="1" applyAlignment="1">
      <alignment wrapText="1"/>
    </xf>
    <xf numFmtId="0" fontId="19" fillId="0" borderId="21" xfId="5" applyFont="1" applyBorder="1" applyAlignment="1">
      <alignment wrapText="1"/>
    </xf>
    <xf numFmtId="0" fontId="21" fillId="0" borderId="21" xfId="5" applyFont="1" applyBorder="1" applyAlignment="1">
      <alignment horizontal="left" wrapText="1"/>
    </xf>
    <xf numFmtId="0" fontId="21" fillId="0" borderId="21" xfId="5" applyFont="1" applyBorder="1" applyAlignment="1">
      <alignment wrapText="1"/>
    </xf>
    <xf numFmtId="0" fontId="28" fillId="0" borderId="21" xfId="5" applyFont="1" applyBorder="1" applyAlignment="1">
      <alignment horizontal="left" vertical="top" wrapText="1"/>
    </xf>
    <xf numFmtId="0" fontId="22" fillId="0" borderId="21" xfId="5" applyFont="1" applyBorder="1" applyAlignment="1">
      <alignment horizontal="center" vertical="center"/>
    </xf>
    <xf numFmtId="0" fontId="21" fillId="0" borderId="21" xfId="5" applyFont="1" applyBorder="1" applyAlignment="1">
      <alignment horizontal="center" vertical="center"/>
    </xf>
    <xf numFmtId="165" fontId="19" fillId="0" borderId="21" xfId="5" applyNumberFormat="1" applyFont="1" applyBorder="1"/>
    <xf numFmtId="165" fontId="20" fillId="0" borderId="21" xfId="5" applyNumberFormat="1" applyFont="1" applyBorder="1"/>
    <xf numFmtId="0" fontId="18" fillId="0" borderId="21" xfId="5" applyFont="1" applyBorder="1" applyAlignment="1">
      <alignment horizontal="left" vertical="top" wrapText="1"/>
    </xf>
    <xf numFmtId="165" fontId="67" fillId="0" borderId="21" xfId="5" applyNumberFormat="1" applyFont="1" applyBorder="1"/>
    <xf numFmtId="0" fontId="22" fillId="0" borderId="21" xfId="5" applyFont="1" applyBorder="1" applyAlignment="1">
      <alignment vertical="center"/>
    </xf>
    <xf numFmtId="0" fontId="21" fillId="0" borderId="21" xfId="5" applyFont="1" applyBorder="1" applyAlignment="1">
      <alignment vertical="center"/>
    </xf>
    <xf numFmtId="0" fontId="19" fillId="0" borderId="21" xfId="5" applyFont="1" applyBorder="1" applyAlignment="1">
      <alignment vertical="center"/>
    </xf>
    <xf numFmtId="0" fontId="68" fillId="0" borderId="21" xfId="5" applyFont="1" applyBorder="1" applyAlignment="1">
      <alignment vertical="center"/>
    </xf>
    <xf numFmtId="0" fontId="68" fillId="0" borderId="0" xfId="5" applyFont="1" applyAlignment="1">
      <alignment vertical="center" wrapText="1"/>
    </xf>
    <xf numFmtId="0" fontId="47" fillId="0" borderId="21" xfId="0" applyFont="1" applyBorder="1" applyAlignment="1">
      <alignment vertical="top"/>
    </xf>
    <xf numFmtId="0" fontId="52" fillId="0" borderId="0" xfId="0" applyFont="1"/>
    <xf numFmtId="165" fontId="38" fillId="0" borderId="0" xfId="2" applyFont="1" applyFill="1"/>
    <xf numFmtId="165" fontId="33" fillId="0" borderId="0" xfId="2" applyFont="1" applyFill="1"/>
    <xf numFmtId="165" fontId="43" fillId="0" borderId="0" xfId="2" applyFont="1" applyFill="1"/>
    <xf numFmtId="165" fontId="33" fillId="0" borderId="0" xfId="6" applyFont="1" applyBorder="1" applyAlignment="1">
      <alignment vertical="center"/>
    </xf>
    <xf numFmtId="165" fontId="19" fillId="0" borderId="0" xfId="5" applyNumberFormat="1" applyFont="1"/>
    <xf numFmtId="165" fontId="0" fillId="0" borderId="0" xfId="0" applyNumberFormat="1"/>
    <xf numFmtId="165" fontId="20" fillId="0" borderId="0" xfId="5" applyNumberFormat="1" applyFont="1"/>
    <xf numFmtId="165" fontId="21" fillId="0" borderId="0" xfId="5" applyNumberFormat="1" applyFont="1"/>
    <xf numFmtId="9" fontId="22" fillId="0" borderId="0" xfId="5" applyNumberFormat="1" applyFont="1"/>
    <xf numFmtId="9" fontId="21" fillId="0" borderId="0" xfId="5" applyNumberFormat="1" applyFont="1"/>
    <xf numFmtId="165" fontId="21" fillId="0" borderId="0" xfId="2" applyFont="1"/>
    <xf numFmtId="165" fontId="21" fillId="0" borderId="0" xfId="2" applyFont="1" applyAlignment="1">
      <alignment horizontal="center"/>
    </xf>
    <xf numFmtId="165" fontId="19" fillId="7" borderId="8" xfId="2" applyFont="1" applyFill="1" applyBorder="1" applyAlignment="1">
      <alignment horizontal="center" vertical="center" wrapText="1"/>
    </xf>
    <xf numFmtId="9" fontId="21" fillId="0" borderId="0" xfId="4" applyFont="1"/>
    <xf numFmtId="0" fontId="19" fillId="8" borderId="21" xfId="5" applyFont="1" applyFill="1" applyBorder="1" applyAlignment="1">
      <alignment horizontal="center" vertical="center" wrapText="1"/>
    </xf>
    <xf numFmtId="1" fontId="19" fillId="8" borderId="14" xfId="2" applyNumberFormat="1" applyFont="1" applyFill="1" applyBorder="1" applyAlignment="1">
      <alignment horizontal="center" vertical="center"/>
    </xf>
    <xf numFmtId="0" fontId="19" fillId="8" borderId="14" xfId="5" applyFont="1" applyFill="1" applyBorder="1" applyAlignment="1">
      <alignment horizontal="center" vertical="center"/>
    </xf>
    <xf numFmtId="0" fontId="19" fillId="8" borderId="21" xfId="5" applyFont="1" applyFill="1" applyBorder="1"/>
    <xf numFmtId="0" fontId="19" fillId="8" borderId="18" xfId="5" applyFont="1" applyFill="1" applyBorder="1" applyAlignment="1">
      <alignment horizontal="center" vertical="center"/>
    </xf>
    <xf numFmtId="0" fontId="19" fillId="8" borderId="10" xfId="5" applyFont="1" applyFill="1" applyBorder="1" applyAlignment="1">
      <alignment horizontal="center" vertical="center"/>
    </xf>
    <xf numFmtId="0" fontId="19" fillId="8" borderId="10" xfId="5" applyFont="1" applyFill="1" applyBorder="1" applyAlignment="1">
      <alignment horizontal="center" vertical="center" wrapText="1"/>
    </xf>
    <xf numFmtId="165" fontId="19" fillId="8" borderId="10" xfId="2" applyFont="1" applyFill="1" applyBorder="1" applyAlignment="1">
      <alignment horizontal="center" vertical="center"/>
    </xf>
    <xf numFmtId="0" fontId="21" fillId="8" borderId="21" xfId="5" applyFont="1" applyFill="1" applyBorder="1"/>
    <xf numFmtId="165" fontId="21" fillId="0" borderId="0" xfId="2" applyFont="1" applyAlignment="1">
      <alignment vertical="top" wrapText="1"/>
    </xf>
    <xf numFmtId="165" fontId="21" fillId="0" borderId="0" xfId="2" applyFont="1" applyAlignment="1">
      <alignment horizontal="center" vertical="top" wrapText="1"/>
    </xf>
    <xf numFmtId="0" fontId="19" fillId="0" borderId="0" xfId="5" applyFont="1" applyAlignment="1">
      <alignment vertical="top" wrapText="1"/>
    </xf>
    <xf numFmtId="165" fontId="22" fillId="0" borderId="0" xfId="2" applyFont="1"/>
    <xf numFmtId="165" fontId="22" fillId="0" borderId="21" xfId="2" applyFont="1" applyBorder="1" applyAlignment="1">
      <alignment vertical="center"/>
    </xf>
    <xf numFmtId="165" fontId="21" fillId="3" borderId="21" xfId="2" applyFont="1" applyFill="1" applyBorder="1"/>
    <xf numFmtId="165" fontId="21" fillId="3" borderId="21" xfId="5" applyNumberFormat="1" applyFont="1" applyFill="1" applyBorder="1"/>
    <xf numFmtId="165" fontId="22" fillId="3" borderId="21" xfId="2" applyFont="1" applyFill="1" applyBorder="1"/>
    <xf numFmtId="165" fontId="22" fillId="3" borderId="21" xfId="5" applyNumberFormat="1" applyFont="1" applyFill="1" applyBorder="1"/>
    <xf numFmtId="49" fontId="7" fillId="0" borderId="2" xfId="5" applyNumberFormat="1" applyFont="1" applyBorder="1" applyAlignment="1">
      <alignment vertical="center"/>
    </xf>
    <xf numFmtId="0" fontId="7" fillId="0" borderId="4" xfId="5" applyFont="1" applyBorder="1" applyAlignment="1">
      <alignment vertical="center"/>
    </xf>
    <xf numFmtId="49" fontId="60" fillId="0" borderId="12" xfId="5" quotePrefix="1" applyNumberFormat="1" applyFont="1" applyBorder="1" applyAlignment="1">
      <alignment vertical="top"/>
    </xf>
    <xf numFmtId="165" fontId="71" fillId="0" borderId="2" xfId="6" applyFont="1" applyBorder="1" applyAlignment="1">
      <alignment vertical="center"/>
    </xf>
    <xf numFmtId="0" fontId="71" fillId="0" borderId="4" xfId="5" applyFont="1" applyBorder="1" applyAlignment="1">
      <alignment vertical="center"/>
    </xf>
    <xf numFmtId="165" fontId="7" fillId="0" borderId="12" xfId="6" applyFont="1" applyBorder="1" applyAlignment="1">
      <alignment vertical="center" wrapText="1"/>
    </xf>
    <xf numFmtId="165" fontId="21" fillId="6" borderId="21" xfId="5" applyNumberFormat="1" applyFont="1" applyFill="1" applyBorder="1"/>
    <xf numFmtId="165" fontId="22" fillId="6" borderId="21" xfId="5" applyNumberFormat="1" applyFont="1" applyFill="1" applyBorder="1"/>
    <xf numFmtId="165" fontId="22" fillId="6" borderId="21" xfId="2" applyFont="1" applyFill="1" applyBorder="1"/>
    <xf numFmtId="165" fontId="21" fillId="6" borderId="21" xfId="2" applyFont="1" applyFill="1" applyBorder="1"/>
    <xf numFmtId="165" fontId="22" fillId="3" borderId="21" xfId="2" applyFont="1" applyFill="1" applyBorder="1" applyAlignment="1">
      <alignment vertical="center"/>
    </xf>
    <xf numFmtId="0" fontId="68" fillId="0" borderId="0" xfId="5" applyFont="1" applyAlignment="1">
      <alignment horizontal="center"/>
    </xf>
    <xf numFmtId="0" fontId="68" fillId="0" borderId="0" xfId="5" applyFont="1" applyAlignment="1">
      <alignment horizontal="center" vertical="center"/>
    </xf>
    <xf numFmtId="0" fontId="1" fillId="0" borderId="0" xfId="36"/>
    <xf numFmtId="0" fontId="73" fillId="10" borderId="21" xfId="36" applyFont="1" applyFill="1" applyBorder="1" applyAlignment="1">
      <alignment horizontal="center" vertical="center"/>
    </xf>
    <xf numFmtId="0" fontId="73" fillId="10" borderId="21" xfId="36" applyFont="1" applyFill="1" applyBorder="1" applyAlignment="1">
      <alignment horizontal="center" vertical="center" wrapText="1"/>
    </xf>
    <xf numFmtId="169" fontId="73" fillId="10" borderId="21" xfId="35" applyNumberFormat="1" applyFont="1" applyFill="1" applyBorder="1" applyAlignment="1">
      <alignment horizontal="center" vertical="center" wrapText="1"/>
    </xf>
    <xf numFmtId="0" fontId="1" fillId="0" borderId="0" xfId="36" applyAlignment="1">
      <alignment horizontal="center" vertical="center"/>
    </xf>
    <xf numFmtId="0" fontId="73" fillId="11" borderId="21" xfId="36" applyFont="1" applyFill="1" applyBorder="1" applyAlignment="1">
      <alignment horizontal="center" vertical="center"/>
    </xf>
    <xf numFmtId="0" fontId="73" fillId="11" borderId="21" xfId="35" applyNumberFormat="1" applyFont="1" applyFill="1" applyBorder="1" applyAlignment="1">
      <alignment horizontal="center" vertical="center"/>
    </xf>
    <xf numFmtId="0" fontId="1" fillId="0" borderId="21" xfId="36" applyBorder="1" applyAlignment="1">
      <alignment vertical="center"/>
    </xf>
    <xf numFmtId="0" fontId="1" fillId="0" borderId="21" xfId="36" applyBorder="1" applyAlignment="1">
      <alignment wrapText="1"/>
    </xf>
    <xf numFmtId="0" fontId="1" fillId="0" borderId="21" xfId="36" applyBorder="1" applyAlignment="1">
      <alignment horizontal="center"/>
    </xf>
    <xf numFmtId="177" fontId="0" fillId="0" borderId="21" xfId="35" applyNumberFormat="1" applyFont="1" applyBorder="1" applyAlignment="1">
      <alignment vertical="center"/>
    </xf>
    <xf numFmtId="0" fontId="1" fillId="0" borderId="21" xfId="36" applyBorder="1" applyAlignment="1">
      <alignment vertical="center" wrapText="1"/>
    </xf>
    <xf numFmtId="0" fontId="1" fillId="0" borderId="21" xfId="36" applyBorder="1" applyAlignment="1">
      <alignment horizontal="center" vertical="center"/>
    </xf>
    <xf numFmtId="177" fontId="0" fillId="0" borderId="21" xfId="35" applyNumberFormat="1" applyFont="1" applyBorder="1"/>
    <xf numFmtId="169" fontId="0" fillId="0" borderId="0" xfId="35" applyNumberFormat="1" applyFont="1"/>
    <xf numFmtId="43" fontId="25" fillId="0" borderId="0" xfId="5" applyNumberFormat="1" applyFont="1"/>
    <xf numFmtId="165" fontId="68" fillId="0" borderId="21" xfId="5" applyNumberFormat="1" applyFont="1" applyBorder="1"/>
    <xf numFmtId="0" fontId="64" fillId="7" borderId="21" xfId="5" applyFont="1" applyFill="1" applyBorder="1" applyAlignment="1">
      <alignment horizontal="center" vertical="center"/>
    </xf>
    <xf numFmtId="0" fontId="68" fillId="0" borderId="21" xfId="5" applyFont="1" applyBorder="1" applyAlignment="1">
      <alignment horizontal="center" vertical="center" wrapText="1"/>
    </xf>
    <xf numFmtId="0" fontId="64" fillId="7" borderId="14" xfId="5" applyFont="1" applyFill="1" applyBorder="1" applyAlignment="1">
      <alignment horizontal="center" vertical="center"/>
    </xf>
    <xf numFmtId="0" fontId="64" fillId="12" borderId="21" xfId="5" applyFont="1" applyFill="1" applyBorder="1" applyAlignment="1">
      <alignment vertical="center"/>
    </xf>
    <xf numFmtId="0" fontId="64" fillId="12" borderId="21" xfId="5" applyFont="1" applyFill="1" applyBorder="1" applyAlignment="1">
      <alignment vertical="center" wrapText="1"/>
    </xf>
    <xf numFmtId="0" fontId="64" fillId="12" borderId="21" xfId="5" applyFont="1" applyFill="1" applyBorder="1" applyAlignment="1">
      <alignment horizontal="center" vertical="center" wrapText="1"/>
    </xf>
    <xf numFmtId="0" fontId="67" fillId="12" borderId="21" xfId="5" applyFont="1" applyFill="1" applyBorder="1" applyAlignment="1">
      <alignment vertical="center" wrapText="1"/>
    </xf>
    <xf numFmtId="0" fontId="67" fillId="12" borderId="21" xfId="5" applyFont="1" applyFill="1" applyBorder="1" applyAlignment="1">
      <alignment horizontal="center" vertical="center" wrapText="1"/>
    </xf>
    <xf numFmtId="165" fontId="0" fillId="0" borderId="0" xfId="2" applyFont="1"/>
    <xf numFmtId="0" fontId="7" fillId="0" borderId="3" xfId="5" quotePrefix="1" applyFont="1" applyBorder="1" applyAlignment="1">
      <alignment vertical="top" wrapText="1"/>
    </xf>
    <xf numFmtId="0" fontId="7" fillId="0" borderId="4" xfId="5" quotePrefix="1" applyFont="1" applyBorder="1" applyAlignment="1">
      <alignment vertical="top" wrapText="1"/>
    </xf>
    <xf numFmtId="0" fontId="7" fillId="0" borderId="1" xfId="5" quotePrefix="1" applyFont="1" applyBorder="1" applyAlignment="1">
      <alignment vertical="top" wrapText="1"/>
    </xf>
    <xf numFmtId="0" fontId="7" fillId="0" borderId="10" xfId="5" quotePrefix="1" applyFont="1" applyBorder="1" applyAlignment="1">
      <alignment vertical="top" wrapText="1"/>
    </xf>
    <xf numFmtId="0" fontId="7" fillId="0" borderId="2" xfId="5" quotePrefix="1" applyFont="1" applyBorder="1" applyAlignment="1">
      <alignment vertical="top"/>
    </xf>
    <xf numFmtId="0" fontId="7" fillId="0" borderId="9" xfId="5" quotePrefix="1" applyFont="1" applyBorder="1" applyAlignment="1">
      <alignment vertical="top"/>
    </xf>
    <xf numFmtId="165" fontId="71" fillId="0" borderId="5" xfId="6" applyFont="1" applyBorder="1" applyAlignment="1">
      <alignment vertical="center"/>
    </xf>
    <xf numFmtId="165" fontId="71" fillId="0" borderId="18" xfId="6" applyFont="1" applyBorder="1" applyAlignment="1">
      <alignment vertical="center"/>
    </xf>
    <xf numFmtId="178" fontId="6" fillId="0" borderId="0" xfId="2" applyNumberFormat="1" applyFont="1"/>
    <xf numFmtId="0" fontId="71" fillId="0" borderId="13" xfId="5" quotePrefix="1" applyFont="1" applyBorder="1" applyAlignment="1">
      <alignment horizontal="left" vertical="center"/>
    </xf>
    <xf numFmtId="0" fontId="71" fillId="0" borderId="14" xfId="5" applyFont="1" applyBorder="1" applyAlignment="1">
      <alignment vertical="center" wrapText="1"/>
    </xf>
    <xf numFmtId="165" fontId="71" fillId="0" borderId="12" xfId="6" applyFont="1" applyBorder="1" applyAlignment="1">
      <alignment vertical="center"/>
    </xf>
    <xf numFmtId="0" fontId="71" fillId="0" borderId="14" xfId="5" applyFont="1" applyBorder="1" applyAlignment="1">
      <alignment vertical="center"/>
    </xf>
    <xf numFmtId="165" fontId="71" fillId="0" borderId="21" xfId="6" applyFont="1" applyBorder="1" applyAlignment="1">
      <alignment vertical="center"/>
    </xf>
    <xf numFmtId="49" fontId="32" fillId="0" borderId="2" xfId="5" quotePrefix="1" applyNumberFormat="1" applyFont="1" applyBorder="1" applyAlignment="1">
      <alignment horizontal="right" vertical="center"/>
    </xf>
    <xf numFmtId="0" fontId="32" fillId="0" borderId="3" xfId="5" quotePrefix="1" applyFont="1" applyBorder="1" applyAlignment="1">
      <alignment vertical="center"/>
    </xf>
    <xf numFmtId="49" fontId="34" fillId="0" borderId="2" xfId="5" quotePrefix="1" applyNumberFormat="1" applyFont="1" applyBorder="1" applyAlignment="1">
      <alignment horizontal="right" vertical="center"/>
    </xf>
    <xf numFmtId="0" fontId="34" fillId="0" borderId="3" xfId="5" quotePrefix="1" applyFont="1" applyBorder="1" applyAlignment="1">
      <alignment vertical="center"/>
    </xf>
    <xf numFmtId="0" fontId="34" fillId="0" borderId="4" xfId="5" applyFont="1" applyBorder="1"/>
    <xf numFmtId="49" fontId="32" fillId="0" borderId="2" xfId="5" quotePrefix="1" applyNumberFormat="1" applyFont="1" applyBorder="1" applyAlignment="1">
      <alignment horizontal="left" vertical="center"/>
    </xf>
    <xf numFmtId="49" fontId="5" fillId="0" borderId="2" xfId="5" quotePrefix="1" applyNumberFormat="1" applyFont="1" applyBorder="1" applyAlignment="1">
      <alignment horizontal="right" vertical="center"/>
    </xf>
    <xf numFmtId="0" fontId="13" fillId="0" borderId="3" xfId="0" quotePrefix="1" applyFont="1" applyBorder="1" applyAlignment="1">
      <alignment vertical="center"/>
    </xf>
    <xf numFmtId="49" fontId="7" fillId="0" borderId="2" xfId="5" quotePrefix="1" applyNumberFormat="1" applyFont="1" applyBorder="1" applyAlignment="1">
      <alignment horizontal="right" vertical="center"/>
    </xf>
    <xf numFmtId="0" fontId="16" fillId="0" borderId="3" xfId="0" quotePrefix="1" applyFont="1" applyBorder="1" applyAlignment="1">
      <alignment vertical="center"/>
    </xf>
    <xf numFmtId="0" fontId="7" fillId="0" borderId="3" xfId="5" quotePrefix="1" applyFont="1" applyBorder="1" applyAlignment="1">
      <alignment horizontal="left" vertical="center"/>
    </xf>
    <xf numFmtId="0" fontId="7" fillId="0" borderId="4" xfId="5" applyFont="1" applyBorder="1"/>
    <xf numFmtId="0" fontId="16" fillId="0" borderId="14" xfId="0" applyFont="1" applyBorder="1" applyAlignment="1">
      <alignment vertical="center"/>
    </xf>
    <xf numFmtId="0" fontId="34" fillId="0" borderId="3" xfId="5" quotePrefix="1" applyFont="1" applyBorder="1" applyAlignment="1">
      <alignment horizontal="left" vertical="center"/>
    </xf>
    <xf numFmtId="0" fontId="34" fillId="0" borderId="4" xfId="5" applyFont="1" applyBorder="1" applyAlignment="1">
      <alignment vertical="center" wrapText="1"/>
    </xf>
    <xf numFmtId="165" fontId="5" fillId="0" borderId="0" xfId="2" applyFont="1" applyBorder="1" applyAlignment="1">
      <alignment vertical="center"/>
    </xf>
    <xf numFmtId="165" fontId="5" fillId="0" borderId="1" xfId="2" applyFont="1" applyBorder="1" applyAlignment="1">
      <alignment vertical="center"/>
    </xf>
    <xf numFmtId="3" fontId="32" fillId="0" borderId="0" xfId="5" applyNumberFormat="1" applyFont="1" applyAlignment="1">
      <alignment vertical="center"/>
    </xf>
    <xf numFmtId="166" fontId="22" fillId="0" borderId="21" xfId="1" applyFont="1" applyBorder="1" applyAlignment="1">
      <alignment horizontal="center"/>
    </xf>
    <xf numFmtId="166" fontId="21" fillId="0" borderId="21" xfId="1" applyFont="1" applyBorder="1" applyAlignment="1">
      <alignment horizontal="center"/>
    </xf>
    <xf numFmtId="166" fontId="21" fillId="0" borderId="21" xfId="1" applyFont="1" applyBorder="1" applyAlignment="1">
      <alignment horizontal="left" vertical="center"/>
    </xf>
    <xf numFmtId="166" fontId="22" fillId="0" borderId="21" xfId="1" applyFont="1" applyBorder="1"/>
    <xf numFmtId="166" fontId="21" fillId="0" borderId="21" xfId="1" applyFont="1" applyBorder="1"/>
    <xf numFmtId="166" fontId="19" fillId="0" borderId="21" xfId="1" applyFont="1" applyBorder="1"/>
    <xf numFmtId="166" fontId="20" fillId="0" borderId="21" xfId="1" applyFont="1" applyBorder="1"/>
    <xf numFmtId="166" fontId="67" fillId="12" borderId="21" xfId="1" applyFont="1" applyFill="1" applyBorder="1" applyAlignment="1">
      <alignment vertical="center" wrapText="1"/>
    </xf>
    <xf numFmtId="166" fontId="67" fillId="12" borderId="21" xfId="1" applyFont="1" applyFill="1" applyBorder="1" applyAlignment="1">
      <alignment horizontal="center" vertical="center" wrapText="1"/>
    </xf>
    <xf numFmtId="166" fontId="64" fillId="7" borderId="14" xfId="1" applyFont="1" applyFill="1" applyBorder="1" applyAlignment="1">
      <alignment horizontal="center" vertical="center"/>
    </xf>
    <xf numFmtId="166" fontId="68" fillId="0" borderId="21" xfId="1" applyFont="1" applyBorder="1"/>
    <xf numFmtId="166" fontId="67" fillId="0" borderId="21" xfId="1" applyFont="1" applyBorder="1"/>
    <xf numFmtId="0" fontId="21" fillId="0" borderId="21" xfId="1" applyNumberFormat="1" applyFont="1" applyBorder="1"/>
    <xf numFmtId="166" fontId="22" fillId="0" borderId="21" xfId="1" applyFont="1" applyBorder="1" applyAlignment="1">
      <alignment horizontal="right"/>
    </xf>
    <xf numFmtId="166" fontId="21" fillId="0" borderId="21" xfId="1" applyFont="1" applyBorder="1" applyAlignment="1">
      <alignment horizontal="right"/>
    </xf>
    <xf numFmtId="166" fontId="21" fillId="0" borderId="21" xfId="1" applyFont="1" applyBorder="1" applyAlignment="1">
      <alignment horizontal="right" vertical="center"/>
    </xf>
    <xf numFmtId="166" fontId="21" fillId="0" borderId="0" xfId="5" applyNumberFormat="1" applyFont="1"/>
    <xf numFmtId="0" fontId="21" fillId="0" borderId="14" xfId="5" applyFont="1" applyBorder="1" applyAlignment="1">
      <alignment horizontal="left" wrapText="1"/>
    </xf>
    <xf numFmtId="0" fontId="28" fillId="0" borderId="5" xfId="8" applyFont="1" applyBorder="1" applyAlignment="1">
      <alignment vertical="top" wrapText="1"/>
    </xf>
    <xf numFmtId="0" fontId="26" fillId="0" borderId="14" xfId="8" applyFont="1" applyBorder="1" applyAlignment="1">
      <alignment vertical="center" wrapText="1"/>
    </xf>
    <xf numFmtId="165" fontId="22" fillId="0" borderId="21" xfId="5" applyNumberFormat="1" applyFont="1" applyBorder="1" applyAlignment="1">
      <alignment horizontal="right"/>
    </xf>
    <xf numFmtId="0" fontId="21" fillId="0" borderId="21" xfId="5" applyFont="1" applyBorder="1" applyAlignment="1">
      <alignment horizontal="right"/>
    </xf>
    <xf numFmtId="166" fontId="21" fillId="0" borderId="21" xfId="1" quotePrefix="1" applyFont="1" applyBorder="1" applyAlignment="1">
      <alignment horizontal="right"/>
    </xf>
    <xf numFmtId="165" fontId="21" fillId="0" borderId="21" xfId="5" applyNumberFormat="1" applyFont="1" applyBorder="1" applyAlignment="1">
      <alignment horizontal="right" vertical="center"/>
    </xf>
    <xf numFmtId="165" fontId="22" fillId="0" borderId="21" xfId="5" applyNumberFormat="1" applyFont="1" applyBorder="1" applyAlignment="1">
      <alignment horizontal="center" vertical="center"/>
    </xf>
    <xf numFmtId="0" fontId="60" fillId="0" borderId="0" xfId="0" applyFont="1"/>
    <xf numFmtId="0" fontId="60" fillId="0" borderId="14" xfId="5" applyFont="1" applyBorder="1" applyAlignment="1">
      <alignment vertical="center"/>
    </xf>
    <xf numFmtId="0" fontId="60" fillId="0" borderId="13" xfId="5" applyFont="1" applyBorder="1" applyAlignment="1">
      <alignment horizontal="left" vertical="center"/>
    </xf>
    <xf numFmtId="0" fontId="71" fillId="0" borderId="14" xfId="5" applyFont="1" applyBorder="1"/>
    <xf numFmtId="0" fontId="67" fillId="0" borderId="0" xfId="5" applyFont="1" applyAlignment="1">
      <alignment horizontal="center"/>
    </xf>
    <xf numFmtId="0" fontId="64" fillId="12" borderId="21" xfId="5" applyFont="1" applyFill="1" applyBorder="1" applyAlignment="1">
      <alignment horizontal="center" vertical="center"/>
    </xf>
    <xf numFmtId="0" fontId="67" fillId="12" borderId="21" xfId="5" applyFont="1" applyFill="1" applyBorder="1" applyAlignment="1">
      <alignment horizontal="center" vertical="center" wrapText="1"/>
    </xf>
    <xf numFmtId="0" fontId="67" fillId="12" borderId="2" xfId="5" applyFont="1" applyFill="1" applyBorder="1" applyAlignment="1">
      <alignment horizontal="center" vertical="center" wrapText="1"/>
    </xf>
    <xf numFmtId="0" fontId="67" fillId="12" borderId="4" xfId="5" applyFont="1" applyFill="1" applyBorder="1" applyAlignment="1">
      <alignment horizontal="center" vertical="center" wrapText="1"/>
    </xf>
    <xf numFmtId="0" fontId="67" fillId="12" borderId="9" xfId="5" applyFont="1" applyFill="1" applyBorder="1" applyAlignment="1">
      <alignment horizontal="center" vertical="center" wrapText="1"/>
    </xf>
    <xf numFmtId="0" fontId="67" fillId="12" borderId="10" xfId="5" applyFont="1" applyFill="1" applyBorder="1" applyAlignment="1">
      <alignment horizontal="center" vertical="center" wrapText="1"/>
    </xf>
    <xf numFmtId="0" fontId="67" fillId="12" borderId="5" xfId="5" applyFont="1" applyFill="1" applyBorder="1" applyAlignment="1">
      <alignment horizontal="center" vertical="center" wrapText="1"/>
    </xf>
    <xf numFmtId="0" fontId="67" fillId="12" borderId="18" xfId="5" applyFont="1" applyFill="1" applyBorder="1" applyAlignment="1">
      <alignment horizontal="center" vertical="center" wrapText="1"/>
    </xf>
    <xf numFmtId="0" fontId="67" fillId="12" borderId="12" xfId="5" applyFont="1" applyFill="1" applyBorder="1" applyAlignment="1">
      <alignment horizontal="center" vertical="center" wrapText="1"/>
    </xf>
    <xf numFmtId="0" fontId="67" fillId="12" borderId="14" xfId="5" applyFont="1" applyFill="1" applyBorder="1" applyAlignment="1">
      <alignment horizontal="center" vertical="center" wrapText="1"/>
    </xf>
    <xf numFmtId="0" fontId="67" fillId="12" borderId="12" xfId="5" applyFont="1" applyFill="1" applyBorder="1" applyAlignment="1">
      <alignment horizontal="center" vertical="center"/>
    </xf>
    <xf numFmtId="0" fontId="67" fillId="12" borderId="13" xfId="5" applyFont="1" applyFill="1" applyBorder="1" applyAlignment="1">
      <alignment horizontal="center" vertical="center"/>
    </xf>
    <xf numFmtId="0" fontId="67" fillId="12" borderId="14" xfId="5" applyFont="1" applyFill="1" applyBorder="1" applyAlignment="1">
      <alignment horizontal="center" vertical="center"/>
    </xf>
    <xf numFmtId="0" fontId="64" fillId="7" borderId="12" xfId="5" applyFont="1" applyFill="1" applyBorder="1" applyAlignment="1">
      <alignment horizontal="center" vertical="center"/>
    </xf>
    <xf numFmtId="0" fontId="64" fillId="7" borderId="14" xfId="5" applyFont="1" applyFill="1" applyBorder="1" applyAlignment="1">
      <alignment horizontal="center" vertical="center"/>
    </xf>
    <xf numFmtId="0" fontId="26" fillId="0" borderId="5" xfId="5" applyFont="1" applyBorder="1" applyAlignment="1">
      <alignment horizontal="center" vertical="center" wrapText="1"/>
    </xf>
    <xf numFmtId="0" fontId="26" fillId="0" borderId="8" xfId="5" applyFont="1" applyBorder="1" applyAlignment="1">
      <alignment horizontal="center" vertical="center" wrapText="1"/>
    </xf>
    <xf numFmtId="0" fontId="26" fillId="0" borderId="18" xfId="5" applyFont="1" applyBorder="1" applyAlignment="1">
      <alignment horizontal="center" vertical="center" wrapText="1"/>
    </xf>
    <xf numFmtId="0" fontId="25" fillId="0" borderId="21" xfId="5" applyFont="1" applyBorder="1" applyAlignment="1">
      <alignment horizontal="center" vertical="center" wrapText="1"/>
    </xf>
    <xf numFmtId="0" fontId="28" fillId="0" borderId="21" xfId="5" applyFont="1" applyBorder="1" applyAlignment="1">
      <alignment horizontal="left" vertical="center" wrapText="1"/>
    </xf>
    <xf numFmtId="0" fontId="25" fillId="0" borderId="21" xfId="7" applyFont="1" applyBorder="1" applyAlignment="1">
      <alignment horizontal="left" vertical="center" wrapText="1"/>
    </xf>
    <xf numFmtId="0" fontId="28" fillId="0" borderId="12" xfId="5" applyFont="1" applyBorder="1" applyAlignment="1">
      <alignment horizontal="center" vertical="center" wrapText="1"/>
    </xf>
    <xf numFmtId="0" fontId="28" fillId="0" borderId="13" xfId="5" applyFont="1" applyBorder="1" applyAlignment="1">
      <alignment horizontal="center" vertical="center" wrapText="1"/>
    </xf>
    <xf numFmtId="0" fontId="28" fillId="0" borderId="14" xfId="5" applyFont="1" applyBorder="1" applyAlignment="1">
      <alignment horizontal="center" vertical="center" wrapText="1"/>
    </xf>
    <xf numFmtId="0" fontId="26" fillId="0" borderId="5" xfId="7" applyFont="1" applyBorder="1" applyAlignment="1">
      <alignment horizontal="center" vertical="center"/>
    </xf>
    <xf numFmtId="0" fontId="26" fillId="0" borderId="8" xfId="7" applyFont="1" applyBorder="1" applyAlignment="1">
      <alignment horizontal="center" vertical="center"/>
    </xf>
    <xf numFmtId="0" fontId="26" fillId="0" borderId="18" xfId="7" applyFont="1" applyBorder="1" applyAlignment="1">
      <alignment horizontal="center" vertical="center"/>
    </xf>
    <xf numFmtId="0" fontId="25" fillId="0" borderId="21" xfId="8" applyFont="1" applyBorder="1" applyAlignment="1">
      <alignment horizontal="left" vertical="center" wrapText="1"/>
    </xf>
    <xf numFmtId="0" fontId="68" fillId="0" borderId="0" xfId="5" applyFont="1" applyAlignment="1">
      <alignment horizontal="center"/>
    </xf>
    <xf numFmtId="165" fontId="74" fillId="0" borderId="0" xfId="5" applyNumberFormat="1" applyFont="1" applyAlignment="1">
      <alignment horizontal="right" vertical="center"/>
    </xf>
    <xf numFmtId="0" fontId="18" fillId="0" borderId="21" xfId="5" applyFont="1" applyBorder="1" applyAlignment="1">
      <alignment horizontal="center" vertical="top" wrapText="1"/>
    </xf>
    <xf numFmtId="166" fontId="67" fillId="12" borderId="12" xfId="1" applyFont="1" applyFill="1" applyBorder="1" applyAlignment="1">
      <alignment horizontal="center" vertical="center" wrapText="1"/>
    </xf>
    <xf numFmtId="166" fontId="67" fillId="12" borderId="14" xfId="1" applyFont="1" applyFill="1" applyBorder="1" applyAlignment="1">
      <alignment horizontal="center" vertical="center" wrapText="1"/>
    </xf>
    <xf numFmtId="0" fontId="27" fillId="0" borderId="5" xfId="7" applyFont="1" applyBorder="1" applyAlignment="1">
      <alignment horizontal="center" vertical="center"/>
    </xf>
    <xf numFmtId="0" fontId="27" fillId="0" borderId="8" xfId="7" applyFont="1" applyBorder="1" applyAlignment="1">
      <alignment horizontal="center" vertical="center"/>
    </xf>
    <xf numFmtId="0" fontId="25" fillId="0" borderId="5" xfId="5" applyFont="1" applyBorder="1" applyAlignment="1">
      <alignment horizontal="center" vertical="center" wrapText="1"/>
    </xf>
    <xf numFmtId="0" fontId="25" fillId="0" borderId="8" xfId="5" applyFont="1" applyBorder="1" applyAlignment="1">
      <alignment horizontal="center" vertical="center" wrapText="1"/>
    </xf>
    <xf numFmtId="0" fontId="28" fillId="0" borderId="5" xfId="5" applyFont="1" applyBorder="1" applyAlignment="1">
      <alignment horizontal="center" vertical="center" wrapText="1"/>
    </xf>
    <xf numFmtId="0" fontId="28" fillId="0" borderId="8" xfId="5" applyFont="1" applyBorder="1" applyAlignment="1">
      <alignment horizontal="center" vertical="center" wrapText="1"/>
    </xf>
    <xf numFmtId="0" fontId="28" fillId="0" borderId="18" xfId="5" applyFont="1" applyBorder="1" applyAlignment="1">
      <alignment horizontal="center" vertical="center" wrapText="1"/>
    </xf>
    <xf numFmtId="0" fontId="25" fillId="0" borderId="21" xfId="5" applyFont="1" applyBorder="1" applyAlignment="1">
      <alignment horizontal="left" vertical="top" wrapText="1"/>
    </xf>
    <xf numFmtId="0" fontId="27" fillId="0" borderId="18" xfId="7" applyFont="1" applyBorder="1" applyAlignment="1">
      <alignment horizontal="center" vertical="center"/>
    </xf>
    <xf numFmtId="0" fontId="25" fillId="0" borderId="21" xfId="5" applyFont="1" applyBorder="1" applyAlignment="1">
      <alignment horizontal="center" vertical="top" wrapText="1"/>
    </xf>
    <xf numFmtId="0" fontId="25" fillId="0" borderId="18" xfId="5" applyFont="1" applyBorder="1" applyAlignment="1">
      <alignment horizontal="center" vertical="center" wrapText="1"/>
    </xf>
    <xf numFmtId="0" fontId="18" fillId="0" borderId="12" xfId="5" applyFont="1" applyBorder="1" applyAlignment="1">
      <alignment horizontal="center" vertical="top" wrapText="1"/>
    </xf>
    <xf numFmtId="0" fontId="18" fillId="0" borderId="13" xfId="5" applyFont="1" applyBorder="1" applyAlignment="1">
      <alignment horizontal="center" vertical="top" wrapText="1"/>
    </xf>
    <xf numFmtId="0" fontId="18" fillId="0" borderId="14" xfId="5" applyFont="1" applyBorder="1" applyAlignment="1">
      <alignment horizontal="center" vertical="top" wrapText="1"/>
    </xf>
    <xf numFmtId="0" fontId="64" fillId="7" borderId="21" xfId="5" applyFont="1" applyFill="1" applyBorder="1" applyAlignment="1">
      <alignment horizontal="center" vertical="center"/>
    </xf>
    <xf numFmtId="0" fontId="67" fillId="7" borderId="21" xfId="5" applyFont="1" applyFill="1" applyBorder="1" applyAlignment="1">
      <alignment horizontal="center" vertical="center" wrapText="1"/>
    </xf>
    <xf numFmtId="0" fontId="67" fillId="7" borderId="2" xfId="5" applyFont="1" applyFill="1" applyBorder="1" applyAlignment="1">
      <alignment horizontal="center" vertical="center" wrapText="1"/>
    </xf>
    <xf numFmtId="0" fontId="67" fillId="7" borderId="4" xfId="5" applyFont="1" applyFill="1" applyBorder="1" applyAlignment="1">
      <alignment horizontal="center" vertical="center" wrapText="1"/>
    </xf>
    <xf numFmtId="0" fontId="67" fillId="7" borderId="9" xfId="5" applyFont="1" applyFill="1" applyBorder="1" applyAlignment="1">
      <alignment horizontal="center" vertical="center" wrapText="1"/>
    </xf>
    <xf numFmtId="0" fontId="67" fillId="7" borderId="10" xfId="5" applyFont="1" applyFill="1" applyBorder="1" applyAlignment="1">
      <alignment horizontal="center" vertical="center" wrapText="1"/>
    </xf>
    <xf numFmtId="0" fontId="67" fillId="7" borderId="5" xfId="5" applyFont="1" applyFill="1" applyBorder="1" applyAlignment="1">
      <alignment horizontal="center" vertical="center" wrapText="1"/>
    </xf>
    <xf numFmtId="0" fontId="67" fillId="7" borderId="18" xfId="5" applyFont="1" applyFill="1" applyBorder="1" applyAlignment="1">
      <alignment horizontal="center" vertical="center" wrapText="1"/>
    </xf>
    <xf numFmtId="0" fontId="64" fillId="8" borderId="12" xfId="5" applyFont="1" applyFill="1" applyBorder="1" applyAlignment="1">
      <alignment horizontal="center" vertical="center"/>
    </xf>
    <xf numFmtId="0" fontId="64" fillId="8" borderId="14" xfId="5" applyFont="1" applyFill="1" applyBorder="1" applyAlignment="1">
      <alignment horizontal="center" vertical="center"/>
    </xf>
    <xf numFmtId="0" fontId="25" fillId="0" borderId="12" xfId="5" applyFont="1" applyBorder="1" applyAlignment="1">
      <alignment horizontal="center" vertical="center" wrapText="1"/>
    </xf>
    <xf numFmtId="0" fontId="28" fillId="0" borderId="21" xfId="5" applyFont="1" applyBorder="1" applyAlignment="1">
      <alignment horizontal="center" vertical="center" wrapText="1"/>
    </xf>
    <xf numFmtId="0" fontId="73" fillId="0" borderId="0" xfId="36" applyFont="1" applyAlignment="1">
      <alignment horizontal="center"/>
    </xf>
    <xf numFmtId="0" fontId="1" fillId="0" borderId="12" xfId="36" applyBorder="1" applyAlignment="1">
      <alignment horizontal="center"/>
    </xf>
    <xf numFmtId="0" fontId="1" fillId="0" borderId="13" xfId="36" applyBorder="1" applyAlignment="1">
      <alignment horizontal="center"/>
    </xf>
    <xf numFmtId="0" fontId="1" fillId="0" borderId="14" xfId="36" applyBorder="1" applyAlignment="1">
      <alignment horizontal="center"/>
    </xf>
    <xf numFmtId="0" fontId="64" fillId="7" borderId="2" xfId="5" applyFont="1" applyFill="1" applyBorder="1" applyAlignment="1">
      <alignment horizontal="center" vertical="center"/>
    </xf>
    <xf numFmtId="0" fontId="64" fillId="7" borderId="3" xfId="5" applyFont="1" applyFill="1" applyBorder="1" applyAlignment="1">
      <alignment horizontal="center" vertical="center"/>
    </xf>
    <xf numFmtId="0" fontId="64" fillId="7" borderId="4" xfId="5" applyFont="1" applyFill="1" applyBorder="1" applyAlignment="1">
      <alignment horizontal="center" vertical="center"/>
    </xf>
    <xf numFmtId="0" fontId="64" fillId="7" borderId="6" xfId="5" applyFont="1" applyFill="1" applyBorder="1" applyAlignment="1">
      <alignment horizontal="center" vertical="center"/>
    </xf>
    <xf numFmtId="0" fontId="64" fillId="7" borderId="0" xfId="5" applyFont="1" applyFill="1" applyAlignment="1">
      <alignment horizontal="center" vertical="center"/>
    </xf>
    <xf numFmtId="0" fontId="64" fillId="7" borderId="7" xfId="5" applyFont="1" applyFill="1" applyBorder="1" applyAlignment="1">
      <alignment horizontal="center" vertical="center"/>
    </xf>
    <xf numFmtId="0" fontId="64" fillId="7" borderId="9" xfId="5" applyFont="1" applyFill="1" applyBorder="1" applyAlignment="1">
      <alignment horizontal="center" vertical="center"/>
    </xf>
    <xf numFmtId="0" fontId="64" fillId="7" borderId="1" xfId="5" applyFont="1" applyFill="1" applyBorder="1" applyAlignment="1">
      <alignment horizontal="center" vertical="center"/>
    </xf>
    <xf numFmtId="0" fontId="64" fillId="7" borderId="10" xfId="5" applyFont="1" applyFill="1" applyBorder="1" applyAlignment="1">
      <alignment horizontal="center" vertical="center"/>
    </xf>
    <xf numFmtId="0" fontId="64" fillId="7" borderId="5" xfId="5" applyFont="1" applyFill="1" applyBorder="1" applyAlignment="1">
      <alignment horizontal="center" vertical="center" wrapText="1"/>
    </xf>
    <xf numFmtId="0" fontId="64" fillId="7" borderId="8" xfId="5" applyFont="1" applyFill="1" applyBorder="1" applyAlignment="1">
      <alignment horizontal="center" vertical="center" wrapText="1"/>
    </xf>
    <xf numFmtId="165" fontId="18" fillId="0" borderId="0" xfId="2" applyFont="1" applyAlignment="1">
      <alignment horizontal="center" vertical="top" wrapText="1"/>
    </xf>
    <xf numFmtId="0" fontId="64" fillId="8" borderId="13" xfId="5" applyFont="1" applyFill="1" applyBorder="1" applyAlignment="1">
      <alignment horizontal="center" vertical="center"/>
    </xf>
    <xf numFmtId="0" fontId="18" fillId="0" borderId="0" xfId="5" applyFont="1" applyAlignment="1">
      <alignment horizontal="center" vertical="top" wrapText="1"/>
    </xf>
    <xf numFmtId="165" fontId="64" fillId="7" borderId="2" xfId="2" applyFont="1" applyFill="1" applyBorder="1" applyAlignment="1">
      <alignment horizontal="center" vertical="center" wrapText="1"/>
    </xf>
    <xf numFmtId="165" fontId="64" fillId="7" borderId="4" xfId="2" applyFont="1" applyFill="1" applyBorder="1" applyAlignment="1">
      <alignment horizontal="center" vertical="center" wrapText="1"/>
    </xf>
    <xf numFmtId="0" fontId="64" fillId="7" borderId="18" xfId="5" applyFont="1" applyFill="1" applyBorder="1" applyAlignment="1">
      <alignment horizontal="center" vertical="center" wrapText="1"/>
    </xf>
    <xf numFmtId="0" fontId="67" fillId="7" borderId="21" xfId="5" applyFont="1" applyFill="1" applyBorder="1" applyAlignment="1">
      <alignment horizontal="center" vertical="center"/>
    </xf>
    <xf numFmtId="0" fontId="68" fillId="0" borderId="0" xfId="5" applyFont="1" applyAlignment="1">
      <alignment horizontal="center" vertical="center"/>
    </xf>
    <xf numFmtId="0" fontId="67" fillId="8" borderId="21" xfId="5" applyFont="1" applyFill="1" applyBorder="1" applyAlignment="1">
      <alignment horizontal="center"/>
    </xf>
    <xf numFmtId="0" fontId="46" fillId="0" borderId="12" xfId="5" applyFont="1" applyBorder="1" applyAlignment="1">
      <alignment horizontal="center" vertical="center"/>
    </xf>
    <xf numFmtId="0" fontId="46" fillId="0" borderId="13" xfId="5" applyFont="1" applyBorder="1" applyAlignment="1">
      <alignment horizontal="center" vertical="center"/>
    </xf>
    <xf numFmtId="0" fontId="46" fillId="0" borderId="14" xfId="5" applyFont="1" applyBorder="1" applyAlignment="1">
      <alignment horizontal="center" vertical="center"/>
    </xf>
    <xf numFmtId="0" fontId="48" fillId="0" borderId="12" xfId="5" applyFont="1" applyBorder="1" applyAlignment="1">
      <alignment horizontal="center" vertical="top" wrapText="1"/>
    </xf>
    <xf numFmtId="0" fontId="48" fillId="0" borderId="13" xfId="5" applyFont="1" applyBorder="1" applyAlignment="1">
      <alignment horizontal="center" vertical="top" wrapText="1"/>
    </xf>
    <xf numFmtId="0" fontId="48" fillId="0" borderId="14" xfId="5" applyFont="1" applyBorder="1" applyAlignment="1">
      <alignment horizontal="center" vertical="top" wrapText="1"/>
    </xf>
    <xf numFmtId="0" fontId="44" fillId="0" borderId="0" xfId="5" applyFont="1" applyAlignment="1">
      <alignment horizontal="center"/>
    </xf>
    <xf numFmtId="0" fontId="45" fillId="0" borderId="1" xfId="5" applyFont="1" applyBorder="1"/>
    <xf numFmtId="0" fontId="46" fillId="0" borderId="2" xfId="5" applyFont="1" applyBorder="1" applyAlignment="1">
      <alignment horizontal="center" vertical="center"/>
    </xf>
    <xf numFmtId="0" fontId="46" fillId="0" borderId="3" xfId="5" applyFont="1" applyBorder="1" applyAlignment="1">
      <alignment horizontal="center" vertical="center"/>
    </xf>
    <xf numFmtId="0" fontId="46" fillId="0" borderId="4" xfId="5" applyFont="1" applyBorder="1" applyAlignment="1">
      <alignment horizontal="center" vertical="center"/>
    </xf>
    <xf numFmtId="0" fontId="46" fillId="0" borderId="9" xfId="5" applyFont="1" applyBorder="1" applyAlignment="1">
      <alignment horizontal="center" vertical="center"/>
    </xf>
    <xf numFmtId="0" fontId="46" fillId="0" borderId="1" xfId="5" applyFont="1" applyBorder="1" applyAlignment="1">
      <alignment horizontal="center" vertical="center"/>
    </xf>
    <xf numFmtId="0" fontId="46" fillId="0" borderId="10" xfId="5" applyFont="1" applyBorder="1" applyAlignment="1">
      <alignment horizontal="center" vertical="center"/>
    </xf>
    <xf numFmtId="0" fontId="46" fillId="0" borderId="5" xfId="5" applyFont="1" applyBorder="1" applyAlignment="1">
      <alignment horizontal="center" vertical="center"/>
    </xf>
    <xf numFmtId="0" fontId="46" fillId="0" borderId="11" xfId="5" applyFont="1" applyBorder="1" applyAlignment="1">
      <alignment horizontal="center" vertical="center"/>
    </xf>
    <xf numFmtId="0" fontId="46" fillId="0" borderId="5" xfId="5" applyFont="1" applyBorder="1" applyAlignment="1">
      <alignment horizontal="center" vertical="center" wrapText="1"/>
    </xf>
    <xf numFmtId="0" fontId="46" fillId="0" borderId="11" xfId="5" applyFont="1" applyBorder="1" applyAlignment="1">
      <alignment horizontal="center" vertical="center" wrapText="1"/>
    </xf>
    <xf numFmtId="0" fontId="48" fillId="0" borderId="12" xfId="7" applyFont="1" applyBorder="1" applyAlignment="1">
      <alignment horizontal="center" vertical="top"/>
    </xf>
    <xf numFmtId="0" fontId="48" fillId="0" borderId="13" xfId="7" applyFont="1" applyBorder="1" applyAlignment="1">
      <alignment horizontal="center" vertical="top"/>
    </xf>
    <xf numFmtId="0" fontId="48" fillId="0" borderId="14" xfId="7" applyFont="1" applyBorder="1" applyAlignment="1">
      <alignment horizontal="center" vertical="top"/>
    </xf>
    <xf numFmtId="0" fontId="50" fillId="0" borderId="12" xfId="7" applyFont="1" applyBorder="1" applyAlignment="1">
      <alignment horizontal="center" vertical="top"/>
    </xf>
    <xf numFmtId="0" fontId="50" fillId="0" borderId="13" xfId="7" applyFont="1" applyBorder="1" applyAlignment="1">
      <alignment horizontal="center" vertical="top"/>
    </xf>
    <xf numFmtId="0" fontId="50" fillId="0" borderId="14" xfId="7" applyFont="1" applyBorder="1" applyAlignment="1">
      <alignment horizontal="center" vertical="top"/>
    </xf>
    <xf numFmtId="0" fontId="48" fillId="0" borderId="12" xfId="8" applyFont="1" applyBorder="1" applyAlignment="1">
      <alignment horizontal="center" vertical="top"/>
    </xf>
    <xf numFmtId="0" fontId="48" fillId="0" borderId="13" xfId="8" applyFont="1" applyBorder="1" applyAlignment="1">
      <alignment horizontal="center" vertical="top"/>
    </xf>
    <xf numFmtId="0" fontId="48" fillId="0" borderId="14" xfId="8" applyFont="1" applyBorder="1" applyAlignment="1">
      <alignment horizontal="center" vertical="top"/>
    </xf>
    <xf numFmtId="0" fontId="19" fillId="0" borderId="0" xfId="5" applyFont="1" applyAlignment="1">
      <alignment horizontal="center"/>
    </xf>
    <xf numFmtId="0" fontId="19" fillId="7" borderId="2" xfId="5" applyFont="1" applyFill="1" applyBorder="1" applyAlignment="1">
      <alignment horizontal="center" vertical="center"/>
    </xf>
    <xf numFmtId="0" fontId="19" fillId="7" borderId="3" xfId="5" applyFont="1" applyFill="1" applyBorder="1" applyAlignment="1">
      <alignment horizontal="center" vertical="center"/>
    </xf>
    <xf numFmtId="0" fontId="19" fillId="7" borderId="4" xfId="5" applyFont="1" applyFill="1" applyBorder="1" applyAlignment="1">
      <alignment horizontal="center" vertical="center"/>
    </xf>
    <xf numFmtId="0" fontId="19" fillId="7" borderId="6" xfId="5" applyFont="1" applyFill="1" applyBorder="1" applyAlignment="1">
      <alignment horizontal="center" vertical="center"/>
    </xf>
    <xf numFmtId="0" fontId="19" fillId="7" borderId="0" xfId="5" applyFont="1" applyFill="1" applyAlignment="1">
      <alignment horizontal="center" vertical="center"/>
    </xf>
    <xf numFmtId="0" fontId="19" fillId="7" borderId="7" xfId="5" applyFont="1" applyFill="1" applyBorder="1" applyAlignment="1">
      <alignment horizontal="center" vertical="center"/>
    </xf>
    <xf numFmtId="0" fontId="19" fillId="7" borderId="9" xfId="5" applyFont="1" applyFill="1" applyBorder="1" applyAlignment="1">
      <alignment horizontal="center" vertical="center"/>
    </xf>
    <xf numFmtId="0" fontId="19" fillId="7" borderId="1" xfId="5" applyFont="1" applyFill="1" applyBorder="1" applyAlignment="1">
      <alignment horizontal="center" vertical="center"/>
    </xf>
    <xf numFmtId="0" fontId="19" fillId="7" borderId="10" xfId="5" applyFont="1" applyFill="1" applyBorder="1" applyAlignment="1">
      <alignment horizontal="center" vertical="center"/>
    </xf>
    <xf numFmtId="0" fontId="19" fillId="7" borderId="5" xfId="5" applyFont="1" applyFill="1" applyBorder="1" applyAlignment="1">
      <alignment horizontal="center" vertical="center" wrapText="1"/>
    </xf>
    <xf numFmtId="0" fontId="19" fillId="7" borderId="8" xfId="5" applyFont="1" applyFill="1" applyBorder="1" applyAlignment="1">
      <alignment horizontal="center" vertical="center" wrapText="1"/>
    </xf>
    <xf numFmtId="165" fontId="19" fillId="7" borderId="2" xfId="2" applyFont="1" applyFill="1" applyBorder="1" applyAlignment="1">
      <alignment horizontal="center" vertical="center" wrapText="1"/>
    </xf>
    <xf numFmtId="165" fontId="19" fillId="7" borderId="4" xfId="2" applyFont="1" applyFill="1" applyBorder="1" applyAlignment="1">
      <alignment horizontal="center" vertical="center" wrapText="1"/>
    </xf>
    <xf numFmtId="0" fontId="19" fillId="7" borderId="21" xfId="5" applyFont="1" applyFill="1" applyBorder="1" applyAlignment="1">
      <alignment horizontal="center" vertical="center"/>
    </xf>
    <xf numFmtId="0" fontId="19" fillId="7" borderId="21" xfId="5" applyFont="1" applyFill="1" applyBorder="1" applyAlignment="1">
      <alignment horizontal="center" vertical="center" wrapText="1"/>
    </xf>
    <xf numFmtId="0" fontId="19" fillId="7" borderId="18" xfId="5" applyFont="1" applyFill="1" applyBorder="1" applyAlignment="1">
      <alignment horizontal="center" vertical="center" wrapText="1"/>
    </xf>
    <xf numFmtId="0" fontId="19" fillId="8" borderId="12" xfId="5" applyFont="1" applyFill="1" applyBorder="1" applyAlignment="1">
      <alignment horizontal="center" vertical="center"/>
    </xf>
    <xf numFmtId="0" fontId="19" fillId="8" borderId="13" xfId="5" applyFont="1" applyFill="1" applyBorder="1" applyAlignment="1">
      <alignment horizontal="center" vertical="center"/>
    </xf>
    <xf numFmtId="0" fontId="19" fillId="8" borderId="14" xfId="5" applyFont="1" applyFill="1" applyBorder="1" applyAlignment="1">
      <alignment horizontal="center" vertical="center"/>
    </xf>
    <xf numFmtId="0" fontId="19" fillId="8" borderId="21" xfId="5" applyFont="1" applyFill="1" applyBorder="1" applyAlignment="1">
      <alignment horizontal="center"/>
    </xf>
    <xf numFmtId="0" fontId="21" fillId="0" borderId="0" xfId="5" applyFont="1" applyAlignment="1">
      <alignment horizontal="center" vertical="top" wrapText="1"/>
    </xf>
    <xf numFmtId="165" fontId="21" fillId="0" borderId="0" xfId="2" applyFont="1" applyAlignment="1">
      <alignment horizontal="center" vertical="top" wrapText="1"/>
    </xf>
    <xf numFmtId="0" fontId="21" fillId="0" borderId="0" xfId="5" applyFont="1" applyAlignment="1">
      <alignment horizontal="center" vertical="center"/>
    </xf>
    <xf numFmtId="0" fontId="21" fillId="0" borderId="0" xfId="5" applyFont="1" applyAlignment="1">
      <alignment horizontal="center"/>
    </xf>
    <xf numFmtId="0" fontId="21" fillId="0" borderId="0" xfId="5" applyFont="1" applyAlignment="1">
      <alignment horizontal="left" vertical="top"/>
    </xf>
    <xf numFmtId="0" fontId="19" fillId="0" borderId="21" xfId="5" applyFont="1" applyBorder="1" applyAlignment="1">
      <alignment horizontal="center" vertical="center"/>
    </xf>
    <xf numFmtId="0" fontId="19" fillId="0" borderId="21" xfId="5" applyFont="1" applyBorder="1" applyAlignment="1">
      <alignment horizontal="center" vertical="center" wrapText="1"/>
    </xf>
    <xf numFmtId="165" fontId="19" fillId="0" borderId="21" xfId="2" applyFont="1" applyFill="1" applyBorder="1" applyAlignment="1">
      <alignment horizontal="center" vertical="center" wrapText="1"/>
    </xf>
    <xf numFmtId="0" fontId="19" fillId="0" borderId="0" xfId="5" applyFont="1" applyAlignment="1">
      <alignment horizontal="center" vertical="top" wrapText="1"/>
    </xf>
    <xf numFmtId="0" fontId="21" fillId="0" borderId="0" xfId="5" applyFont="1" applyAlignment="1">
      <alignment vertical="top"/>
    </xf>
    <xf numFmtId="0" fontId="21" fillId="0" borderId="0" xfId="5" applyFont="1" applyAlignment="1">
      <alignment horizontal="left" vertical="top" wrapText="1"/>
    </xf>
    <xf numFmtId="0" fontId="27" fillId="0" borderId="0" xfId="5" applyFont="1" applyAlignment="1">
      <alignment horizontal="left" vertical="top" wrapText="1"/>
    </xf>
    <xf numFmtId="0" fontId="25" fillId="0" borderId="0" xfId="5" applyFont="1" applyAlignment="1">
      <alignment horizontal="center"/>
    </xf>
    <xf numFmtId="0" fontId="25" fillId="7" borderId="21" xfId="5" applyFont="1" applyFill="1" applyBorder="1" applyAlignment="1">
      <alignment horizontal="center" vertical="center"/>
    </xf>
    <xf numFmtId="43" fontId="25" fillId="7" borderId="21" xfId="10" applyFont="1" applyFill="1" applyBorder="1" applyAlignment="1">
      <alignment horizontal="center" vertical="center" wrapText="1"/>
    </xf>
    <xf numFmtId="43" fontId="25" fillId="7" borderId="21" xfId="10" applyFont="1" applyFill="1" applyBorder="1" applyAlignment="1">
      <alignment horizontal="center" vertical="center"/>
    </xf>
    <xf numFmtId="0" fontId="25" fillId="7" borderId="21" xfId="5" applyFont="1" applyFill="1" applyBorder="1" applyAlignment="1">
      <alignment horizontal="center" vertical="center" wrapText="1"/>
    </xf>
    <xf numFmtId="0" fontId="27" fillId="0" borderId="0" xfId="5" applyFont="1" applyAlignment="1">
      <alignment horizontal="center" vertical="top" wrapText="1"/>
    </xf>
    <xf numFmtId="0" fontId="27" fillId="8" borderId="21" xfId="5" applyFont="1" applyFill="1" applyBorder="1" applyAlignment="1">
      <alignment horizontal="center" vertical="center"/>
    </xf>
    <xf numFmtId="0" fontId="26" fillId="0" borderId="21" xfId="8" applyFont="1" applyBorder="1" applyAlignment="1">
      <alignment horizontal="left" vertical="top" wrapText="1"/>
    </xf>
    <xf numFmtId="0" fontId="26" fillId="0" borderId="14" xfId="8" applyFont="1" applyBorder="1" applyAlignment="1">
      <alignment horizontal="left" vertical="top" wrapText="1"/>
    </xf>
    <xf numFmtId="0" fontId="32" fillId="0" borderId="0" xfId="5" applyFont="1" applyAlignment="1">
      <alignment horizontal="left" vertical="center"/>
    </xf>
    <xf numFmtId="0" fontId="31" fillId="0" borderId="0" xfId="5" applyFont="1" applyAlignment="1">
      <alignment horizontal="center" vertical="center"/>
    </xf>
    <xf numFmtId="0" fontId="32" fillId="0" borderId="0" xfId="5" applyFont="1" applyAlignment="1">
      <alignment horizontal="left" vertical="top" wrapText="1"/>
    </xf>
    <xf numFmtId="0" fontId="36" fillId="4" borderId="21" xfId="5" applyFont="1" applyFill="1" applyBorder="1" applyAlignment="1">
      <alignment horizontal="center" vertical="center"/>
    </xf>
    <xf numFmtId="0" fontId="36" fillId="4" borderId="12" xfId="5" applyFont="1" applyFill="1" applyBorder="1" applyAlignment="1">
      <alignment horizontal="center" vertical="center"/>
    </xf>
    <xf numFmtId="0" fontId="36" fillId="4" borderId="14" xfId="5" applyFont="1" applyFill="1" applyBorder="1" applyAlignment="1">
      <alignment horizontal="center" vertical="center"/>
    </xf>
    <xf numFmtId="0" fontId="34" fillId="0" borderId="21" xfId="5" applyFont="1" applyBorder="1" applyAlignment="1">
      <alignment horizontal="center" vertical="center" wrapText="1"/>
    </xf>
    <xf numFmtId="0" fontId="34" fillId="0" borderId="0" xfId="5" applyFont="1" applyAlignment="1">
      <alignment horizontal="center" vertical="center"/>
    </xf>
    <xf numFmtId="0" fontId="34" fillId="0" borderId="21" xfId="5" applyFont="1" applyBorder="1" applyAlignment="1">
      <alignment horizontal="center" vertical="center"/>
    </xf>
    <xf numFmtId="0" fontId="34" fillId="0" borderId="2" xfId="5" applyFont="1" applyBorder="1" applyAlignment="1">
      <alignment horizontal="center" vertical="center" wrapText="1"/>
    </xf>
    <xf numFmtId="0" fontId="34" fillId="0" borderId="4" xfId="5" applyFont="1" applyBorder="1" applyAlignment="1">
      <alignment horizontal="center" vertical="center" wrapText="1"/>
    </xf>
    <xf numFmtId="0" fontId="34" fillId="0" borderId="6" xfId="5" applyFont="1" applyBorder="1" applyAlignment="1">
      <alignment horizontal="center" vertical="center" wrapText="1"/>
    </xf>
    <xf numFmtId="0" fontId="34" fillId="0" borderId="7" xfId="5" applyFont="1" applyBorder="1" applyAlignment="1">
      <alignment horizontal="center" vertical="center" wrapText="1"/>
    </xf>
    <xf numFmtId="0" fontId="34" fillId="0" borderId="9" xfId="5" applyFont="1" applyBorder="1" applyAlignment="1">
      <alignment horizontal="center" vertical="center" wrapText="1"/>
    </xf>
    <xf numFmtId="0" fontId="34" fillId="0" borderId="10" xfId="5" applyFont="1" applyBorder="1" applyAlignment="1">
      <alignment horizontal="center" vertical="center" wrapText="1"/>
    </xf>
    <xf numFmtId="0" fontId="34" fillId="0" borderId="12" xfId="5" quotePrefix="1" applyFont="1" applyBorder="1" applyAlignment="1">
      <alignment horizontal="left" vertical="center" wrapText="1"/>
    </xf>
    <xf numFmtId="0" fontId="34" fillId="0" borderId="13" xfId="5" quotePrefix="1" applyFont="1" applyBorder="1" applyAlignment="1">
      <alignment horizontal="left" vertical="center" wrapText="1"/>
    </xf>
    <xf numFmtId="0" fontId="34" fillId="0" borderId="14" xfId="5" quotePrefix="1" applyFont="1" applyBorder="1" applyAlignment="1">
      <alignment horizontal="left" vertical="center" wrapText="1"/>
    </xf>
    <xf numFmtId="0" fontId="34" fillId="0" borderId="12" xfId="5" quotePrefix="1" applyFont="1" applyBorder="1" applyAlignment="1">
      <alignment horizontal="left" vertical="top" wrapText="1"/>
    </xf>
    <xf numFmtId="0" fontId="34" fillId="0" borderId="13" xfId="5" quotePrefix="1" applyFont="1" applyBorder="1" applyAlignment="1">
      <alignment horizontal="left" vertical="top" wrapText="1"/>
    </xf>
    <xf numFmtId="0" fontId="34" fillId="0" borderId="14" xfId="5" quotePrefix="1" applyFont="1" applyBorder="1" applyAlignment="1">
      <alignment horizontal="left" vertical="top" wrapText="1"/>
    </xf>
    <xf numFmtId="0" fontId="34" fillId="0" borderId="27" xfId="5" applyFont="1" applyBorder="1" applyAlignment="1">
      <alignment horizontal="center" vertical="center"/>
    </xf>
    <xf numFmtId="0" fontId="37" fillId="0" borderId="3" xfId="5" applyFont="1" applyBorder="1" applyAlignment="1">
      <alignment horizontal="center" vertical="center"/>
    </xf>
    <xf numFmtId="0" fontId="32" fillId="0" borderId="6" xfId="5" applyFont="1" applyBorder="1" applyAlignment="1">
      <alignment horizontal="left" vertical="center"/>
    </xf>
    <xf numFmtId="164" fontId="32" fillId="0" borderId="0" xfId="3" applyFont="1" applyBorder="1" applyAlignment="1">
      <alignment horizontal="center" vertical="center"/>
    </xf>
    <xf numFmtId="0" fontId="32" fillId="0" borderId="9" xfId="5" applyFont="1" applyBorder="1" applyAlignment="1">
      <alignment horizontal="left" vertical="center"/>
    </xf>
    <xf numFmtId="0" fontId="32" fillId="0" borderId="1" xfId="5" applyFont="1" applyBorder="1" applyAlignment="1">
      <alignment horizontal="left" vertical="center"/>
    </xf>
    <xf numFmtId="0" fontId="32" fillId="0" borderId="0" xfId="5" applyFont="1" applyAlignment="1">
      <alignment horizontal="center" vertical="center"/>
    </xf>
    <xf numFmtId="0" fontId="32" fillId="0" borderId="7" xfId="5" applyFont="1" applyBorder="1" applyAlignment="1">
      <alignment horizontal="center" vertical="center"/>
    </xf>
    <xf numFmtId="0" fontId="34" fillId="0" borderId="7" xfId="5" applyFont="1" applyBorder="1" applyAlignment="1">
      <alignment horizontal="center" vertical="center"/>
    </xf>
    <xf numFmtId="0" fontId="34" fillId="0" borderId="6" xfId="5" applyFont="1" applyBorder="1" applyAlignment="1">
      <alignment horizontal="center" vertical="center"/>
    </xf>
    <xf numFmtId="0" fontId="37" fillId="0" borderId="0" xfId="5" applyFont="1" applyAlignment="1">
      <alignment horizontal="center" vertical="center"/>
    </xf>
    <xf numFmtId="0" fontId="37" fillId="0" borderId="7" xfId="5" applyFont="1" applyBorder="1" applyAlignment="1">
      <alignment horizontal="center" vertical="center"/>
    </xf>
    <xf numFmtId="0" fontId="37" fillId="0" borderId="6" xfId="5" applyFont="1" applyBorder="1" applyAlignment="1">
      <alignment horizontal="center" vertical="center"/>
    </xf>
    <xf numFmtId="165" fontId="35" fillId="0" borderId="0" xfId="2" applyFont="1" applyAlignment="1">
      <alignment horizontal="center" vertical="center"/>
    </xf>
    <xf numFmtId="0" fontId="55" fillId="0" borderId="0" xfId="0" applyFont="1" applyAlignment="1">
      <alignment horizontal="center" vertical="top"/>
    </xf>
    <xf numFmtId="0" fontId="55" fillId="0" borderId="31" xfId="0" applyFont="1" applyBorder="1" applyAlignment="1">
      <alignment horizontal="center" vertical="top"/>
    </xf>
    <xf numFmtId="0" fontId="32" fillId="0" borderId="9" xfId="5" applyFont="1" applyBorder="1" applyAlignment="1">
      <alignment horizontal="center" vertical="top"/>
    </xf>
    <xf numFmtId="0" fontId="32" fillId="0" borderId="1" xfId="5" applyFont="1" applyBorder="1" applyAlignment="1">
      <alignment horizontal="center" vertical="top"/>
    </xf>
    <xf numFmtId="0" fontId="32" fillId="0" borderId="10" xfId="5" applyFont="1" applyBorder="1" applyAlignment="1">
      <alignment horizontal="center" vertical="top"/>
    </xf>
    <xf numFmtId="0" fontId="32" fillId="0" borderId="0" xfId="5" applyFont="1" applyAlignment="1">
      <alignment horizontal="center" vertical="top"/>
    </xf>
    <xf numFmtId="0" fontId="32" fillId="0" borderId="3" xfId="5" applyFont="1" applyBorder="1" applyAlignment="1">
      <alignment horizontal="center" vertical="center"/>
    </xf>
    <xf numFmtId="0" fontId="32" fillId="0" borderId="4" xfId="5" applyFont="1" applyBorder="1" applyAlignment="1">
      <alignment horizontal="center" vertical="center"/>
    </xf>
    <xf numFmtId="0" fontId="53" fillId="0" borderId="0" xfId="0" applyFont="1" applyAlignment="1">
      <alignment horizontal="center"/>
    </xf>
    <xf numFmtId="0" fontId="53" fillId="0" borderId="31" xfId="0" applyFont="1" applyBorder="1" applyAlignment="1">
      <alignment horizontal="center"/>
    </xf>
    <xf numFmtId="0" fontId="54" fillId="0" borderId="0" xfId="0" applyFont="1" applyAlignment="1">
      <alignment horizontal="center"/>
    </xf>
    <xf numFmtId="0" fontId="54" fillId="0" borderId="31" xfId="0" applyFont="1" applyBorder="1" applyAlignment="1">
      <alignment horizontal="center"/>
    </xf>
    <xf numFmtId="0" fontId="58" fillId="0" borderId="13" xfId="5" quotePrefix="1" applyFont="1" applyBorder="1" applyAlignment="1">
      <alignment horizontal="left" vertical="top" wrapText="1"/>
    </xf>
    <xf numFmtId="0" fontId="58" fillId="0" borderId="14" xfId="5" quotePrefix="1" applyFont="1" applyBorder="1" applyAlignment="1">
      <alignment horizontal="left" vertical="top" wrapText="1"/>
    </xf>
    <xf numFmtId="0" fontId="58" fillId="0" borderId="13" xfId="5" quotePrefix="1" applyFont="1" applyBorder="1" applyAlignment="1">
      <alignment horizontal="left" vertical="center" wrapText="1"/>
    </xf>
    <xf numFmtId="0" fontId="58" fillId="0" borderId="14" xfId="5" quotePrefix="1" applyFont="1" applyBorder="1" applyAlignment="1">
      <alignment horizontal="left" vertical="center" wrapText="1"/>
    </xf>
    <xf numFmtId="164" fontId="32" fillId="0" borderId="1" xfId="3" applyFont="1" applyBorder="1" applyAlignment="1">
      <alignment horizontal="center" vertical="center"/>
    </xf>
    <xf numFmtId="0" fontId="32" fillId="0" borderId="0" xfId="5" applyFont="1" applyAlignment="1">
      <alignment horizontal="left" wrapText="1"/>
    </xf>
    <xf numFmtId="0" fontId="7" fillId="0" borderId="0" xfId="5" applyFont="1" applyAlignment="1">
      <alignment horizontal="center" vertical="center"/>
    </xf>
    <xf numFmtId="0" fontId="9" fillId="0" borderId="0" xfId="5" applyFont="1" applyAlignment="1">
      <alignment horizontal="center" vertical="center"/>
    </xf>
    <xf numFmtId="0" fontId="5" fillId="0" borderId="0" xfId="5" applyFont="1" applyAlignment="1">
      <alignment horizontal="left" vertical="center"/>
    </xf>
    <xf numFmtId="0" fontId="14" fillId="0" borderId="0" xfId="5" applyFont="1" applyAlignment="1">
      <alignment horizontal="center" vertical="center"/>
    </xf>
    <xf numFmtId="0" fontId="5" fillId="0" borderId="6" xfId="5" applyFont="1" applyBorder="1" applyAlignment="1">
      <alignment horizontal="left" vertical="center"/>
    </xf>
    <xf numFmtId="164" fontId="5" fillId="0" borderId="0" xfId="3" applyFont="1" applyBorder="1" applyAlignment="1">
      <alignment horizontal="center" vertical="center"/>
    </xf>
    <xf numFmtId="0" fontId="5" fillId="0" borderId="9" xfId="5" applyFont="1" applyBorder="1" applyAlignment="1">
      <alignment horizontal="left" vertical="center"/>
    </xf>
    <xf numFmtId="0" fontId="5" fillId="0" borderId="1" xfId="5" applyFont="1" applyBorder="1" applyAlignment="1">
      <alignment horizontal="left" vertical="center"/>
    </xf>
    <xf numFmtId="0" fontId="7" fillId="0" borderId="21" xfId="5" applyFont="1" applyBorder="1" applyAlignment="1">
      <alignment horizontal="center" vertical="center" wrapText="1"/>
    </xf>
    <xf numFmtId="0" fontId="7" fillId="0" borderId="27" xfId="5" applyFont="1" applyBorder="1" applyAlignment="1">
      <alignment horizontal="center" vertical="center"/>
    </xf>
    <xf numFmtId="0" fontId="14" fillId="0" borderId="3" xfId="5" applyFont="1" applyBorder="1" applyAlignment="1">
      <alignment horizontal="center" vertical="center"/>
    </xf>
    <xf numFmtId="0" fontId="12" fillId="4" borderId="21" xfId="5" applyFont="1" applyFill="1" applyBorder="1" applyAlignment="1">
      <alignment horizontal="center" vertical="center"/>
    </xf>
    <xf numFmtId="0" fontId="12" fillId="4" borderId="12" xfId="5" applyFont="1" applyFill="1" applyBorder="1" applyAlignment="1">
      <alignment horizontal="center" vertical="center"/>
    </xf>
    <xf numFmtId="0" fontId="12" fillId="4" borderId="14" xfId="5" applyFont="1" applyFill="1" applyBorder="1" applyAlignment="1">
      <alignment horizontal="center" vertical="center"/>
    </xf>
    <xf numFmtId="0" fontId="7" fillId="0" borderId="21" xfId="5" applyFont="1" applyBorder="1" applyAlignment="1">
      <alignment horizontal="center" vertical="center"/>
    </xf>
    <xf numFmtId="0" fontId="7" fillId="0" borderId="2" xfId="5" applyFont="1" applyBorder="1" applyAlignment="1">
      <alignment horizontal="center" vertical="center" wrapText="1"/>
    </xf>
    <xf numFmtId="0" fontId="7" fillId="0" borderId="4" xfId="5" applyFont="1" applyBorder="1" applyAlignment="1">
      <alignment horizontal="center" vertical="center" wrapText="1"/>
    </xf>
    <xf numFmtId="0" fontId="7" fillId="0" borderId="6" xfId="5" applyFont="1" applyBorder="1" applyAlignment="1">
      <alignment horizontal="center" vertical="center" wrapText="1"/>
    </xf>
    <xf numFmtId="0" fontId="7" fillId="0" borderId="7" xfId="5" applyFont="1" applyBorder="1" applyAlignment="1">
      <alignment horizontal="center" vertical="center" wrapText="1"/>
    </xf>
    <xf numFmtId="0" fontId="7" fillId="0" borderId="9" xfId="5" applyFont="1" applyBorder="1" applyAlignment="1">
      <alignment horizontal="center" vertical="center" wrapText="1"/>
    </xf>
    <xf numFmtId="0" fontId="7" fillId="0" borderId="10" xfId="5" applyFont="1" applyBorder="1" applyAlignment="1">
      <alignment horizontal="center" vertical="center" wrapText="1"/>
    </xf>
    <xf numFmtId="0" fontId="5" fillId="0" borderId="0" xfId="5" applyFont="1" applyAlignment="1">
      <alignment horizontal="left" vertical="top" wrapText="1"/>
    </xf>
    <xf numFmtId="165" fontId="8" fillId="0" borderId="0" xfId="2" applyFont="1" applyAlignment="1">
      <alignment horizontal="center" vertical="center"/>
    </xf>
    <xf numFmtId="0" fontId="7" fillId="0" borderId="12" xfId="5" quotePrefix="1" applyFont="1" applyBorder="1" applyAlignment="1">
      <alignment horizontal="left" vertical="center" wrapText="1"/>
    </xf>
    <xf numFmtId="0" fontId="7" fillId="0" borderId="13" xfId="5" quotePrefix="1" applyFont="1" applyBorder="1" applyAlignment="1">
      <alignment horizontal="left" vertical="center" wrapText="1"/>
    </xf>
    <xf numFmtId="0" fontId="7" fillId="0" borderId="14" xfId="5" quotePrefix="1" applyFont="1" applyBorder="1" applyAlignment="1">
      <alignment horizontal="left" vertical="center" wrapText="1"/>
    </xf>
    <xf numFmtId="164" fontId="5" fillId="0" borderId="1" xfId="3" applyFont="1" applyBorder="1" applyAlignment="1">
      <alignment horizontal="center" vertical="center"/>
    </xf>
    <xf numFmtId="165" fontId="33" fillId="0" borderId="0" xfId="2" applyFont="1" applyAlignment="1">
      <alignment horizontal="center" vertical="center"/>
    </xf>
    <xf numFmtId="0" fontId="34" fillId="0" borderId="28" xfId="5" applyFont="1" applyBorder="1" applyAlignment="1">
      <alignment horizontal="center" vertical="center"/>
    </xf>
    <xf numFmtId="0" fontId="34" fillId="0" borderId="29" xfId="5" applyFont="1" applyBorder="1" applyAlignment="1">
      <alignment horizontal="center" vertical="center"/>
    </xf>
    <xf numFmtId="0" fontId="34" fillId="0" borderId="30" xfId="5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1" xfId="0" applyBorder="1" applyAlignment="1">
      <alignment horizontal="center"/>
    </xf>
    <xf numFmtId="0" fontId="56" fillId="0" borderId="0" xfId="0" applyFont="1" applyAlignment="1">
      <alignment horizontal="center"/>
    </xf>
    <xf numFmtId="0" fontId="56" fillId="0" borderId="31" xfId="0" applyFont="1" applyBorder="1" applyAlignment="1">
      <alignment horizontal="center"/>
    </xf>
    <xf numFmtId="0" fontId="57" fillId="0" borderId="0" xfId="0" applyFont="1" applyAlignment="1">
      <alignment horizontal="center" vertical="top"/>
    </xf>
    <xf numFmtId="0" fontId="57" fillId="0" borderId="31" xfId="0" applyFont="1" applyBorder="1" applyAlignment="1">
      <alignment horizontal="center" vertical="top"/>
    </xf>
    <xf numFmtId="0" fontId="7" fillId="0" borderId="28" xfId="5" applyFont="1" applyBorder="1" applyAlignment="1">
      <alignment horizontal="center" vertical="center"/>
    </xf>
    <xf numFmtId="0" fontId="7" fillId="0" borderId="29" xfId="5" applyFont="1" applyBorder="1" applyAlignment="1">
      <alignment horizontal="center" vertical="center"/>
    </xf>
    <xf numFmtId="0" fontId="7" fillId="0" borderId="30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center"/>
    </xf>
    <xf numFmtId="0" fontId="5" fillId="0" borderId="4" xfId="5" applyFont="1" applyBorder="1" applyAlignment="1">
      <alignment horizontal="center" vertical="center"/>
    </xf>
    <xf numFmtId="0" fontId="5" fillId="0" borderId="0" xfId="5" applyFont="1" applyAlignment="1">
      <alignment horizontal="center" vertical="center"/>
    </xf>
    <xf numFmtId="0" fontId="5" fillId="0" borderId="7" xfId="5" applyFont="1" applyBorder="1" applyAlignment="1">
      <alignment horizontal="center" vertical="center"/>
    </xf>
    <xf numFmtId="0" fontId="7" fillId="0" borderId="7" xfId="5" applyFont="1" applyBorder="1" applyAlignment="1">
      <alignment horizontal="center" vertical="center"/>
    </xf>
    <xf numFmtId="0" fontId="14" fillId="0" borderId="7" xfId="5" applyFont="1" applyBorder="1" applyAlignment="1">
      <alignment horizontal="center" vertical="center"/>
    </xf>
    <xf numFmtId="0" fontId="5" fillId="0" borderId="1" xfId="5" applyFont="1" applyBorder="1" applyAlignment="1">
      <alignment horizontal="center" vertical="top"/>
    </xf>
    <xf numFmtId="0" fontId="5" fillId="0" borderId="10" xfId="5" applyFont="1" applyBorder="1" applyAlignment="1">
      <alignment horizontal="center" vertical="top"/>
    </xf>
    <xf numFmtId="0" fontId="7" fillId="0" borderId="12" xfId="5" quotePrefix="1" applyFont="1" applyBorder="1" applyAlignment="1">
      <alignment horizontal="left" vertical="top" wrapText="1"/>
    </xf>
    <xf numFmtId="0" fontId="7" fillId="0" borderId="13" xfId="5" quotePrefix="1" applyFont="1" applyBorder="1" applyAlignment="1">
      <alignment horizontal="left" vertical="top" wrapText="1"/>
    </xf>
    <xf numFmtId="0" fontId="7" fillId="0" borderId="14" xfId="5" quotePrefix="1" applyFont="1" applyBorder="1" applyAlignment="1">
      <alignment horizontal="left" vertical="top" wrapText="1"/>
    </xf>
    <xf numFmtId="165" fontId="5" fillId="0" borderId="0" xfId="5" applyNumberFormat="1" applyFont="1" applyAlignment="1">
      <alignment horizontal="left" vertical="top" wrapText="1"/>
    </xf>
  </cellXfs>
  <cellStyles count="37">
    <cellStyle name="Comma" xfId="1" builtinId="3"/>
    <cellStyle name="Comma [0]" xfId="2" builtinId="6"/>
    <cellStyle name="Comma [0] 2" xfId="6" xr:uid="{00000000-0005-0000-0000-000002000000}"/>
    <cellStyle name="Comma [0] 2 2" xfId="17" xr:uid="{00000000-0005-0000-0000-000003000000}"/>
    <cellStyle name="Comma [0] 2 3" xfId="14" xr:uid="{00000000-0005-0000-0000-000004000000}"/>
    <cellStyle name="Comma [0] 3" xfId="18" xr:uid="{00000000-0005-0000-0000-000005000000}"/>
    <cellStyle name="Comma [0] 3 2" xfId="34" xr:uid="{00000000-0005-0000-0000-000006000000}"/>
    <cellStyle name="Comma [0] 4" xfId="12" xr:uid="{00000000-0005-0000-0000-000007000000}"/>
    <cellStyle name="Comma 2" xfId="10" xr:uid="{00000000-0005-0000-0000-000008000000}"/>
    <cellStyle name="Comma 2 2" xfId="22" xr:uid="{00000000-0005-0000-0000-000009000000}"/>
    <cellStyle name="Comma 3" xfId="26" xr:uid="{00000000-0005-0000-0000-00000A000000}"/>
    <cellStyle name="Comma 4" xfId="30" xr:uid="{00000000-0005-0000-0000-00000B000000}"/>
    <cellStyle name="Comma 5" xfId="33" xr:uid="{00000000-0005-0000-0000-00000C000000}"/>
    <cellStyle name="Comma 6" xfId="32" xr:uid="{00000000-0005-0000-0000-00000D000000}"/>
    <cellStyle name="Comma 7" xfId="35" xr:uid="{00000000-0005-0000-0000-00000E000000}"/>
    <cellStyle name="Currency [0]" xfId="3" builtinId="7"/>
    <cellStyle name="Currency [0] 2" xfId="9" xr:uid="{00000000-0005-0000-0000-000010000000}"/>
    <cellStyle name="Currency [0] 2 2" xfId="15" xr:uid="{00000000-0005-0000-0000-000011000000}"/>
    <cellStyle name="Currency [0] 3" xfId="13" xr:uid="{00000000-0005-0000-0000-000012000000}"/>
    <cellStyle name="Hyperlink" xfId="11" builtinId="8"/>
    <cellStyle name="Normal" xfId="0" builtinId="0"/>
    <cellStyle name="Normal 10" xfId="36" xr:uid="{00000000-0005-0000-0000-000015000000}"/>
    <cellStyle name="Normal 2" xfId="5" xr:uid="{00000000-0005-0000-0000-000016000000}"/>
    <cellStyle name="Normal 2 2" xfId="8" xr:uid="{00000000-0005-0000-0000-000017000000}"/>
    <cellStyle name="Normal 2 3" xfId="7" xr:uid="{00000000-0005-0000-0000-000018000000}"/>
    <cellStyle name="Normal 3" xfId="19" xr:uid="{00000000-0005-0000-0000-000019000000}"/>
    <cellStyle name="Normal 4" xfId="20" xr:uid="{00000000-0005-0000-0000-00001A000000}"/>
    <cellStyle name="Normal 5" xfId="21" xr:uid="{00000000-0005-0000-0000-00001B000000}"/>
    <cellStyle name="Normal 6" xfId="23" xr:uid="{00000000-0005-0000-0000-00001C000000}"/>
    <cellStyle name="Normal 7" xfId="24" xr:uid="{00000000-0005-0000-0000-00001D000000}"/>
    <cellStyle name="Normal 7 2" xfId="27" xr:uid="{00000000-0005-0000-0000-00001E000000}"/>
    <cellStyle name="Normal 8" xfId="25" xr:uid="{00000000-0005-0000-0000-00001F000000}"/>
    <cellStyle name="Normal 8 2" xfId="28" xr:uid="{00000000-0005-0000-0000-000020000000}"/>
    <cellStyle name="Normal 9" xfId="29" xr:uid="{00000000-0005-0000-0000-000021000000}"/>
    <cellStyle name="Percent" xfId="4" builtinId="5"/>
    <cellStyle name="Percent 2" xfId="16" xr:uid="{00000000-0005-0000-0000-000023000000}"/>
    <cellStyle name="Percent 2 2" xfId="31" xr:uid="{00000000-0005-0000-0000-00002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1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1018562</xdr:colOff>
      <xdr:row>69</xdr:row>
      <xdr:rowOff>22678</xdr:rowOff>
    </xdr:from>
    <xdr:to>
      <xdr:col>14</xdr:col>
      <xdr:colOff>1163508</xdr:colOff>
      <xdr:row>73</xdr:row>
      <xdr:rowOff>5233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8707848" y="24674285"/>
          <a:ext cx="1165481" cy="1116484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/>
            <a:t>54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5315565</xdr:colOff>
      <xdr:row>0</xdr:row>
      <xdr:rowOff>0</xdr:rowOff>
    </xdr:from>
    <xdr:to>
      <xdr:col>8</xdr:col>
      <xdr:colOff>80809</xdr:colOff>
      <xdr:row>5</xdr:row>
      <xdr:rowOff>208800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7389557" y="0"/>
          <a:ext cx="4029075" cy="143783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0"/>
            </a:spcAft>
          </a:pPr>
          <a:r>
            <a:rPr lang="en-US" sz="1300">
              <a:solidFill>
                <a:sysClr val="windowText" lastClr="000000"/>
              </a:solidFill>
              <a:effectLst/>
              <a:latin typeface="Bookman Old Style"/>
              <a:ea typeface="Calibri"/>
              <a:cs typeface="Times New Roman"/>
            </a:rPr>
            <a:t>LAMPIRAN</a:t>
          </a:r>
          <a:endParaRPr lang="en-US" sz="1300">
            <a:solidFill>
              <a:sysClr val="windowText" lastClr="000000"/>
            </a:solidFill>
            <a:effectLst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300">
              <a:solidFill>
                <a:sysClr val="windowText" lastClr="000000"/>
              </a:solidFill>
              <a:effectLst/>
              <a:latin typeface="Bookman Old Style"/>
              <a:ea typeface="Calibri"/>
              <a:cs typeface="Times New Roman"/>
            </a:rPr>
            <a:t>PERATURAN DESA PARUNGSARI</a:t>
          </a:r>
          <a:endParaRPr lang="en-US" sz="1300">
            <a:solidFill>
              <a:sysClr val="windowText" lastClr="000000"/>
            </a:solidFill>
            <a:effectLst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300">
              <a:solidFill>
                <a:sysClr val="windowText" lastClr="000000"/>
              </a:solidFill>
              <a:effectLst/>
              <a:latin typeface="Bookman Old Style"/>
              <a:ea typeface="Calibri"/>
              <a:cs typeface="Times New Roman"/>
            </a:rPr>
            <a:t>NOMOR</a:t>
          </a:r>
          <a:r>
            <a:rPr lang="en-US" sz="1300" baseline="0">
              <a:solidFill>
                <a:sysClr val="windowText" lastClr="000000"/>
              </a:solidFill>
              <a:effectLst/>
              <a:latin typeface="Bookman Old Style"/>
              <a:ea typeface="Calibri"/>
              <a:cs typeface="Times New Roman"/>
            </a:rPr>
            <a:t> 5 </a:t>
          </a:r>
          <a:r>
            <a:rPr lang="en-US" sz="1300">
              <a:solidFill>
                <a:sysClr val="windowText" lastClr="000000"/>
              </a:solidFill>
              <a:effectLst/>
              <a:latin typeface="Bookman Old Style"/>
              <a:ea typeface="Calibri"/>
              <a:cs typeface="Times New Roman"/>
            </a:rPr>
            <a:t>TAHUN 2018</a:t>
          </a:r>
          <a:endParaRPr lang="en-US" sz="1300">
            <a:solidFill>
              <a:sysClr val="windowText" lastClr="000000"/>
            </a:solidFill>
            <a:effectLst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300">
              <a:solidFill>
                <a:sysClr val="windowText" lastClr="000000"/>
              </a:solidFill>
              <a:effectLst/>
              <a:latin typeface="Bookman Old Style"/>
              <a:ea typeface="Calibri"/>
              <a:cs typeface="Times New Roman"/>
            </a:rPr>
            <a:t>TENTANG</a:t>
          </a:r>
          <a:endParaRPr lang="en-US" sz="1300">
            <a:solidFill>
              <a:sysClr val="windowText" lastClr="000000"/>
            </a:solidFill>
            <a:effectLst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300">
              <a:solidFill>
                <a:sysClr val="windowText" lastClr="000000"/>
              </a:solidFill>
              <a:effectLst/>
              <a:latin typeface="Bookman Old Style"/>
              <a:ea typeface="Times New Roman"/>
              <a:cs typeface="Calibri"/>
            </a:rPr>
            <a:t>ANGGARAN PENDAPATAN DAN BELANJA DESA </a:t>
          </a:r>
          <a:endParaRPr lang="en-US" sz="1300">
            <a:solidFill>
              <a:sysClr val="windowText" lastClr="000000"/>
            </a:solidFill>
            <a:effectLst/>
            <a:ea typeface="Calibri"/>
            <a:cs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85725</xdr:rowOff>
    </xdr:from>
    <xdr:to>
      <xdr:col>11</xdr:col>
      <xdr:colOff>923925</xdr:colOff>
      <xdr:row>6</xdr:row>
      <xdr:rowOff>132907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9693792" y="85725"/>
          <a:ext cx="4199639" cy="137625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0"/>
            </a:spcAft>
          </a:pPr>
          <a:r>
            <a:rPr lang="en-US" sz="1300">
              <a:solidFill>
                <a:srgbClr val="000000"/>
              </a:solidFill>
              <a:effectLst/>
              <a:latin typeface="Bookman Old Style"/>
              <a:ea typeface="Calibri"/>
              <a:cs typeface="Times New Roman"/>
            </a:rPr>
            <a:t>LAMPIRAN</a:t>
          </a:r>
          <a:endParaRPr lang="en-US" sz="1300">
            <a:effectLst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300">
              <a:solidFill>
                <a:srgbClr val="000000"/>
              </a:solidFill>
              <a:effectLst/>
              <a:latin typeface="Bookman Old Style"/>
              <a:ea typeface="Calibri"/>
              <a:cs typeface="Times New Roman"/>
            </a:rPr>
            <a:t>PERATURAN KEPALA DESA PARUNGSARI</a:t>
          </a:r>
          <a:endParaRPr lang="en-US" sz="1300">
            <a:effectLst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300">
              <a:solidFill>
                <a:srgbClr val="000000"/>
              </a:solidFill>
              <a:effectLst/>
              <a:latin typeface="Bookman Old Style"/>
              <a:ea typeface="Calibri"/>
              <a:cs typeface="Times New Roman"/>
            </a:rPr>
            <a:t>NOMOR</a:t>
          </a:r>
          <a:r>
            <a:rPr lang="en-US" sz="1300" baseline="0">
              <a:solidFill>
                <a:srgbClr val="000000"/>
              </a:solidFill>
              <a:effectLst/>
              <a:latin typeface="Bookman Old Style"/>
              <a:ea typeface="Calibri"/>
              <a:cs typeface="Times New Roman"/>
            </a:rPr>
            <a:t> 3 </a:t>
          </a:r>
          <a:r>
            <a:rPr lang="en-US" sz="1300">
              <a:solidFill>
                <a:srgbClr val="000000"/>
              </a:solidFill>
              <a:effectLst/>
              <a:latin typeface="Bookman Old Style"/>
              <a:ea typeface="Calibri"/>
              <a:cs typeface="Times New Roman"/>
            </a:rPr>
            <a:t>TAHUN 2018</a:t>
          </a:r>
          <a:endParaRPr lang="en-US" sz="1300">
            <a:effectLst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300">
              <a:solidFill>
                <a:srgbClr val="000000"/>
              </a:solidFill>
              <a:effectLst/>
              <a:latin typeface="Bookman Old Style"/>
              <a:ea typeface="Calibri"/>
              <a:cs typeface="Times New Roman"/>
            </a:rPr>
            <a:t>TENTANG</a:t>
          </a:r>
          <a:endParaRPr lang="en-US" sz="1300">
            <a:effectLst/>
            <a:ea typeface="Calibri"/>
            <a:cs typeface="Times New Roman"/>
          </a:endParaRPr>
        </a:p>
        <a:p>
          <a:pPr>
            <a:lnSpc>
              <a:spcPct val="115000"/>
            </a:lnSpc>
            <a:spcAft>
              <a:spcPts val="0"/>
            </a:spcAft>
          </a:pPr>
          <a:r>
            <a:rPr lang="en-US" sz="1300">
              <a:solidFill>
                <a:srgbClr val="000000"/>
              </a:solidFill>
              <a:effectLst/>
              <a:latin typeface="Bookman Old Style"/>
              <a:ea typeface="Times New Roman"/>
              <a:cs typeface="Calibri"/>
            </a:rPr>
            <a:t>PENJABARAN ANGGARAN PENDAPATAN DAN BELANJA DESA </a:t>
          </a:r>
          <a:endParaRPr lang="en-US" sz="1300">
            <a:effectLst/>
            <a:ea typeface="Calibri"/>
            <a:cs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428625</xdr:colOff>
      <xdr:row>32</xdr:row>
      <xdr:rowOff>47625</xdr:rowOff>
    </xdr:from>
    <xdr:to>
      <xdr:col>14</xdr:col>
      <xdr:colOff>438150</xdr:colOff>
      <xdr:row>33</xdr:row>
      <xdr:rowOff>123825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CxnSpPr/>
      </xdr:nvCxnSpPr>
      <xdr:spPr>
        <a:xfrm>
          <a:off x="10582275" y="7143750"/>
          <a:ext cx="9525" cy="266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ERKAS\APBDES\APBDES%202019\BIDANG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ERKAS\APBDES\APBDES%202019\BIDANG%20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ERKAS\APBDES\APBDES%202019\BIDANG%2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ERKAS\APBDES\APBDES%202019\BIDANG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MPIRAN"/>
      <sheetName val="1.1.1"/>
      <sheetName val="1.1.2"/>
      <sheetName val="1.1.3"/>
      <sheetName val="1.1.4"/>
      <sheetName val="1.1.5"/>
      <sheetName val="1.1.6"/>
      <sheetName val="1.1.7"/>
      <sheetName val="1.2.1"/>
      <sheetName val="1.2.2"/>
      <sheetName val="1.2.3"/>
      <sheetName val="1.3.1"/>
      <sheetName val="1.3.2"/>
      <sheetName val="1.3.3"/>
      <sheetName val="1.3.4"/>
      <sheetName val="1.3.5"/>
      <sheetName val="1.4.1"/>
      <sheetName val="1.4.3"/>
      <sheetName val="1.4.2"/>
      <sheetName val="1.4.4"/>
      <sheetName val="1.4.5"/>
      <sheetName val="1.4.6"/>
      <sheetName val="1.4.7"/>
      <sheetName val="1.4.8"/>
      <sheetName val="1.4.9"/>
      <sheetName val="1.4.10"/>
      <sheetName val="1.4.11"/>
      <sheetName val="1.5.1"/>
      <sheetName val="1.5.2"/>
      <sheetName val="1.5.3"/>
      <sheetName val="1.5.4"/>
      <sheetName val="1.5.5"/>
      <sheetName val="1.5.6"/>
      <sheetName val="1.5.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8">
          <cell r="E8" t="str">
            <v>1 Januari - 31 Desember 2019</v>
          </cell>
        </row>
        <row r="10">
          <cell r="E10" t="str">
            <v>-</v>
          </cell>
        </row>
        <row r="35">
          <cell r="J35">
            <v>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20">
          <cell r="J20">
            <v>0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MPIRAN"/>
      <sheetName val="2.1.1"/>
      <sheetName val="2.1.2"/>
      <sheetName val="2.1.3"/>
      <sheetName val="2.1.4"/>
      <sheetName val="2.1.5"/>
      <sheetName val="2.1.6"/>
      <sheetName val="2.1.7"/>
      <sheetName val="2.1.8"/>
      <sheetName val="2.1.9"/>
      <sheetName val="2.1.10"/>
      <sheetName val="2.2.1"/>
      <sheetName val="2.2.2"/>
      <sheetName val="2.2.3"/>
      <sheetName val="2.2.4"/>
      <sheetName val="2.2.5"/>
      <sheetName val="2.2.6"/>
      <sheetName val="2.2.7"/>
      <sheetName val="2.2.8"/>
      <sheetName val="2.2.9"/>
      <sheetName val="2.3.1"/>
      <sheetName val="2.3.2"/>
      <sheetName val="2.3.3"/>
      <sheetName val="2.3.4"/>
      <sheetName val="2.3.5"/>
      <sheetName val="2.3.6"/>
      <sheetName val="2.3.7"/>
      <sheetName val="2.3.8"/>
      <sheetName val="2.3.9"/>
      <sheetName val="2.3.10"/>
      <sheetName val="2.3.11"/>
      <sheetName val="2.3.12"/>
      <sheetName val="2.3.13"/>
      <sheetName val="2.3.14"/>
      <sheetName val="2.3.15"/>
      <sheetName val="2.3.16"/>
      <sheetName val="2.3.17"/>
      <sheetName val="2.3.18"/>
      <sheetName val="2.4.1"/>
      <sheetName val="2.4.2"/>
      <sheetName val="2.4.3"/>
      <sheetName val="2.4.4"/>
      <sheetName val="2.4.5"/>
      <sheetName val="2.4.6"/>
      <sheetName val="2.4.7"/>
      <sheetName val="2.4.8"/>
      <sheetName val="2.4.9"/>
      <sheetName val="2.4.10"/>
      <sheetName val="2.4.11"/>
      <sheetName val="2.4.12"/>
      <sheetName val="2.4.13"/>
      <sheetName val="2.4.14"/>
      <sheetName val="2.4.15"/>
      <sheetName val="2.4.16"/>
      <sheetName val="2.4.17"/>
      <sheetName val="2.5.1"/>
      <sheetName val="2.5.2"/>
      <sheetName val="2.5.3"/>
      <sheetName val="2.6.1"/>
      <sheetName val="2.6.2"/>
      <sheetName val="2.6.3"/>
      <sheetName val="2.7.1"/>
      <sheetName val="2.7.2"/>
      <sheetName val="2.8.1"/>
      <sheetName val="2.8.2"/>
      <sheetName val="2.8.3"/>
    </sheetNames>
    <sheetDataSet>
      <sheetData sheetId="0">
        <row r="87">
          <cell r="F87" t="str">
            <v>Pembangunan/Rehabilitasi/Peningkatan Embung Desa</v>
          </cell>
        </row>
        <row r="143">
          <cell r="F143" t="str">
            <v>Pengelolaan dan Pembuatan Jaringan/Instalasi Komunikasi dan Informasi Lokal Desal</v>
          </cell>
        </row>
      </sheetData>
      <sheetData sheetId="1"/>
      <sheetData sheetId="2">
        <row r="10">
          <cell r="E10" t="str">
            <v>-</v>
          </cell>
        </row>
      </sheetData>
      <sheetData sheetId="3">
        <row r="5">
          <cell r="F5" t="str">
            <v>Pelaksanaan Pembangunan Desa</v>
          </cell>
        </row>
        <row r="6">
          <cell r="F6" t="str">
            <v>Pendidikan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10">
          <cell r="E10" t="str">
            <v>-</v>
          </cell>
        </row>
        <row r="17">
          <cell r="J17">
            <v>0</v>
          </cell>
        </row>
      </sheetData>
      <sheetData sheetId="4">
        <row r="11">
          <cell r="E11" t="str">
            <v>-</v>
          </cell>
        </row>
        <row r="18">
          <cell r="J18">
            <v>0</v>
          </cell>
        </row>
      </sheetData>
      <sheetData sheetId="5">
        <row r="11">
          <cell r="E11" t="str">
            <v>-</v>
          </cell>
        </row>
        <row r="18">
          <cell r="J18">
            <v>0</v>
          </cell>
        </row>
      </sheetData>
      <sheetData sheetId="6">
        <row r="11">
          <cell r="E11" t="str">
            <v>-</v>
          </cell>
        </row>
        <row r="18">
          <cell r="J18">
            <v>0</v>
          </cell>
        </row>
      </sheetData>
      <sheetData sheetId="7"/>
      <sheetData sheetId="8">
        <row r="10">
          <cell r="E10" t="str">
            <v>-</v>
          </cell>
        </row>
      </sheetData>
      <sheetData sheetId="9">
        <row r="10">
          <cell r="E10" t="str">
            <v>-</v>
          </cell>
        </row>
      </sheetData>
      <sheetData sheetId="10">
        <row r="10">
          <cell r="E10" t="str">
            <v>-</v>
          </cell>
        </row>
      </sheetData>
      <sheetData sheetId="11">
        <row r="5">
          <cell r="F5" t="str">
            <v>Pelaksanaan Pembangunan Desa</v>
          </cell>
        </row>
        <row r="6">
          <cell r="F6" t="str">
            <v>Kesehatan</v>
          </cell>
        </row>
        <row r="10">
          <cell r="E10" t="str">
            <v>-</v>
          </cell>
        </row>
      </sheetData>
      <sheetData sheetId="12"/>
      <sheetData sheetId="13">
        <row r="10">
          <cell r="E10" t="str">
            <v>-</v>
          </cell>
        </row>
        <row r="17">
          <cell r="J17">
            <v>0</v>
          </cell>
        </row>
      </sheetData>
      <sheetData sheetId="14">
        <row r="10">
          <cell r="E10" t="str">
            <v>-</v>
          </cell>
        </row>
        <row r="17">
          <cell r="J17">
            <v>0</v>
          </cell>
        </row>
      </sheetData>
      <sheetData sheetId="15">
        <row r="10">
          <cell r="E10" t="str">
            <v>-</v>
          </cell>
        </row>
        <row r="17">
          <cell r="J17">
            <v>0</v>
          </cell>
        </row>
      </sheetData>
      <sheetData sheetId="16">
        <row r="10">
          <cell r="E10" t="str">
            <v>-</v>
          </cell>
        </row>
        <row r="17">
          <cell r="J17">
            <v>0</v>
          </cell>
        </row>
      </sheetData>
      <sheetData sheetId="17">
        <row r="10">
          <cell r="E10" t="str">
            <v>-</v>
          </cell>
        </row>
        <row r="17">
          <cell r="J17">
            <v>0</v>
          </cell>
        </row>
      </sheetData>
      <sheetData sheetId="18">
        <row r="10">
          <cell r="E10" t="str">
            <v>-</v>
          </cell>
        </row>
        <row r="17">
          <cell r="J17">
            <v>0</v>
          </cell>
        </row>
      </sheetData>
      <sheetData sheetId="19">
        <row r="11">
          <cell r="E11" t="str">
            <v>-</v>
          </cell>
        </row>
        <row r="18">
          <cell r="J18">
            <v>0</v>
          </cell>
        </row>
      </sheetData>
      <sheetData sheetId="20">
        <row r="10">
          <cell r="E10" t="str">
            <v>-</v>
          </cell>
        </row>
        <row r="17">
          <cell r="J17">
            <v>0</v>
          </cell>
        </row>
      </sheetData>
      <sheetData sheetId="21">
        <row r="10">
          <cell r="E10" t="str">
            <v>-</v>
          </cell>
        </row>
        <row r="17">
          <cell r="J17">
            <v>0</v>
          </cell>
        </row>
      </sheetData>
      <sheetData sheetId="22">
        <row r="10">
          <cell r="E10" t="str">
            <v>-</v>
          </cell>
        </row>
        <row r="17">
          <cell r="J17">
            <v>0</v>
          </cell>
        </row>
      </sheetData>
      <sheetData sheetId="23">
        <row r="10">
          <cell r="E10" t="str">
            <v>-</v>
          </cell>
        </row>
        <row r="17">
          <cell r="J17">
            <v>0</v>
          </cell>
        </row>
      </sheetData>
      <sheetData sheetId="24">
        <row r="10">
          <cell r="E10" t="str">
            <v>-</v>
          </cell>
        </row>
        <row r="17">
          <cell r="J17">
            <v>0</v>
          </cell>
        </row>
      </sheetData>
      <sheetData sheetId="25">
        <row r="10">
          <cell r="E10" t="str">
            <v>-</v>
          </cell>
        </row>
        <row r="17">
          <cell r="J17">
            <v>0</v>
          </cell>
        </row>
      </sheetData>
      <sheetData sheetId="26">
        <row r="10">
          <cell r="E10" t="str">
            <v>-</v>
          </cell>
        </row>
        <row r="17">
          <cell r="J17">
            <v>0</v>
          </cell>
        </row>
      </sheetData>
      <sheetData sheetId="27">
        <row r="5">
          <cell r="F5" t="str">
            <v>Pelaksanaan Pembangunan Desa</v>
          </cell>
        </row>
        <row r="6">
          <cell r="F6" t="str">
            <v>Pekerjaan Umum dan Penataan Ruang</v>
          </cell>
        </row>
        <row r="10">
          <cell r="E10" t="str">
            <v>-</v>
          </cell>
        </row>
        <row r="17">
          <cell r="J17">
            <v>0</v>
          </cell>
        </row>
      </sheetData>
      <sheetData sheetId="28"/>
      <sheetData sheetId="29"/>
      <sheetData sheetId="30">
        <row r="10">
          <cell r="E10" t="str">
            <v>-</v>
          </cell>
        </row>
        <row r="17">
          <cell r="J17">
            <v>0</v>
          </cell>
        </row>
      </sheetData>
      <sheetData sheetId="31">
        <row r="5">
          <cell r="F5" t="str">
            <v>Pelaksanaan Pembangunan Desa</v>
          </cell>
        </row>
        <row r="6">
          <cell r="F6" t="str">
            <v>Pekerjaan Umum dan Penataan Ruang</v>
          </cell>
        </row>
        <row r="10">
          <cell r="E10" t="str">
            <v>-</v>
          </cell>
        </row>
        <row r="17">
          <cell r="J17">
            <v>0</v>
          </cell>
        </row>
      </sheetData>
      <sheetData sheetId="32"/>
      <sheetData sheetId="33">
        <row r="10">
          <cell r="E10" t="str">
            <v>-</v>
          </cell>
        </row>
        <row r="17">
          <cell r="J17">
            <v>0</v>
          </cell>
        </row>
      </sheetData>
      <sheetData sheetId="34">
        <row r="10">
          <cell r="E10" t="str">
            <v>-</v>
          </cell>
        </row>
        <row r="17">
          <cell r="J17">
            <v>0</v>
          </cell>
        </row>
      </sheetData>
      <sheetData sheetId="35">
        <row r="10">
          <cell r="E10" t="str">
            <v>-</v>
          </cell>
        </row>
        <row r="17">
          <cell r="J17">
            <v>0</v>
          </cell>
        </row>
      </sheetData>
      <sheetData sheetId="36">
        <row r="5">
          <cell r="F5" t="str">
            <v>Pelaksanaan Pembangunan Desa</v>
          </cell>
        </row>
        <row r="6">
          <cell r="F6" t="str">
            <v>Pekerjaan Umum dan Penataan Ruang</v>
          </cell>
        </row>
        <row r="10">
          <cell r="E10" t="str">
            <v>-</v>
          </cell>
        </row>
      </sheetData>
      <sheetData sheetId="37"/>
      <sheetData sheetId="38">
        <row r="10">
          <cell r="E10" t="str">
            <v>-</v>
          </cell>
        </row>
        <row r="17">
          <cell r="J17">
            <v>0</v>
          </cell>
        </row>
      </sheetData>
      <sheetData sheetId="39">
        <row r="10">
          <cell r="E10" t="str">
            <v>-</v>
          </cell>
        </row>
        <row r="17">
          <cell r="J17">
            <v>0</v>
          </cell>
        </row>
      </sheetData>
      <sheetData sheetId="40">
        <row r="10">
          <cell r="E10" t="str">
            <v>-</v>
          </cell>
        </row>
        <row r="17">
          <cell r="J17">
            <v>0</v>
          </cell>
        </row>
      </sheetData>
      <sheetData sheetId="41">
        <row r="10">
          <cell r="E10" t="str">
            <v>-</v>
          </cell>
        </row>
        <row r="17">
          <cell r="J17">
            <v>0</v>
          </cell>
        </row>
      </sheetData>
      <sheetData sheetId="42">
        <row r="10">
          <cell r="E10" t="str">
            <v>-</v>
          </cell>
        </row>
        <row r="17">
          <cell r="J17">
            <v>0</v>
          </cell>
        </row>
      </sheetData>
      <sheetData sheetId="43">
        <row r="10">
          <cell r="E10" t="str">
            <v>-</v>
          </cell>
        </row>
        <row r="17">
          <cell r="J17">
            <v>0</v>
          </cell>
        </row>
      </sheetData>
      <sheetData sheetId="44">
        <row r="10">
          <cell r="E10" t="str">
            <v>-</v>
          </cell>
        </row>
        <row r="17">
          <cell r="J17">
            <v>0</v>
          </cell>
        </row>
      </sheetData>
      <sheetData sheetId="45">
        <row r="10">
          <cell r="E10" t="str">
            <v>-</v>
          </cell>
        </row>
        <row r="17">
          <cell r="J17">
            <v>0</v>
          </cell>
        </row>
      </sheetData>
      <sheetData sheetId="46">
        <row r="10">
          <cell r="E10" t="str">
            <v>-</v>
          </cell>
        </row>
        <row r="17">
          <cell r="J17">
            <v>0</v>
          </cell>
        </row>
      </sheetData>
      <sheetData sheetId="47">
        <row r="10">
          <cell r="E10" t="str">
            <v>-</v>
          </cell>
        </row>
        <row r="17">
          <cell r="J17">
            <v>0</v>
          </cell>
        </row>
      </sheetData>
      <sheetData sheetId="48">
        <row r="10">
          <cell r="E10" t="str">
            <v>-</v>
          </cell>
        </row>
        <row r="17">
          <cell r="J17">
            <v>0</v>
          </cell>
        </row>
      </sheetData>
      <sheetData sheetId="49">
        <row r="10">
          <cell r="E10" t="str">
            <v>-</v>
          </cell>
        </row>
        <row r="17">
          <cell r="J17">
            <v>0</v>
          </cell>
        </row>
      </sheetData>
      <sheetData sheetId="50">
        <row r="10">
          <cell r="E10" t="str">
            <v>-</v>
          </cell>
        </row>
        <row r="17">
          <cell r="J17">
            <v>0</v>
          </cell>
        </row>
      </sheetData>
      <sheetData sheetId="51">
        <row r="10">
          <cell r="E10" t="str">
            <v>-</v>
          </cell>
        </row>
        <row r="17">
          <cell r="J17">
            <v>0</v>
          </cell>
        </row>
      </sheetData>
      <sheetData sheetId="52">
        <row r="10">
          <cell r="E10" t="str">
            <v>-</v>
          </cell>
        </row>
        <row r="17">
          <cell r="J17">
            <v>0</v>
          </cell>
        </row>
      </sheetData>
      <sheetData sheetId="53">
        <row r="10">
          <cell r="E10" t="str">
            <v>-</v>
          </cell>
        </row>
        <row r="17">
          <cell r="J17">
            <v>0</v>
          </cell>
        </row>
      </sheetData>
      <sheetData sheetId="54">
        <row r="10">
          <cell r="E10" t="str">
            <v>-</v>
          </cell>
        </row>
        <row r="17">
          <cell r="J17">
            <v>0</v>
          </cell>
        </row>
      </sheetData>
      <sheetData sheetId="55">
        <row r="5">
          <cell r="F5" t="str">
            <v>Pelaksanaan Pembangunan Desa</v>
          </cell>
        </row>
        <row r="6">
          <cell r="F6" t="str">
            <v>Kehutanan dan Lingkungan Hidup</v>
          </cell>
        </row>
        <row r="10">
          <cell r="E10" t="str">
            <v>-</v>
          </cell>
        </row>
        <row r="17">
          <cell r="J17">
            <v>0</v>
          </cell>
        </row>
      </sheetData>
      <sheetData sheetId="56">
        <row r="8">
          <cell r="E8" t="str">
            <v>1 Januari - 31 Desember 2019</v>
          </cell>
        </row>
      </sheetData>
      <sheetData sheetId="57">
        <row r="17">
          <cell r="J17">
            <v>0</v>
          </cell>
        </row>
      </sheetData>
      <sheetData sheetId="58">
        <row r="10">
          <cell r="E10" t="str">
            <v>-</v>
          </cell>
        </row>
        <row r="17">
          <cell r="J17">
            <v>0</v>
          </cell>
        </row>
      </sheetData>
      <sheetData sheetId="59">
        <row r="5">
          <cell r="F5" t="str">
            <v>Pelaksanaan Pembangunan Desa</v>
          </cell>
        </row>
        <row r="6">
          <cell r="F6" t="str">
            <v>Perhubungan, Komunikasi, dan Informatika</v>
          </cell>
        </row>
        <row r="10">
          <cell r="E10" t="str">
            <v>-</v>
          </cell>
        </row>
        <row r="17">
          <cell r="J17">
            <v>0</v>
          </cell>
        </row>
      </sheetData>
      <sheetData sheetId="60">
        <row r="23">
          <cell r="J23">
            <v>0</v>
          </cell>
        </row>
      </sheetData>
      <sheetData sheetId="61">
        <row r="10">
          <cell r="E10" t="str">
            <v>-</v>
          </cell>
        </row>
        <row r="17">
          <cell r="J17">
            <v>0</v>
          </cell>
        </row>
      </sheetData>
      <sheetData sheetId="62">
        <row r="10">
          <cell r="E10" t="str">
            <v>-</v>
          </cell>
        </row>
        <row r="17">
          <cell r="J17">
            <v>0</v>
          </cell>
        </row>
      </sheetData>
      <sheetData sheetId="63">
        <row r="10">
          <cell r="E10" t="str">
            <v>-</v>
          </cell>
        </row>
        <row r="17">
          <cell r="J17">
            <v>0</v>
          </cell>
        </row>
      </sheetData>
      <sheetData sheetId="64">
        <row r="10">
          <cell r="E10" t="str">
            <v>-</v>
          </cell>
        </row>
        <row r="17">
          <cell r="J17">
            <v>0</v>
          </cell>
        </row>
      </sheetData>
      <sheetData sheetId="65">
        <row r="10">
          <cell r="E10" t="str">
            <v>-</v>
          </cell>
        </row>
        <row r="17">
          <cell r="J17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MPIRAN"/>
      <sheetName val="3.1.1"/>
      <sheetName val="3.1.2"/>
      <sheetName val="3.1.3"/>
      <sheetName val="3.1.4"/>
      <sheetName val="3.1.5"/>
      <sheetName val="3.1.6"/>
      <sheetName val="3.1.7"/>
      <sheetName val="3.2.1"/>
      <sheetName val="3.2.2"/>
      <sheetName val="3.2.3"/>
      <sheetName val="3.2.4"/>
      <sheetName val="3.2.5"/>
      <sheetName val="3.3.1"/>
      <sheetName val="3.3.2"/>
      <sheetName val="3.3.3"/>
      <sheetName val="3.3.4"/>
      <sheetName val="3.3.5"/>
      <sheetName val="3.3.6"/>
      <sheetName val="3.4.1"/>
      <sheetName val="3.4.2"/>
      <sheetName val="3.4.3"/>
      <sheetName val="3.4.4"/>
    </sheetNames>
    <sheetDataSet>
      <sheetData sheetId="0" refreshError="1"/>
      <sheetData sheetId="1" refreshError="1">
        <row r="10">
          <cell r="E10" t="str">
            <v>-</v>
          </cell>
        </row>
        <row r="17">
          <cell r="J17">
            <v>0</v>
          </cell>
        </row>
      </sheetData>
      <sheetData sheetId="2" refreshError="1">
        <row r="10">
          <cell r="E10" t="str">
            <v>-</v>
          </cell>
        </row>
        <row r="17">
          <cell r="J17">
            <v>0</v>
          </cell>
        </row>
      </sheetData>
      <sheetData sheetId="3" refreshError="1">
        <row r="10">
          <cell r="E10" t="str">
            <v>-</v>
          </cell>
        </row>
        <row r="17">
          <cell r="J17">
            <v>0</v>
          </cell>
        </row>
      </sheetData>
      <sheetData sheetId="4" refreshError="1">
        <row r="11">
          <cell r="E11" t="str">
            <v>-</v>
          </cell>
        </row>
        <row r="18">
          <cell r="J18">
            <v>0</v>
          </cell>
        </row>
      </sheetData>
      <sheetData sheetId="5" refreshError="1">
        <row r="11">
          <cell r="E11" t="str">
            <v>-</v>
          </cell>
        </row>
        <row r="18">
          <cell r="J18">
            <v>0</v>
          </cell>
        </row>
      </sheetData>
      <sheetData sheetId="6" refreshError="1">
        <row r="5">
          <cell r="F5" t="str">
            <v>PEMBINAAN KEMASYARAKATAN DESA</v>
          </cell>
        </row>
        <row r="11">
          <cell r="E11" t="str">
            <v>-</v>
          </cell>
        </row>
        <row r="18">
          <cell r="J18">
            <v>0</v>
          </cell>
        </row>
      </sheetData>
      <sheetData sheetId="7" refreshError="1">
        <row r="2">
          <cell r="A2" t="str">
            <v>PEMERINTAH DESA PARUNGSARI KECAMATAN SAJIRA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</row>
      </sheetData>
      <sheetData sheetId="8" refreshError="1">
        <row r="10">
          <cell r="E10" t="str">
            <v>-</v>
          </cell>
        </row>
        <row r="17">
          <cell r="J17">
            <v>0</v>
          </cell>
        </row>
      </sheetData>
      <sheetData sheetId="9" refreshError="1">
        <row r="5">
          <cell r="F5" t="str">
            <v>PEMBINAAN KEMASYARAKATAN DESA</v>
          </cell>
        </row>
        <row r="6">
          <cell r="F6" t="str">
            <v>Kebudayaan dan Keagamaan</v>
          </cell>
        </row>
        <row r="10">
          <cell r="E10" t="str">
            <v>-</v>
          </cell>
        </row>
      </sheetData>
      <sheetData sheetId="10" refreshError="1"/>
      <sheetData sheetId="11" refreshError="1">
        <row r="20">
          <cell r="J20">
            <v>0</v>
          </cell>
        </row>
      </sheetData>
      <sheetData sheetId="12" refreshError="1">
        <row r="10">
          <cell r="E10" t="str">
            <v>-</v>
          </cell>
        </row>
        <row r="17">
          <cell r="J17">
            <v>0</v>
          </cell>
        </row>
      </sheetData>
      <sheetData sheetId="13" refreshError="1">
        <row r="10">
          <cell r="E10" t="str">
            <v>-</v>
          </cell>
        </row>
        <row r="17">
          <cell r="J17">
            <v>0</v>
          </cell>
        </row>
      </sheetData>
      <sheetData sheetId="14" refreshError="1">
        <row r="10">
          <cell r="E10" t="str">
            <v>-</v>
          </cell>
        </row>
        <row r="17">
          <cell r="J17">
            <v>0</v>
          </cell>
        </row>
      </sheetData>
      <sheetData sheetId="15" refreshError="1">
        <row r="10">
          <cell r="E10" t="str">
            <v>-</v>
          </cell>
        </row>
        <row r="17">
          <cell r="J17">
            <v>0</v>
          </cell>
        </row>
      </sheetData>
      <sheetData sheetId="16" refreshError="1">
        <row r="10">
          <cell r="E10" t="str">
            <v>-</v>
          </cell>
        </row>
        <row r="17">
          <cell r="J17">
            <v>0</v>
          </cell>
        </row>
      </sheetData>
      <sheetData sheetId="17" refreshError="1">
        <row r="10">
          <cell r="E10" t="str">
            <v>-</v>
          </cell>
        </row>
        <row r="17">
          <cell r="J17">
            <v>0</v>
          </cell>
        </row>
      </sheetData>
      <sheetData sheetId="18" refreshError="1">
        <row r="17">
          <cell r="J17">
            <v>0</v>
          </cell>
        </row>
      </sheetData>
      <sheetData sheetId="19" refreshError="1">
        <row r="11">
          <cell r="E11" t="str">
            <v>-</v>
          </cell>
        </row>
        <row r="18">
          <cell r="J18">
            <v>0</v>
          </cell>
        </row>
      </sheetData>
      <sheetData sheetId="20" refreshError="1">
        <row r="5">
          <cell r="F5" t="str">
            <v>PEMBINAAN KEMASYARAKATAN DESA</v>
          </cell>
        </row>
        <row r="6">
          <cell r="F6" t="str">
            <v>Kelembagaan Masyarakat</v>
          </cell>
        </row>
        <row r="17">
          <cell r="J17">
            <v>0</v>
          </cell>
        </row>
      </sheetData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MPIRAN"/>
      <sheetName val="4.1.1"/>
      <sheetName val="4.1.2"/>
      <sheetName val="4.1.3"/>
      <sheetName val="4.1.4"/>
      <sheetName val="4.1.5"/>
      <sheetName val="4.1.6"/>
      <sheetName val="4.2.1"/>
      <sheetName val="4.2.2"/>
      <sheetName val="4.2.3"/>
      <sheetName val="4.2.4"/>
      <sheetName val="4.2.5"/>
      <sheetName val="4.3.1"/>
      <sheetName val="4.3.2"/>
      <sheetName val="4.3.3"/>
      <sheetName val="4.4.1"/>
      <sheetName val="4.4.2"/>
      <sheetName val="4.4.3"/>
      <sheetName val="4.5.1"/>
      <sheetName val="4.5.2"/>
      <sheetName val="4.5.3"/>
      <sheetName val="4.6.1"/>
      <sheetName val="4.6.2"/>
      <sheetName val="4.7.1"/>
      <sheetName val="4.7.2"/>
      <sheetName val="4.7.3"/>
      <sheetName val="4.7.4"/>
    </sheetNames>
    <sheetDataSet>
      <sheetData sheetId="0">
        <row r="13">
          <cell r="F13" t="str">
            <v>Bantuan Perikanan (Bibit/Pakan/dst)</v>
          </cell>
        </row>
        <row r="71">
          <cell r="F71" t="str">
            <v>Pembangunan/Rehabilitasi/Peningkatan Pasar Desa/Kios milik Desa</v>
          </cell>
        </row>
      </sheetData>
      <sheetData sheetId="1">
        <row r="10">
          <cell r="E10" t="str">
            <v>-</v>
          </cell>
        </row>
        <row r="20">
          <cell r="J20">
            <v>0</v>
          </cell>
        </row>
        <row r="32">
          <cell r="J32">
            <v>0</v>
          </cell>
        </row>
      </sheetData>
      <sheetData sheetId="2">
        <row r="10">
          <cell r="E10" t="str">
            <v>-</v>
          </cell>
        </row>
        <row r="17">
          <cell r="J17">
            <v>0</v>
          </cell>
        </row>
      </sheetData>
      <sheetData sheetId="3">
        <row r="10">
          <cell r="E10" t="str">
            <v>-</v>
          </cell>
        </row>
        <row r="17">
          <cell r="J17">
            <v>0</v>
          </cell>
        </row>
      </sheetData>
      <sheetData sheetId="4">
        <row r="5">
          <cell r="F5" t="str">
            <v>PEMBERDAYAAN MASYARAKAT DESA</v>
          </cell>
        </row>
        <row r="6">
          <cell r="F6" t="str">
            <v>Kelautan dan Perikanan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11">
          <cell r="E11" t="str">
            <v>-</v>
          </cell>
        </row>
        <row r="18">
          <cell r="J18">
            <v>0</v>
          </cell>
        </row>
      </sheetData>
      <sheetData sheetId="5"/>
      <sheetData sheetId="6">
        <row r="5">
          <cell r="F5" t="str">
            <v>PEMBERDAYAAN MASYARAKAT DESA</v>
          </cell>
        </row>
        <row r="11">
          <cell r="E11" t="str">
            <v>-</v>
          </cell>
        </row>
        <row r="18">
          <cell r="J18">
            <v>0</v>
          </cell>
        </row>
      </sheetData>
      <sheetData sheetId="7"/>
      <sheetData sheetId="8">
        <row r="20">
          <cell r="J20">
            <v>0</v>
          </cell>
        </row>
        <row r="31">
          <cell r="J31">
            <v>0</v>
          </cell>
        </row>
      </sheetData>
      <sheetData sheetId="9">
        <row r="17">
          <cell r="J17">
            <v>0</v>
          </cell>
        </row>
      </sheetData>
      <sheetData sheetId="10">
        <row r="10">
          <cell r="E10" t="str">
            <v>-</v>
          </cell>
        </row>
        <row r="17">
          <cell r="J17">
            <v>0</v>
          </cell>
        </row>
      </sheetData>
      <sheetData sheetId="11">
        <row r="10">
          <cell r="E10" t="str">
            <v>-</v>
          </cell>
        </row>
        <row r="17">
          <cell r="J17">
            <v>0</v>
          </cell>
        </row>
      </sheetData>
      <sheetData sheetId="12">
        <row r="5">
          <cell r="F5" t="str">
            <v>PEMBERDAYAAN MASYARAKAT DESA</v>
          </cell>
        </row>
        <row r="6">
          <cell r="F6" t="str">
            <v>Peningkatan Kapasitas Aparatur Desa</v>
          </cell>
        </row>
      </sheetData>
      <sheetData sheetId="13"/>
      <sheetData sheetId="14">
        <row r="5">
          <cell r="F5" t="str">
            <v>PEMBERDAYAAN MASYARAKAT DESA</v>
          </cell>
        </row>
        <row r="10">
          <cell r="E10" t="str">
            <v>-</v>
          </cell>
        </row>
        <row r="17">
          <cell r="J17">
            <v>0</v>
          </cell>
        </row>
      </sheetData>
      <sheetData sheetId="15"/>
      <sheetData sheetId="16">
        <row r="10">
          <cell r="E10" t="str">
            <v>-</v>
          </cell>
        </row>
        <row r="17">
          <cell r="J17">
            <v>0</v>
          </cell>
        </row>
      </sheetData>
      <sheetData sheetId="17">
        <row r="10">
          <cell r="E10" t="str">
            <v>-</v>
          </cell>
        </row>
        <row r="17">
          <cell r="J17">
            <v>0</v>
          </cell>
        </row>
      </sheetData>
      <sheetData sheetId="18">
        <row r="10">
          <cell r="E10" t="str">
            <v>-</v>
          </cell>
        </row>
        <row r="17">
          <cell r="J17">
            <v>0</v>
          </cell>
        </row>
      </sheetData>
      <sheetData sheetId="19">
        <row r="10">
          <cell r="E10" t="str">
            <v>-</v>
          </cell>
        </row>
        <row r="17">
          <cell r="J17">
            <v>0</v>
          </cell>
        </row>
      </sheetData>
      <sheetData sheetId="20">
        <row r="10">
          <cell r="E10" t="str">
            <v>-</v>
          </cell>
        </row>
        <row r="17">
          <cell r="J17">
            <v>0</v>
          </cell>
        </row>
      </sheetData>
      <sheetData sheetId="21">
        <row r="10">
          <cell r="E10" t="str">
            <v>-</v>
          </cell>
        </row>
        <row r="17">
          <cell r="J17">
            <v>0</v>
          </cell>
        </row>
      </sheetData>
      <sheetData sheetId="22">
        <row r="10">
          <cell r="E10" t="str">
            <v>-</v>
          </cell>
        </row>
        <row r="17">
          <cell r="J17">
            <v>0</v>
          </cell>
        </row>
      </sheetData>
      <sheetData sheetId="23">
        <row r="5">
          <cell r="F5" t="str">
            <v>PEMBERDAYAAN MASYARAKAT DESA</v>
          </cell>
        </row>
        <row r="6">
          <cell r="F6" t="str">
            <v>Perdagangan dan Perindustrian</v>
          </cell>
        </row>
        <row r="10">
          <cell r="E10" t="str">
            <v>-</v>
          </cell>
        </row>
        <row r="17">
          <cell r="J17">
            <v>0</v>
          </cell>
        </row>
      </sheetData>
      <sheetData sheetId="24"/>
      <sheetData sheetId="25">
        <row r="10">
          <cell r="E10" t="str">
            <v>-</v>
          </cell>
        </row>
        <row r="17">
          <cell r="J17">
            <v>0</v>
          </cell>
        </row>
      </sheetData>
      <sheetData sheetId="26">
        <row r="10">
          <cell r="E10" t="str">
            <v>-</v>
          </cell>
        </row>
        <row r="17">
          <cell r="J1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9"/>
  <sheetViews>
    <sheetView view="pageBreakPreview" topLeftCell="E54" zoomScale="87" zoomScaleNormal="86" zoomScaleSheetLayoutView="87" zoomScalePageLayoutView="33" workbookViewId="0">
      <selection activeCell="J71" sqref="J71:N72"/>
    </sheetView>
  </sheetViews>
  <sheetFormatPr defaultColWidth="10.85546875" defaultRowHeight="18"/>
  <cols>
    <col min="1" max="1" width="5.28515625" style="411" customWidth="1"/>
    <col min="2" max="2" width="26.7109375" style="411" customWidth="1"/>
    <col min="3" max="3" width="28.7109375" style="412" customWidth="1"/>
    <col min="4" max="4" width="63" style="412" customWidth="1"/>
    <col min="5" max="5" width="13" style="679" customWidth="1"/>
    <col min="6" max="6" width="8.42578125" style="611" customWidth="1"/>
    <col min="7" max="7" width="11.5703125" style="611" customWidth="1"/>
    <col min="8" max="9" width="20.42578125" style="611" customWidth="1"/>
    <col min="10" max="10" width="30.85546875" style="411" customWidth="1"/>
    <col min="11" max="11" width="12.85546875" style="411" customWidth="1"/>
    <col min="12" max="14" width="15.28515625" style="411" customWidth="1"/>
    <col min="15" max="15" width="25.140625" style="411" customWidth="1"/>
    <col min="16" max="16" width="10.85546875" style="411"/>
    <col min="17" max="17" width="26.7109375" style="411" customWidth="1"/>
    <col min="18" max="16384" width="10.85546875" style="411"/>
  </cols>
  <sheetData>
    <row r="1" spans="1:15">
      <c r="A1" s="767" t="s">
        <v>1128</v>
      </c>
      <c r="B1" s="767"/>
      <c r="C1" s="767"/>
      <c r="D1" s="767"/>
      <c r="E1" s="767"/>
      <c r="F1" s="767"/>
      <c r="G1" s="767"/>
      <c r="H1" s="767"/>
      <c r="I1" s="767"/>
      <c r="J1" s="767"/>
      <c r="K1" s="767"/>
      <c r="L1" s="767"/>
      <c r="M1" s="767"/>
      <c r="N1" s="767"/>
      <c r="O1" s="767"/>
    </row>
    <row r="2" spans="1:15">
      <c r="A2" s="767" t="s">
        <v>1129</v>
      </c>
      <c r="B2" s="767"/>
      <c r="C2" s="767"/>
      <c r="D2" s="767"/>
      <c r="E2" s="767"/>
      <c r="F2" s="767"/>
      <c r="G2" s="767"/>
      <c r="H2" s="767"/>
      <c r="I2" s="767"/>
      <c r="J2" s="767"/>
      <c r="K2" s="767"/>
      <c r="L2" s="767"/>
      <c r="M2" s="767"/>
      <c r="N2" s="767"/>
      <c r="O2" s="767"/>
    </row>
    <row r="3" spans="1:15">
      <c r="A3" s="767" t="s">
        <v>1279</v>
      </c>
      <c r="B3" s="767"/>
      <c r="C3" s="767"/>
      <c r="D3" s="767"/>
      <c r="E3" s="767"/>
      <c r="F3" s="767"/>
      <c r="G3" s="767"/>
      <c r="H3" s="767"/>
      <c r="I3" s="767"/>
      <c r="J3" s="767"/>
      <c r="K3" s="767"/>
      <c r="L3" s="767"/>
      <c r="M3" s="767"/>
      <c r="N3" s="767"/>
      <c r="O3" s="767"/>
    </row>
    <row r="4" spans="1:15">
      <c r="A4" s="72"/>
      <c r="B4" s="72"/>
      <c r="C4" s="370"/>
      <c r="D4" s="370"/>
    </row>
    <row r="5" spans="1:15" s="611" customFormat="1" ht="30.75" customHeight="1">
      <c r="A5" s="700" t="s">
        <v>1029</v>
      </c>
      <c r="B5" s="768" t="s">
        <v>1030</v>
      </c>
      <c r="C5" s="768"/>
      <c r="D5" s="768"/>
      <c r="E5" s="769" t="s">
        <v>1031</v>
      </c>
      <c r="F5" s="770" t="s">
        <v>1085</v>
      </c>
      <c r="G5" s="771"/>
      <c r="H5" s="774" t="s">
        <v>1112</v>
      </c>
      <c r="I5" s="774" t="s">
        <v>1032</v>
      </c>
      <c r="J5" s="776" t="s">
        <v>1086</v>
      </c>
      <c r="K5" s="777"/>
      <c r="L5" s="778" t="s">
        <v>1087</v>
      </c>
      <c r="M5" s="779"/>
      <c r="N5" s="780"/>
      <c r="O5" s="769" t="s">
        <v>1088</v>
      </c>
    </row>
    <row r="6" spans="1:15" s="632" customFormat="1" ht="53.25" customHeight="1">
      <c r="A6" s="701"/>
      <c r="B6" s="701" t="s">
        <v>94</v>
      </c>
      <c r="C6" s="702" t="s">
        <v>97</v>
      </c>
      <c r="D6" s="702" t="s">
        <v>100</v>
      </c>
      <c r="E6" s="769"/>
      <c r="F6" s="772"/>
      <c r="G6" s="773"/>
      <c r="H6" s="775"/>
      <c r="I6" s="775"/>
      <c r="J6" s="703" t="s">
        <v>1119</v>
      </c>
      <c r="K6" s="704" t="s">
        <v>934</v>
      </c>
      <c r="L6" s="704" t="s">
        <v>1120</v>
      </c>
      <c r="M6" s="704" t="s">
        <v>1089</v>
      </c>
      <c r="N6" s="704" t="s">
        <v>1090</v>
      </c>
      <c r="O6" s="769"/>
    </row>
    <row r="7" spans="1:15" ht="22.5" customHeight="1">
      <c r="A7" s="697">
        <v>1</v>
      </c>
      <c r="B7" s="697">
        <v>2</v>
      </c>
      <c r="C7" s="697">
        <v>3</v>
      </c>
      <c r="D7" s="697">
        <v>4</v>
      </c>
      <c r="E7" s="697">
        <v>5</v>
      </c>
      <c r="F7" s="781">
        <v>6</v>
      </c>
      <c r="G7" s="782"/>
      <c r="H7" s="699">
        <v>7</v>
      </c>
      <c r="I7" s="699">
        <v>8</v>
      </c>
      <c r="J7" s="699">
        <v>9</v>
      </c>
      <c r="K7" s="699">
        <v>10</v>
      </c>
      <c r="L7" s="699">
        <v>11</v>
      </c>
      <c r="M7" s="699">
        <v>12</v>
      </c>
      <c r="N7" s="699">
        <v>13</v>
      </c>
      <c r="O7" s="699">
        <v>14</v>
      </c>
    </row>
    <row r="8" spans="1:15" s="80" customFormat="1" ht="18" customHeight="1">
      <c r="A8" s="783">
        <v>1</v>
      </c>
      <c r="B8" s="786" t="s">
        <v>31</v>
      </c>
      <c r="C8" s="787" t="s">
        <v>33</v>
      </c>
      <c r="D8" s="90" t="s">
        <v>35</v>
      </c>
      <c r="E8" s="622" t="s">
        <v>1033</v>
      </c>
      <c r="F8" s="628">
        <v>12</v>
      </c>
      <c r="G8" s="628" t="s">
        <v>121</v>
      </c>
      <c r="H8" s="628" t="s">
        <v>1113</v>
      </c>
      <c r="I8" s="622">
        <v>2024</v>
      </c>
      <c r="J8" s="741">
        <f>'1.1.1'!J18</f>
        <v>60000000</v>
      </c>
      <c r="K8" s="741" t="s">
        <v>1091</v>
      </c>
      <c r="L8" s="407"/>
      <c r="M8" s="407"/>
      <c r="N8" s="407"/>
      <c r="O8" s="407"/>
    </row>
    <row r="9" spans="1:15" s="80" customFormat="1" ht="18.75" customHeight="1">
      <c r="A9" s="784"/>
      <c r="B9" s="786"/>
      <c r="C9" s="787"/>
      <c r="D9" s="90" t="s">
        <v>38</v>
      </c>
      <c r="E9" s="622" t="s">
        <v>1033</v>
      </c>
      <c r="F9" s="628">
        <v>12</v>
      </c>
      <c r="G9" s="628" t="s">
        <v>121</v>
      </c>
      <c r="H9" s="628" t="s">
        <v>1114</v>
      </c>
      <c r="I9" s="622">
        <v>2024</v>
      </c>
      <c r="J9" s="741">
        <v>165000000</v>
      </c>
      <c r="K9" s="741" t="s">
        <v>1091</v>
      </c>
      <c r="L9" s="407"/>
      <c r="M9" s="407"/>
      <c r="N9" s="407"/>
      <c r="O9" s="407"/>
    </row>
    <row r="10" spans="1:15" s="80" customFormat="1" ht="17.25" customHeight="1">
      <c r="A10" s="784"/>
      <c r="B10" s="786"/>
      <c r="C10" s="787"/>
      <c r="D10" s="90" t="s">
        <v>40</v>
      </c>
      <c r="E10" s="622" t="s">
        <v>1033</v>
      </c>
      <c r="F10" s="628">
        <v>12</v>
      </c>
      <c r="G10" s="628" t="s">
        <v>121</v>
      </c>
      <c r="H10" s="628" t="s">
        <v>1115</v>
      </c>
      <c r="I10" s="622">
        <v>2024</v>
      </c>
      <c r="J10" s="741">
        <v>12240000</v>
      </c>
      <c r="K10" s="741" t="s">
        <v>1091</v>
      </c>
      <c r="L10" s="407"/>
      <c r="M10" s="407"/>
      <c r="N10" s="407"/>
      <c r="O10" s="407"/>
    </row>
    <row r="11" spans="1:15" s="80" customFormat="1" ht="18.75" customHeight="1">
      <c r="A11" s="784"/>
      <c r="B11" s="786"/>
      <c r="C11" s="787"/>
      <c r="D11" s="90" t="s">
        <v>1155</v>
      </c>
      <c r="E11" s="622" t="s">
        <v>1033</v>
      </c>
      <c r="F11" s="628">
        <v>1</v>
      </c>
      <c r="G11" s="628" t="s">
        <v>436</v>
      </c>
      <c r="H11" s="628" t="s">
        <v>1033</v>
      </c>
      <c r="I11" s="622">
        <v>2024</v>
      </c>
      <c r="J11" s="741">
        <v>72980220</v>
      </c>
      <c r="K11" s="741" t="s">
        <v>1091</v>
      </c>
      <c r="L11" s="407"/>
      <c r="M11" s="407"/>
      <c r="N11" s="407"/>
      <c r="O11" s="407"/>
    </row>
    <row r="12" spans="1:15" s="80" customFormat="1" ht="17.25" customHeight="1">
      <c r="A12" s="784"/>
      <c r="B12" s="786"/>
      <c r="C12" s="787"/>
      <c r="D12" s="90" t="s">
        <v>46</v>
      </c>
      <c r="E12" s="622" t="s">
        <v>1033</v>
      </c>
      <c r="F12" s="628">
        <v>12</v>
      </c>
      <c r="G12" s="628" t="s">
        <v>121</v>
      </c>
      <c r="H12" s="628" t="s">
        <v>1092</v>
      </c>
      <c r="I12" s="622">
        <v>2024</v>
      </c>
      <c r="J12" s="741">
        <v>30000000</v>
      </c>
      <c r="K12" s="741" t="s">
        <v>1091</v>
      </c>
      <c r="L12" s="407"/>
      <c r="M12" s="407"/>
      <c r="N12" s="407"/>
      <c r="O12" s="407"/>
    </row>
    <row r="13" spans="1:15" s="80" customFormat="1" ht="17.25" customHeight="1">
      <c r="A13" s="784"/>
      <c r="B13" s="786"/>
      <c r="C13" s="787"/>
      <c r="D13" s="90" t="s">
        <v>50</v>
      </c>
      <c r="E13" s="622" t="s">
        <v>1033</v>
      </c>
      <c r="F13" s="628">
        <v>1</v>
      </c>
      <c r="G13" s="628" t="s">
        <v>436</v>
      </c>
      <c r="H13" s="628" t="s">
        <v>1092</v>
      </c>
      <c r="I13" s="622">
        <v>2024</v>
      </c>
      <c r="J13" s="741">
        <v>16000000</v>
      </c>
      <c r="K13" s="741" t="s">
        <v>1091</v>
      </c>
      <c r="L13" s="407"/>
      <c r="M13" s="407"/>
      <c r="N13" s="407"/>
      <c r="O13" s="407"/>
    </row>
    <row r="14" spans="1:15" s="80" customFormat="1" ht="21" customHeight="1">
      <c r="A14" s="784"/>
      <c r="B14" s="786"/>
      <c r="C14" s="787"/>
      <c r="D14" s="90" t="s">
        <v>52</v>
      </c>
      <c r="E14" s="622" t="s">
        <v>1033</v>
      </c>
      <c r="F14" s="628">
        <v>12</v>
      </c>
      <c r="G14" s="628" t="s">
        <v>121</v>
      </c>
      <c r="H14" s="628" t="s">
        <v>1093</v>
      </c>
      <c r="I14" s="622">
        <v>2024</v>
      </c>
      <c r="J14" s="741">
        <v>60000000</v>
      </c>
      <c r="K14" s="741" t="s">
        <v>1091</v>
      </c>
      <c r="L14" s="407"/>
      <c r="M14" s="407"/>
      <c r="N14" s="407"/>
      <c r="O14" s="407"/>
    </row>
    <row r="15" spans="1:15" s="76" customFormat="1" ht="46.5" hidden="1" customHeight="1">
      <c r="A15" s="784"/>
      <c r="B15" s="786"/>
      <c r="C15" s="621" t="s">
        <v>53</v>
      </c>
      <c r="D15" s="90" t="s">
        <v>54</v>
      </c>
      <c r="E15" s="622" t="s">
        <v>1033</v>
      </c>
      <c r="F15" s="628">
        <v>1</v>
      </c>
      <c r="G15" s="628" t="s">
        <v>436</v>
      </c>
      <c r="H15" s="628" t="s">
        <v>1033</v>
      </c>
      <c r="I15" s="622">
        <v>2024</v>
      </c>
      <c r="J15" s="741"/>
      <c r="K15" s="741" t="s">
        <v>1091</v>
      </c>
      <c r="L15" s="407"/>
      <c r="M15" s="407"/>
      <c r="N15" s="407"/>
      <c r="O15" s="407"/>
    </row>
    <row r="16" spans="1:15" s="76" customFormat="1" ht="18" hidden="1" customHeight="1">
      <c r="A16" s="784"/>
      <c r="B16" s="786"/>
      <c r="C16" s="93" t="s">
        <v>59</v>
      </c>
      <c r="D16" s="617"/>
      <c r="E16" s="622"/>
      <c r="F16" s="628"/>
      <c r="G16" s="628"/>
      <c r="H16" s="628"/>
      <c r="I16" s="622">
        <v>2024</v>
      </c>
      <c r="J16" s="741"/>
      <c r="K16" s="741">
        <f t="shared" ref="K16" si="0">L16+M16+N16</f>
        <v>0</v>
      </c>
      <c r="L16" s="407"/>
      <c r="M16" s="407"/>
      <c r="N16" s="407"/>
      <c r="O16" s="407"/>
    </row>
    <row r="17" spans="1:17" s="76" customFormat="1" ht="18" customHeight="1">
      <c r="A17" s="784"/>
      <c r="B17" s="786"/>
      <c r="C17" s="93"/>
      <c r="D17" s="617"/>
      <c r="E17" s="622"/>
      <c r="F17" s="628"/>
      <c r="G17" s="628"/>
      <c r="H17" s="628"/>
      <c r="I17" s="622"/>
      <c r="J17" s="741"/>
      <c r="K17" s="741"/>
      <c r="L17" s="407"/>
      <c r="M17" s="407"/>
      <c r="N17" s="407"/>
      <c r="O17" s="407"/>
    </row>
    <row r="18" spans="1:17" s="80" customFormat="1" ht="35.25" customHeight="1">
      <c r="A18" s="784"/>
      <c r="B18" s="786"/>
      <c r="C18" s="788" t="s">
        <v>65</v>
      </c>
      <c r="D18" s="433" t="s">
        <v>591</v>
      </c>
      <c r="E18" s="622" t="s">
        <v>1033</v>
      </c>
      <c r="F18" s="628">
        <v>4</v>
      </c>
      <c r="G18" s="628" t="s">
        <v>761</v>
      </c>
      <c r="H18" s="628" t="s">
        <v>1033</v>
      </c>
      <c r="I18" s="622">
        <v>2024</v>
      </c>
      <c r="J18" s="741">
        <v>5000000</v>
      </c>
      <c r="K18" s="741" t="s">
        <v>1091</v>
      </c>
      <c r="L18" s="407"/>
      <c r="M18" s="407"/>
      <c r="N18" s="407"/>
      <c r="O18" s="407"/>
    </row>
    <row r="19" spans="1:17" s="80" customFormat="1" ht="35.25" customHeight="1">
      <c r="A19" s="784"/>
      <c r="B19" s="786"/>
      <c r="C19" s="788"/>
      <c r="D19" s="433" t="s">
        <v>1285</v>
      </c>
      <c r="E19" s="622" t="s">
        <v>1033</v>
      </c>
      <c r="F19" s="628">
        <v>4</v>
      </c>
      <c r="G19" s="628" t="s">
        <v>1286</v>
      </c>
      <c r="H19" s="628" t="s">
        <v>1033</v>
      </c>
      <c r="I19" s="622">
        <v>2024</v>
      </c>
      <c r="J19" s="741">
        <v>32200000</v>
      </c>
      <c r="K19" s="741"/>
      <c r="L19" s="407"/>
      <c r="M19" s="407"/>
      <c r="N19" s="407"/>
      <c r="O19" s="407"/>
    </row>
    <row r="20" spans="1:17" s="80" customFormat="1" ht="33.75" customHeight="1">
      <c r="A20" s="784"/>
      <c r="B20" s="786"/>
      <c r="C20" s="788"/>
      <c r="D20" s="433" t="s">
        <v>592</v>
      </c>
      <c r="E20" s="622" t="s">
        <v>1033</v>
      </c>
      <c r="F20" s="628">
        <v>9</v>
      </c>
      <c r="G20" s="628" t="s">
        <v>761</v>
      </c>
      <c r="H20" s="628" t="s">
        <v>1033</v>
      </c>
      <c r="I20" s="622">
        <v>2024</v>
      </c>
      <c r="J20" s="741">
        <v>3000000</v>
      </c>
      <c r="K20" s="741" t="s">
        <v>1091</v>
      </c>
      <c r="L20" s="407"/>
      <c r="M20" s="407"/>
      <c r="N20" s="407"/>
      <c r="O20" s="407"/>
    </row>
    <row r="21" spans="1:17" s="80" customFormat="1" ht="33.75" hidden="1" customHeight="1">
      <c r="A21" s="784"/>
      <c r="B21" s="786"/>
      <c r="C21" s="788"/>
      <c r="D21" s="433" t="str">
        <f>'D1-APBDesa'!F77</f>
        <v>Penyusunan Dokumen Perencanaan Desa (RPJMDes/RKPDes,dll)</v>
      </c>
      <c r="E21" s="622"/>
      <c r="F21" s="628">
        <v>1</v>
      </c>
      <c r="G21" s="628" t="s">
        <v>336</v>
      </c>
      <c r="H21" s="628" t="s">
        <v>1033</v>
      </c>
      <c r="I21" s="622">
        <v>2024</v>
      </c>
      <c r="J21" s="741"/>
      <c r="K21" s="741" t="s">
        <v>1091</v>
      </c>
      <c r="L21" s="407"/>
      <c r="M21" s="407"/>
      <c r="N21" s="407"/>
      <c r="O21" s="407"/>
    </row>
    <row r="22" spans="1:17" s="80" customFormat="1" ht="33.75" hidden="1" customHeight="1">
      <c r="A22" s="784"/>
      <c r="B22" s="786"/>
      <c r="C22" s="788"/>
      <c r="D22" s="433" t="s">
        <v>594</v>
      </c>
      <c r="E22" s="622" t="s">
        <v>1033</v>
      </c>
      <c r="F22" s="628">
        <v>2</v>
      </c>
      <c r="G22" s="628" t="s">
        <v>336</v>
      </c>
      <c r="H22" s="628" t="s">
        <v>1033</v>
      </c>
      <c r="I22" s="622">
        <v>2024</v>
      </c>
      <c r="J22" s="741"/>
      <c r="K22" s="741" t="s">
        <v>1091</v>
      </c>
      <c r="L22" s="407"/>
      <c r="M22" s="407"/>
      <c r="N22" s="407"/>
      <c r="O22" s="407"/>
    </row>
    <row r="23" spans="1:17" s="80" customFormat="1" ht="51.75" hidden="1" customHeight="1">
      <c r="A23" s="784"/>
      <c r="B23" s="786"/>
      <c r="C23" s="788"/>
      <c r="D23" s="433" t="s">
        <v>596</v>
      </c>
      <c r="E23" s="622" t="s">
        <v>1033</v>
      </c>
      <c r="F23" s="628">
        <v>1</v>
      </c>
      <c r="G23" s="628" t="s">
        <v>336</v>
      </c>
      <c r="H23" s="628" t="s">
        <v>1033</v>
      </c>
      <c r="I23" s="622">
        <v>2024</v>
      </c>
      <c r="J23" s="741"/>
      <c r="K23" s="741" t="s">
        <v>1091</v>
      </c>
      <c r="L23" s="407"/>
      <c r="M23" s="407"/>
      <c r="N23" s="407"/>
      <c r="O23" s="407"/>
    </row>
    <row r="24" spans="1:17" s="80" customFormat="1" ht="51.75" customHeight="1">
      <c r="A24" s="784"/>
      <c r="B24" s="786"/>
      <c r="C24" s="788"/>
      <c r="D24" s="433" t="s">
        <v>1284</v>
      </c>
      <c r="E24" s="622" t="s">
        <v>1033</v>
      </c>
      <c r="F24" s="628">
        <v>1</v>
      </c>
      <c r="G24" s="628" t="s">
        <v>436</v>
      </c>
      <c r="H24" s="628" t="s">
        <v>1033</v>
      </c>
      <c r="I24" s="622">
        <v>2024</v>
      </c>
      <c r="J24" s="741">
        <v>2500000</v>
      </c>
      <c r="K24" s="741"/>
      <c r="L24" s="407"/>
      <c r="M24" s="407"/>
      <c r="N24" s="407"/>
      <c r="O24" s="407"/>
    </row>
    <row r="25" spans="1:17" s="80" customFormat="1" ht="51.75" customHeight="1">
      <c r="A25" s="784"/>
      <c r="B25" s="786"/>
      <c r="C25" s="788"/>
      <c r="D25" s="433" t="s">
        <v>1287</v>
      </c>
      <c r="E25" s="622" t="s">
        <v>1033</v>
      </c>
      <c r="F25" s="628">
        <v>1</v>
      </c>
      <c r="G25" s="628" t="s">
        <v>436</v>
      </c>
      <c r="H25" s="628" t="s">
        <v>1033</v>
      </c>
      <c r="I25" s="622">
        <v>2024</v>
      </c>
      <c r="J25" s="741">
        <v>30000000</v>
      </c>
      <c r="K25" s="741"/>
      <c r="L25" s="407"/>
      <c r="M25" s="407"/>
      <c r="N25" s="407"/>
      <c r="O25" s="407"/>
    </row>
    <row r="26" spans="1:17" s="80" customFormat="1" ht="33.75" customHeight="1">
      <c r="A26" s="784"/>
      <c r="B26" s="786"/>
      <c r="C26" s="788"/>
      <c r="D26" s="433" t="str">
        <f>'1,4,10'!F7</f>
        <v xml:space="preserve">Dukungan Pelaksanaan dan Sosialisasi Pilkades, Pemilihan Kepala Kewilayahan dan Pemilihan BPD </v>
      </c>
      <c r="E26" s="622" t="s">
        <v>1033</v>
      </c>
      <c r="F26" s="628">
        <v>1</v>
      </c>
      <c r="G26" s="628" t="s">
        <v>336</v>
      </c>
      <c r="H26" s="628" t="s">
        <v>1033</v>
      </c>
      <c r="I26" s="622">
        <v>2024</v>
      </c>
      <c r="J26" s="741">
        <v>3500000</v>
      </c>
      <c r="K26" s="741" t="s">
        <v>1091</v>
      </c>
      <c r="L26" s="407"/>
      <c r="M26" s="407"/>
      <c r="N26" s="407"/>
      <c r="O26" s="407"/>
    </row>
    <row r="27" spans="1:17" s="74" customFormat="1" ht="19.5" hidden="1" customHeight="1">
      <c r="A27" s="785"/>
      <c r="B27" s="786"/>
      <c r="C27" s="446" t="s">
        <v>81</v>
      </c>
      <c r="D27" s="618"/>
      <c r="E27" s="623"/>
      <c r="F27" s="629"/>
      <c r="G27" s="629"/>
      <c r="H27" s="629"/>
      <c r="I27" s="629"/>
      <c r="J27" s="742"/>
      <c r="K27" s="741"/>
      <c r="L27" s="408"/>
      <c r="M27" s="408"/>
      <c r="N27" s="408"/>
      <c r="O27" s="408"/>
    </row>
    <row r="28" spans="1:17" s="74" customFormat="1" ht="19.5" customHeight="1">
      <c r="A28" s="789" t="s">
        <v>1034</v>
      </c>
      <c r="B28" s="790"/>
      <c r="C28" s="790"/>
      <c r="D28" s="790"/>
      <c r="E28" s="790"/>
      <c r="F28" s="790"/>
      <c r="G28" s="790"/>
      <c r="H28" s="790"/>
      <c r="I28" s="791"/>
      <c r="J28" s="743">
        <f>SUM(J8:J26)</f>
        <v>492420220</v>
      </c>
      <c r="K28" s="744"/>
      <c r="L28" s="405"/>
      <c r="M28" s="405"/>
      <c r="N28" s="405"/>
      <c r="O28" s="405"/>
    </row>
    <row r="29" spans="1:17" s="80" customFormat="1" ht="33.75" hidden="1" customHeight="1" collapsed="1">
      <c r="A29" s="792">
        <v>2</v>
      </c>
      <c r="B29" s="786" t="s">
        <v>340</v>
      </c>
      <c r="C29" s="89" t="s">
        <v>341</v>
      </c>
      <c r="D29" s="433" t="s">
        <v>348</v>
      </c>
      <c r="E29" s="622" t="s">
        <v>1033</v>
      </c>
      <c r="F29" s="628">
        <v>1</v>
      </c>
      <c r="G29" s="628" t="s">
        <v>436</v>
      </c>
      <c r="H29" s="628" t="s">
        <v>1033</v>
      </c>
      <c r="I29" s="622">
        <v>2020</v>
      </c>
      <c r="J29" s="741"/>
      <c r="K29" s="741" t="s">
        <v>1091</v>
      </c>
      <c r="L29" s="698" t="s">
        <v>1120</v>
      </c>
      <c r="M29" s="407"/>
      <c r="N29" s="407"/>
      <c r="O29" s="407"/>
    </row>
    <row r="30" spans="1:17" s="80" customFormat="1" ht="31.5" customHeight="1" collapsed="1">
      <c r="A30" s="793"/>
      <c r="B30" s="786"/>
      <c r="C30" s="456" t="s">
        <v>352</v>
      </c>
      <c r="D30" s="433" t="s">
        <v>606</v>
      </c>
      <c r="E30" s="622" t="s">
        <v>1033</v>
      </c>
      <c r="F30" s="628">
        <v>12</v>
      </c>
      <c r="G30" s="628" t="s">
        <v>121</v>
      </c>
      <c r="H30" s="628" t="s">
        <v>1117</v>
      </c>
      <c r="I30" s="622">
        <v>2024</v>
      </c>
      <c r="J30" s="751">
        <v>440000</v>
      </c>
      <c r="K30" s="741" t="s">
        <v>1091</v>
      </c>
      <c r="L30" s="407"/>
      <c r="M30" s="407"/>
      <c r="N30" s="407"/>
      <c r="O30" s="407"/>
    </row>
    <row r="31" spans="1:17" s="80" customFormat="1" ht="33.75" customHeight="1">
      <c r="A31" s="793"/>
      <c r="B31" s="786"/>
      <c r="C31" s="795"/>
      <c r="D31" s="433" t="s">
        <v>372</v>
      </c>
      <c r="E31" s="622" t="s">
        <v>1033</v>
      </c>
      <c r="F31" s="628">
        <v>2</v>
      </c>
      <c r="G31" s="628" t="s">
        <v>336</v>
      </c>
      <c r="H31" s="628" t="s">
        <v>1033</v>
      </c>
      <c r="I31" s="622">
        <v>2024</v>
      </c>
      <c r="J31" s="751">
        <v>66000000</v>
      </c>
      <c r="K31" s="741" t="s">
        <v>1091</v>
      </c>
      <c r="L31" s="698"/>
      <c r="M31" s="407"/>
      <c r="N31" s="407"/>
      <c r="O31" s="407"/>
      <c r="Q31" s="751"/>
    </row>
    <row r="32" spans="1:17" s="80" customFormat="1" ht="32.25" hidden="1" customHeight="1" collapsed="1">
      <c r="A32" s="793"/>
      <c r="B32" s="786"/>
      <c r="C32" s="795"/>
      <c r="D32" s="433" t="s">
        <v>377</v>
      </c>
      <c r="E32" s="622" t="s">
        <v>1033</v>
      </c>
      <c r="F32" s="628">
        <v>2</v>
      </c>
      <c r="G32" s="628" t="s">
        <v>336</v>
      </c>
      <c r="H32" s="628" t="s">
        <v>1033</v>
      </c>
      <c r="I32" s="622">
        <v>2024</v>
      </c>
      <c r="J32" s="751"/>
      <c r="K32" s="741" t="s">
        <v>1091</v>
      </c>
      <c r="L32" s="698"/>
      <c r="M32" s="407"/>
      <c r="N32" s="407"/>
      <c r="O32" s="407"/>
      <c r="Q32" s="751">
        <v>66000000</v>
      </c>
    </row>
    <row r="33" spans="1:17" s="74" customFormat="1" ht="20.100000000000001" hidden="1" customHeight="1" collapsed="1">
      <c r="A33" s="793"/>
      <c r="B33" s="786"/>
      <c r="C33" s="456" t="s">
        <v>388</v>
      </c>
      <c r="D33" s="618"/>
      <c r="E33" s="623"/>
      <c r="F33" s="629"/>
      <c r="G33" s="629"/>
      <c r="H33" s="629"/>
      <c r="I33" s="622">
        <v>2024</v>
      </c>
      <c r="J33" s="752"/>
      <c r="K33" s="741"/>
      <c r="L33" s="408"/>
      <c r="M33" s="408"/>
      <c r="N33" s="408"/>
      <c r="O33" s="408"/>
      <c r="Q33" s="751"/>
    </row>
    <row r="34" spans="1:17" s="85" customFormat="1" ht="17.25" hidden="1" customHeight="1" collapsed="1">
      <c r="A34" s="793"/>
      <c r="B34" s="786"/>
      <c r="C34" s="458" t="s">
        <v>406</v>
      </c>
      <c r="D34" s="619"/>
      <c r="E34" s="623"/>
      <c r="F34" s="613"/>
      <c r="G34" s="613"/>
      <c r="H34" s="613"/>
      <c r="I34" s="622">
        <v>2024</v>
      </c>
      <c r="J34" s="752"/>
      <c r="K34" s="741"/>
      <c r="L34" s="409"/>
      <c r="M34" s="409"/>
      <c r="N34" s="409"/>
      <c r="O34" s="409"/>
      <c r="Q34" s="752"/>
    </row>
    <row r="35" spans="1:17" s="85" customFormat="1" ht="17.25" customHeight="1">
      <c r="A35" s="793"/>
      <c r="B35" s="786"/>
      <c r="C35" s="458"/>
      <c r="D35" s="619" t="s">
        <v>1273</v>
      </c>
      <c r="E35" s="623" t="s">
        <v>1033</v>
      </c>
      <c r="F35" s="613">
        <v>1</v>
      </c>
      <c r="G35" s="613" t="s">
        <v>336</v>
      </c>
      <c r="H35" s="613" t="s">
        <v>1033</v>
      </c>
      <c r="I35" s="622">
        <v>2024</v>
      </c>
      <c r="J35" s="752" t="s">
        <v>1274</v>
      </c>
      <c r="K35" s="741"/>
      <c r="L35" s="409"/>
      <c r="M35" s="409"/>
      <c r="N35" s="409"/>
      <c r="O35" s="409"/>
      <c r="Q35" s="752"/>
    </row>
    <row r="36" spans="1:17" s="85" customFormat="1" ht="17.25" customHeight="1">
      <c r="A36" s="793"/>
      <c r="B36" s="786"/>
      <c r="C36" s="458"/>
      <c r="D36" s="619" t="s">
        <v>1157</v>
      </c>
      <c r="E36" s="623" t="s">
        <v>1033</v>
      </c>
      <c r="F36" s="613">
        <v>1</v>
      </c>
      <c r="G36" s="613" t="s">
        <v>282</v>
      </c>
      <c r="H36" s="613" t="s">
        <v>1033</v>
      </c>
      <c r="I36" s="622">
        <v>2024</v>
      </c>
      <c r="J36" s="752" t="s">
        <v>1280</v>
      </c>
      <c r="K36" s="741"/>
      <c r="L36" s="409"/>
      <c r="M36" s="409"/>
      <c r="N36" s="409"/>
      <c r="O36" s="409"/>
      <c r="Q36" s="752"/>
    </row>
    <row r="37" spans="1:17" s="85" customFormat="1" ht="17.25" customHeight="1">
      <c r="A37" s="793"/>
      <c r="B37" s="786"/>
      <c r="C37" s="458"/>
      <c r="D37" s="619" t="s">
        <v>1283</v>
      </c>
      <c r="E37" s="623" t="s">
        <v>1033</v>
      </c>
      <c r="F37" s="613">
        <v>1</v>
      </c>
      <c r="G37" s="613" t="s">
        <v>436</v>
      </c>
      <c r="H37" s="613" t="s">
        <v>1033</v>
      </c>
      <c r="I37" s="622">
        <v>2024</v>
      </c>
      <c r="J37" s="752">
        <v>300000</v>
      </c>
      <c r="K37" s="741"/>
      <c r="L37" s="409"/>
      <c r="M37" s="409"/>
      <c r="N37" s="409"/>
      <c r="O37" s="409"/>
      <c r="Q37" s="752"/>
    </row>
    <row r="38" spans="1:17" s="85" customFormat="1" ht="17.25" customHeight="1">
      <c r="A38" s="793"/>
      <c r="B38" s="786"/>
      <c r="C38" s="458"/>
      <c r="D38" s="619" t="s">
        <v>1275</v>
      </c>
      <c r="E38" s="623" t="s">
        <v>1033</v>
      </c>
      <c r="F38" s="613">
        <v>1</v>
      </c>
      <c r="G38" s="613" t="s">
        <v>336</v>
      </c>
      <c r="H38" s="613" t="s">
        <v>1033</v>
      </c>
      <c r="I38" s="622">
        <v>2024</v>
      </c>
      <c r="J38" s="752" t="s">
        <v>1281</v>
      </c>
      <c r="K38" s="741"/>
      <c r="L38" s="409"/>
      <c r="M38" s="409"/>
      <c r="N38" s="409"/>
      <c r="O38" s="409"/>
      <c r="Q38" s="752"/>
    </row>
    <row r="39" spans="1:17" s="495" customFormat="1" ht="34.5" customHeight="1" collapsed="1">
      <c r="A39" s="793"/>
      <c r="B39" s="786"/>
      <c r="C39" s="458" t="s">
        <v>410</v>
      </c>
      <c r="D39" s="491" t="s">
        <v>925</v>
      </c>
      <c r="E39" s="623" t="s">
        <v>1033</v>
      </c>
      <c r="F39" s="628">
        <v>12</v>
      </c>
      <c r="G39" s="628" t="s">
        <v>121</v>
      </c>
      <c r="H39" s="628" t="s">
        <v>1033</v>
      </c>
      <c r="I39" s="622">
        <v>2024</v>
      </c>
      <c r="J39" s="753" t="s">
        <v>1282</v>
      </c>
      <c r="K39" s="741" t="s">
        <v>1091</v>
      </c>
      <c r="L39" s="613"/>
      <c r="M39" s="613"/>
      <c r="N39" s="613"/>
      <c r="O39" s="407"/>
      <c r="Q39" s="752"/>
    </row>
    <row r="40" spans="1:17" s="78" customFormat="1" ht="20.100000000000001" hidden="1" customHeight="1" collapsed="1">
      <c r="A40" s="793"/>
      <c r="B40" s="786"/>
      <c r="C40" s="456" t="s">
        <v>414</v>
      </c>
      <c r="D40" s="620"/>
      <c r="E40" s="623"/>
      <c r="F40" s="629"/>
      <c r="G40" s="629"/>
      <c r="H40" s="629"/>
      <c r="I40" s="629"/>
      <c r="J40" s="750"/>
      <c r="K40" s="741"/>
      <c r="L40" s="408"/>
      <c r="M40" s="408"/>
      <c r="N40" s="408"/>
      <c r="O40" s="408"/>
      <c r="Q40" s="753" t="s">
        <v>1282</v>
      </c>
    </row>
    <row r="41" spans="1:17" s="78" customFormat="1" ht="19.5" hidden="1" customHeight="1">
      <c r="A41" s="794"/>
      <c r="B41" s="786"/>
      <c r="C41" s="458" t="s">
        <v>417</v>
      </c>
      <c r="D41" s="620"/>
      <c r="E41" s="623"/>
      <c r="F41" s="629"/>
      <c r="G41" s="629"/>
      <c r="H41" s="629"/>
      <c r="I41" s="629"/>
      <c r="J41" s="750"/>
      <c r="K41" s="741"/>
      <c r="L41" s="408"/>
      <c r="M41" s="408"/>
      <c r="N41" s="408"/>
      <c r="O41" s="408"/>
    </row>
    <row r="42" spans="1:17" s="78" customFormat="1" ht="19.5" customHeight="1">
      <c r="A42" s="789" t="s">
        <v>1035</v>
      </c>
      <c r="B42" s="790"/>
      <c r="C42" s="790"/>
      <c r="D42" s="790"/>
      <c r="E42" s="790"/>
      <c r="F42" s="790"/>
      <c r="G42" s="790"/>
      <c r="H42" s="790"/>
      <c r="I42" s="791"/>
      <c r="J42" s="743">
        <v>1069000000</v>
      </c>
      <c r="K42" s="741"/>
      <c r="L42" s="408"/>
      <c r="M42" s="408"/>
      <c r="N42" s="408"/>
      <c r="O42" s="408"/>
    </row>
    <row r="43" spans="1:17" s="78" customFormat="1" ht="46.5" hidden="1" customHeight="1">
      <c r="A43" s="700" t="s">
        <v>1029</v>
      </c>
      <c r="B43" s="768" t="s">
        <v>1030</v>
      </c>
      <c r="C43" s="768"/>
      <c r="D43" s="768"/>
      <c r="E43" s="769" t="s">
        <v>1031</v>
      </c>
      <c r="F43" s="770" t="s">
        <v>1085</v>
      </c>
      <c r="G43" s="771"/>
      <c r="H43" s="774" t="s">
        <v>1112</v>
      </c>
      <c r="I43" s="774" t="s">
        <v>1032</v>
      </c>
      <c r="J43" s="799" t="s">
        <v>1086</v>
      </c>
      <c r="K43" s="800"/>
      <c r="L43" s="778" t="s">
        <v>1087</v>
      </c>
      <c r="M43" s="779"/>
      <c r="N43" s="780"/>
      <c r="O43" s="769" t="s">
        <v>1088</v>
      </c>
    </row>
    <row r="44" spans="1:17" s="78" customFormat="1" ht="72" hidden="1" customHeight="1">
      <c r="A44" s="701"/>
      <c r="B44" s="701" t="s">
        <v>94</v>
      </c>
      <c r="C44" s="702" t="s">
        <v>97</v>
      </c>
      <c r="D44" s="702" t="s">
        <v>100</v>
      </c>
      <c r="E44" s="769"/>
      <c r="F44" s="772"/>
      <c r="G44" s="773"/>
      <c r="H44" s="775"/>
      <c r="I44" s="775"/>
      <c r="J44" s="745" t="s">
        <v>1119</v>
      </c>
      <c r="K44" s="746" t="s">
        <v>934</v>
      </c>
      <c r="L44" s="704" t="s">
        <v>1120</v>
      </c>
      <c r="M44" s="704" t="s">
        <v>1089</v>
      </c>
      <c r="N44" s="704" t="s">
        <v>1090</v>
      </c>
      <c r="O44" s="769"/>
    </row>
    <row r="45" spans="1:17" s="78" customFormat="1" ht="16.5" hidden="1" customHeight="1" collapsed="1">
      <c r="A45" s="697">
        <v>1</v>
      </c>
      <c r="B45" s="697">
        <v>2</v>
      </c>
      <c r="C45" s="697">
        <v>3</v>
      </c>
      <c r="D45" s="697">
        <v>4</v>
      </c>
      <c r="E45" s="697">
        <v>5</v>
      </c>
      <c r="F45" s="781">
        <v>6</v>
      </c>
      <c r="G45" s="782"/>
      <c r="H45" s="699">
        <v>7</v>
      </c>
      <c r="I45" s="699">
        <v>8</v>
      </c>
      <c r="J45" s="747">
        <v>9</v>
      </c>
      <c r="K45" s="747">
        <v>10</v>
      </c>
      <c r="L45" s="699">
        <v>11</v>
      </c>
      <c r="M45" s="699">
        <v>12</v>
      </c>
      <c r="N45" s="699">
        <v>13</v>
      </c>
      <c r="O45" s="699">
        <v>14</v>
      </c>
    </row>
    <row r="46" spans="1:17" s="78" customFormat="1" ht="19.5" hidden="1" customHeight="1" collapsed="1">
      <c r="A46" s="801">
        <v>3</v>
      </c>
      <c r="B46" s="810" t="s">
        <v>466</v>
      </c>
      <c r="C46" s="93" t="s">
        <v>467</v>
      </c>
      <c r="D46" s="464" t="s">
        <v>474</v>
      </c>
      <c r="E46" s="622" t="s">
        <v>1033</v>
      </c>
      <c r="F46" s="629">
        <v>2</v>
      </c>
      <c r="G46" s="629" t="s">
        <v>1016</v>
      </c>
      <c r="H46" s="629" t="s">
        <v>1033</v>
      </c>
      <c r="I46" s="622">
        <v>2020</v>
      </c>
      <c r="J46" s="742"/>
      <c r="K46" s="741" t="s">
        <v>1091</v>
      </c>
      <c r="L46" s="408"/>
      <c r="M46" s="408"/>
      <c r="N46" s="408"/>
      <c r="O46" s="407"/>
    </row>
    <row r="47" spans="1:17" s="78" customFormat="1" ht="19.5" customHeight="1">
      <c r="A47" s="802"/>
      <c r="B47" s="810"/>
      <c r="C47" s="465" t="s">
        <v>475</v>
      </c>
      <c r="D47" s="433" t="s">
        <v>478</v>
      </c>
      <c r="E47" s="622" t="s">
        <v>1033</v>
      </c>
      <c r="F47" s="629">
        <v>2</v>
      </c>
      <c r="G47" s="629" t="s">
        <v>336</v>
      </c>
      <c r="H47" s="629" t="s">
        <v>1033</v>
      </c>
      <c r="I47" s="622">
        <v>2024</v>
      </c>
      <c r="J47" s="742">
        <v>14745500</v>
      </c>
      <c r="K47" s="741" t="s">
        <v>1091</v>
      </c>
      <c r="L47" s="408"/>
      <c r="M47" s="408"/>
      <c r="N47" s="408"/>
      <c r="O47" s="407"/>
      <c r="Q47" s="754"/>
    </row>
    <row r="48" spans="1:17" s="78" customFormat="1" ht="19.5" hidden="1" customHeight="1" collapsed="1">
      <c r="A48" s="802"/>
      <c r="B48" s="810"/>
      <c r="C48" s="89" t="s">
        <v>481</v>
      </c>
      <c r="D48" s="620"/>
      <c r="E48" s="623"/>
      <c r="F48" s="629"/>
      <c r="G48" s="629"/>
      <c r="H48" s="629"/>
      <c r="I48" s="622">
        <v>2024</v>
      </c>
      <c r="J48" s="742"/>
      <c r="K48" s="741" t="s">
        <v>1091</v>
      </c>
      <c r="L48" s="408"/>
      <c r="M48" s="408"/>
      <c r="N48" s="408"/>
      <c r="O48" s="408"/>
    </row>
    <row r="49" spans="1:15" s="78" customFormat="1" ht="36" customHeight="1">
      <c r="A49" s="809"/>
      <c r="B49" s="810"/>
      <c r="C49" s="458" t="s">
        <v>488</v>
      </c>
      <c r="D49" s="433" t="s">
        <v>491</v>
      </c>
      <c r="E49" s="622" t="s">
        <v>1033</v>
      </c>
      <c r="F49" s="629">
        <v>1</v>
      </c>
      <c r="G49" s="629" t="s">
        <v>436</v>
      </c>
      <c r="H49" s="629" t="s">
        <v>1116</v>
      </c>
      <c r="I49" s="622">
        <v>2024</v>
      </c>
      <c r="J49" s="742">
        <v>6500000</v>
      </c>
      <c r="K49" s="741" t="s">
        <v>1091</v>
      </c>
      <c r="L49" s="408"/>
      <c r="M49" s="408"/>
      <c r="N49" s="408"/>
      <c r="O49" s="407"/>
    </row>
    <row r="50" spans="1:15" s="78" customFormat="1" ht="18" customHeight="1" collapsed="1">
      <c r="A50" s="789" t="s">
        <v>1036</v>
      </c>
      <c r="B50" s="790"/>
      <c r="C50" s="790"/>
      <c r="D50" s="790"/>
      <c r="E50" s="790"/>
      <c r="F50" s="790"/>
      <c r="G50" s="790"/>
      <c r="H50" s="790"/>
      <c r="I50" s="791"/>
      <c r="J50" s="743">
        <f>SUM(J47:J49)</f>
        <v>21245500</v>
      </c>
      <c r="K50" s="741"/>
      <c r="L50" s="408"/>
      <c r="M50" s="408"/>
      <c r="N50" s="408"/>
      <c r="O50" s="408"/>
    </row>
    <row r="51" spans="1:15" s="78" customFormat="1" ht="31.5" hidden="1" collapsed="1">
      <c r="A51" s="801">
        <v>4</v>
      </c>
      <c r="B51" s="803" t="s">
        <v>518</v>
      </c>
      <c r="C51" s="93" t="s">
        <v>519</v>
      </c>
      <c r="D51" s="464" t="s">
        <v>524</v>
      </c>
      <c r="E51" s="622" t="s">
        <v>1039</v>
      </c>
      <c r="F51" s="629">
        <v>1</v>
      </c>
      <c r="G51" s="629" t="s">
        <v>436</v>
      </c>
      <c r="H51" s="629" t="s">
        <v>1033</v>
      </c>
      <c r="I51" s="622">
        <v>2020</v>
      </c>
      <c r="J51" s="742"/>
      <c r="K51" s="741" t="s">
        <v>1091</v>
      </c>
      <c r="L51" s="408"/>
      <c r="M51" s="408"/>
      <c r="N51" s="408"/>
      <c r="O51" s="407"/>
    </row>
    <row r="52" spans="1:15" s="78" customFormat="1" ht="47.25" collapsed="1">
      <c r="A52" s="802"/>
      <c r="B52" s="804"/>
      <c r="C52" s="93" t="s">
        <v>526</v>
      </c>
      <c r="D52" s="464" t="s">
        <v>527</v>
      </c>
      <c r="E52" s="622" t="s">
        <v>1039</v>
      </c>
      <c r="F52" s="629">
        <v>1</v>
      </c>
      <c r="G52" s="629" t="s">
        <v>436</v>
      </c>
      <c r="H52" s="629" t="s">
        <v>1033</v>
      </c>
      <c r="I52" s="622">
        <v>2024</v>
      </c>
      <c r="J52" s="742">
        <v>100000000</v>
      </c>
      <c r="K52" s="741" t="s">
        <v>1091</v>
      </c>
      <c r="L52" s="408"/>
      <c r="M52" s="408"/>
      <c r="N52" s="408"/>
      <c r="O52" s="407"/>
    </row>
    <row r="53" spans="1:15" s="78" customFormat="1" ht="47.25" hidden="1" collapsed="1">
      <c r="A53" s="802"/>
      <c r="B53" s="804"/>
      <c r="C53" s="93" t="s">
        <v>532</v>
      </c>
      <c r="D53" s="464" t="s">
        <v>534</v>
      </c>
      <c r="E53" s="622" t="s">
        <v>1033</v>
      </c>
      <c r="F53" s="629">
        <v>2</v>
      </c>
      <c r="G53" s="629" t="s">
        <v>1016</v>
      </c>
      <c r="H53" s="629" t="s">
        <v>1118</v>
      </c>
      <c r="I53" s="622">
        <v>2020</v>
      </c>
      <c r="J53" s="742"/>
      <c r="K53" s="741" t="s">
        <v>1091</v>
      </c>
      <c r="L53" s="408"/>
      <c r="M53" s="408"/>
      <c r="N53" s="408"/>
      <c r="O53" s="407"/>
    </row>
    <row r="54" spans="1:15" s="80" customFormat="1" ht="18.75">
      <c r="A54" s="789" t="s">
        <v>1037</v>
      </c>
      <c r="B54" s="790"/>
      <c r="C54" s="790"/>
      <c r="D54" s="790"/>
      <c r="E54" s="790"/>
      <c r="F54" s="790"/>
      <c r="G54" s="790"/>
      <c r="H54" s="790"/>
      <c r="I54" s="791"/>
      <c r="J54" s="743">
        <f>SUM(J51:J53)</f>
        <v>100000000</v>
      </c>
      <c r="K54" s="741"/>
      <c r="L54" s="408"/>
      <c r="M54" s="408"/>
      <c r="N54" s="408"/>
      <c r="O54" s="408"/>
    </row>
    <row r="55" spans="1:15" s="80" customFormat="1" ht="18.75" customHeight="1">
      <c r="A55" s="805">
        <v>5</v>
      </c>
      <c r="B55" s="808" t="s">
        <v>552</v>
      </c>
      <c r="C55" s="89" t="s">
        <v>553</v>
      </c>
      <c r="D55" s="90" t="s">
        <v>553</v>
      </c>
      <c r="E55" s="622" t="s">
        <v>1033</v>
      </c>
      <c r="F55" s="628">
        <v>1</v>
      </c>
      <c r="G55" s="628" t="s">
        <v>436</v>
      </c>
      <c r="H55" s="628" t="s">
        <v>1033</v>
      </c>
      <c r="I55" s="622">
        <v>2024</v>
      </c>
      <c r="J55" s="741"/>
      <c r="K55" s="741" t="s">
        <v>1091</v>
      </c>
      <c r="L55" s="407"/>
      <c r="M55" s="407"/>
      <c r="N55" s="407"/>
      <c r="O55" s="407"/>
    </row>
    <row r="56" spans="1:15" s="80" customFormat="1" ht="16.5" customHeight="1">
      <c r="A56" s="806"/>
      <c r="B56" s="808"/>
      <c r="C56" s="89" t="s">
        <v>556</v>
      </c>
      <c r="D56" s="367" t="s">
        <v>556</v>
      </c>
      <c r="E56" s="623"/>
      <c r="F56" s="629"/>
      <c r="G56" s="629"/>
      <c r="H56" s="629"/>
      <c r="I56" s="629"/>
      <c r="J56" s="742">
        <v>25000000</v>
      </c>
      <c r="K56" s="741"/>
      <c r="L56" s="408"/>
      <c r="M56" s="408"/>
      <c r="N56" s="408"/>
      <c r="O56" s="408"/>
    </row>
    <row r="57" spans="1:15" s="80" customFormat="1" ht="18.75">
      <c r="A57" s="807"/>
      <c r="B57" s="808"/>
      <c r="C57" s="89" t="s">
        <v>557</v>
      </c>
      <c r="D57" s="367" t="s">
        <v>557</v>
      </c>
      <c r="E57" s="622"/>
      <c r="F57" s="628"/>
      <c r="G57" s="628"/>
      <c r="H57" s="628"/>
      <c r="I57" s="628"/>
      <c r="J57" s="741">
        <v>126000000</v>
      </c>
      <c r="K57" s="741"/>
      <c r="L57" s="407"/>
      <c r="M57" s="407"/>
      <c r="N57" s="407"/>
      <c r="O57" s="407"/>
    </row>
    <row r="58" spans="1:15" s="80" customFormat="1" ht="18.75">
      <c r="A58" s="789" t="s">
        <v>1038</v>
      </c>
      <c r="B58" s="790"/>
      <c r="C58" s="790"/>
      <c r="D58" s="790"/>
      <c r="E58" s="790"/>
      <c r="F58" s="790"/>
      <c r="G58" s="790"/>
      <c r="H58" s="790"/>
      <c r="I58" s="791"/>
      <c r="J58" s="744">
        <f>SUM(J56:J57)</f>
        <v>151000000</v>
      </c>
      <c r="K58" s="741"/>
      <c r="L58" s="407"/>
      <c r="M58" s="407"/>
      <c r="N58" s="407"/>
      <c r="O58" s="407"/>
    </row>
    <row r="59" spans="1:15" s="80" customFormat="1" ht="18.75">
      <c r="A59" s="783">
        <v>6</v>
      </c>
      <c r="B59" s="787" t="s">
        <v>982</v>
      </c>
      <c r="C59" s="787" t="s">
        <v>561</v>
      </c>
      <c r="D59" s="367" t="s">
        <v>794</v>
      </c>
      <c r="E59" s="622"/>
      <c r="F59" s="628"/>
      <c r="G59" s="628"/>
      <c r="H59" s="628"/>
      <c r="I59" s="628"/>
      <c r="J59" s="741"/>
      <c r="K59" s="741"/>
      <c r="L59" s="407"/>
      <c r="M59" s="407"/>
      <c r="N59" s="407"/>
      <c r="O59" s="407"/>
    </row>
    <row r="60" spans="1:15" ht="15.75" customHeight="1">
      <c r="A60" s="784"/>
      <c r="B60" s="787"/>
      <c r="C60" s="787"/>
      <c r="D60" s="362" t="s">
        <v>795</v>
      </c>
      <c r="E60" s="622"/>
      <c r="F60" s="628"/>
      <c r="G60" s="628"/>
      <c r="H60" s="628"/>
      <c r="I60" s="628"/>
      <c r="J60" s="741"/>
      <c r="K60" s="741"/>
      <c r="L60" s="407"/>
      <c r="M60" s="407"/>
      <c r="N60" s="407"/>
      <c r="O60" s="407"/>
    </row>
    <row r="61" spans="1:15" ht="18" customHeight="1">
      <c r="A61" s="784"/>
      <c r="B61" s="787"/>
      <c r="C61" s="787"/>
      <c r="D61" s="367" t="s">
        <v>796</v>
      </c>
      <c r="E61" s="622"/>
      <c r="F61" s="628"/>
      <c r="G61" s="628"/>
      <c r="H61" s="628"/>
      <c r="I61" s="628"/>
      <c r="J61" s="741"/>
      <c r="K61" s="741"/>
      <c r="L61" s="407"/>
      <c r="M61" s="407"/>
      <c r="N61" s="407"/>
      <c r="O61" s="407"/>
    </row>
    <row r="62" spans="1:15" ht="18" customHeight="1">
      <c r="A62" s="784"/>
      <c r="B62" s="787"/>
      <c r="C62" s="787"/>
      <c r="D62" s="367" t="s">
        <v>797</v>
      </c>
      <c r="E62" s="622"/>
      <c r="F62" s="628"/>
      <c r="G62" s="628"/>
      <c r="H62" s="628"/>
      <c r="I62" s="628"/>
      <c r="J62" s="741"/>
      <c r="K62" s="741"/>
      <c r="L62" s="407"/>
      <c r="M62" s="407"/>
      <c r="N62" s="407"/>
      <c r="O62" s="407"/>
    </row>
    <row r="63" spans="1:15" ht="22.5" customHeight="1">
      <c r="A63" s="784"/>
      <c r="B63" s="787"/>
      <c r="C63" s="787" t="s">
        <v>562</v>
      </c>
      <c r="D63" s="367" t="s">
        <v>798</v>
      </c>
      <c r="E63" s="612"/>
      <c r="F63" s="631"/>
      <c r="G63" s="631"/>
      <c r="H63" s="631"/>
      <c r="I63" s="631"/>
      <c r="J63" s="748"/>
      <c r="K63" s="741"/>
      <c r="L63" s="614"/>
      <c r="M63" s="614"/>
      <c r="N63" s="614"/>
      <c r="O63" s="614"/>
    </row>
    <row r="64" spans="1:15" ht="18.75">
      <c r="A64" s="784"/>
      <c r="B64" s="787"/>
      <c r="C64" s="787"/>
      <c r="D64" s="367" t="s">
        <v>799</v>
      </c>
      <c r="E64" s="612"/>
      <c r="F64" s="631"/>
      <c r="G64" s="631"/>
      <c r="H64" s="631"/>
      <c r="I64" s="631"/>
      <c r="J64" s="742"/>
      <c r="K64" s="741"/>
      <c r="L64" s="614"/>
      <c r="M64" s="614"/>
      <c r="N64" s="614"/>
      <c r="O64" s="407"/>
    </row>
    <row r="65" spans="1:15" ht="18.75">
      <c r="A65" s="785"/>
      <c r="B65" s="787"/>
      <c r="C65" s="787"/>
      <c r="D65" s="367" t="s">
        <v>800</v>
      </c>
      <c r="E65" s="612"/>
      <c r="F65" s="631"/>
      <c r="G65" s="631"/>
      <c r="H65" s="631"/>
      <c r="I65" s="631"/>
      <c r="J65" s="748"/>
      <c r="K65" s="741"/>
      <c r="L65" s="614"/>
      <c r="M65" s="614"/>
      <c r="N65" s="614"/>
      <c r="O65" s="614"/>
    </row>
    <row r="66" spans="1:15" ht="24" customHeight="1">
      <c r="A66" s="789" t="s">
        <v>1121</v>
      </c>
      <c r="B66" s="790"/>
      <c r="C66" s="790"/>
      <c r="D66" s="790"/>
      <c r="E66" s="790"/>
      <c r="F66" s="790"/>
      <c r="G66" s="790"/>
      <c r="H66" s="790"/>
      <c r="I66" s="791"/>
      <c r="J66" s="749">
        <f>SUM(J64:J65)</f>
        <v>0</v>
      </c>
      <c r="K66" s="748"/>
      <c r="L66" s="614"/>
      <c r="M66" s="614"/>
      <c r="N66" s="614"/>
      <c r="O66" s="614"/>
    </row>
    <row r="67" spans="1:15">
      <c r="A67" s="798" t="s">
        <v>1122</v>
      </c>
      <c r="B67" s="798"/>
      <c r="C67" s="798"/>
      <c r="D67" s="798"/>
      <c r="E67" s="798"/>
      <c r="F67" s="798"/>
      <c r="G67" s="798"/>
      <c r="H67" s="798"/>
      <c r="I67" s="798"/>
      <c r="J67" s="748">
        <f>SUM(J58+J54+J50+J42+J28)</f>
        <v>1833665720</v>
      </c>
      <c r="K67" s="748"/>
      <c r="L67" s="614"/>
      <c r="M67" s="614"/>
      <c r="N67" s="614"/>
      <c r="O67" s="614"/>
    </row>
    <row r="68" spans="1:15">
      <c r="A68" s="369"/>
      <c r="B68" s="369"/>
      <c r="C68" s="369"/>
      <c r="D68" s="369"/>
      <c r="E68" s="369"/>
      <c r="F68" s="369"/>
      <c r="G68" s="369"/>
      <c r="H68" s="369"/>
      <c r="I68" s="369"/>
      <c r="J68" s="498"/>
    </row>
    <row r="69" spans="1:15" ht="18.75">
      <c r="A69" s="368"/>
      <c r="B69" s="368"/>
      <c r="C69" s="368"/>
      <c r="D69" s="796"/>
      <c r="E69" s="796"/>
      <c r="F69" s="796"/>
      <c r="G69" s="796"/>
      <c r="H69" s="678"/>
      <c r="I69" s="678"/>
      <c r="J69" s="639"/>
      <c r="K69" s="80"/>
      <c r="L69" s="78"/>
      <c r="M69" s="78"/>
      <c r="N69" s="78"/>
      <c r="O69" s="78"/>
    </row>
    <row r="70" spans="1:15" ht="18.75">
      <c r="A70" s="368"/>
      <c r="B70" s="368"/>
      <c r="C70" s="368"/>
      <c r="D70" s="796"/>
      <c r="E70" s="796"/>
      <c r="F70" s="796"/>
      <c r="G70" s="796"/>
      <c r="H70" s="678"/>
      <c r="I70" s="678"/>
      <c r="J70" s="639"/>
      <c r="K70" s="80"/>
      <c r="L70" s="78"/>
      <c r="M70" s="78"/>
      <c r="N70" s="78"/>
      <c r="O70" s="78"/>
    </row>
    <row r="71" spans="1:15">
      <c r="A71" s="368"/>
      <c r="B71" s="368"/>
      <c r="C71" s="368"/>
      <c r="D71" s="796"/>
      <c r="E71" s="796"/>
      <c r="F71" s="796"/>
      <c r="G71" s="796"/>
      <c r="H71" s="678"/>
      <c r="I71" s="678"/>
      <c r="J71" s="797" t="s">
        <v>1261</v>
      </c>
      <c r="K71" s="797"/>
      <c r="L71" s="797"/>
      <c r="M71" s="797"/>
      <c r="N71" s="797"/>
      <c r="O71" s="78"/>
    </row>
    <row r="72" spans="1:15">
      <c r="A72" s="368"/>
      <c r="B72" s="368"/>
      <c r="C72" s="368"/>
      <c r="D72" s="678"/>
      <c r="E72" s="678"/>
      <c r="F72" s="678"/>
      <c r="G72" s="678"/>
      <c r="H72" s="678"/>
      <c r="I72" s="678"/>
      <c r="J72" s="797"/>
      <c r="K72" s="797"/>
      <c r="L72" s="797"/>
      <c r="M72" s="797"/>
      <c r="N72" s="797"/>
      <c r="O72" s="78"/>
    </row>
    <row r="73" spans="1:15" ht="18.75">
      <c r="A73" s="368"/>
      <c r="B73" s="368"/>
      <c r="C73" s="368"/>
      <c r="D73" s="678"/>
      <c r="E73" s="678"/>
      <c r="F73" s="678"/>
      <c r="G73" s="678"/>
      <c r="H73" s="678"/>
      <c r="I73" s="678"/>
      <c r="J73" s="639"/>
      <c r="K73" s="80"/>
      <c r="L73" s="78"/>
      <c r="M73" s="78"/>
      <c r="N73" s="78"/>
      <c r="O73" s="78"/>
    </row>
    <row r="74" spans="1:15" ht="18.75">
      <c r="D74" s="796"/>
      <c r="E74" s="796"/>
      <c r="F74" s="796"/>
      <c r="G74" s="796"/>
      <c r="H74" s="678"/>
      <c r="I74" s="678"/>
      <c r="J74" s="639"/>
      <c r="K74" s="80"/>
      <c r="L74" s="78"/>
      <c r="M74" s="78"/>
      <c r="N74" s="78"/>
      <c r="O74" s="78"/>
    </row>
    <row r="75" spans="1:15">
      <c r="D75" s="796"/>
      <c r="E75" s="796"/>
      <c r="F75" s="796"/>
      <c r="G75" s="796"/>
      <c r="H75" s="678"/>
      <c r="I75" s="678"/>
      <c r="K75" s="796"/>
      <c r="L75" s="796"/>
      <c r="M75" s="796"/>
      <c r="N75" s="796"/>
      <c r="O75" s="678"/>
    </row>
    <row r="76" spans="1:15">
      <c r="O76" s="678"/>
    </row>
    <row r="77" spans="1:15">
      <c r="O77" s="678"/>
    </row>
    <row r="78" spans="1:15">
      <c r="O78" s="678"/>
    </row>
    <row r="79" spans="1:15">
      <c r="O79" s="678"/>
    </row>
  </sheetData>
  <mergeCells count="52">
    <mergeCell ref="L43:N43"/>
    <mergeCell ref="O43:O44"/>
    <mergeCell ref="F45:G45"/>
    <mergeCell ref="D74:G74"/>
    <mergeCell ref="A66:I66"/>
    <mergeCell ref="A50:I50"/>
    <mergeCell ref="A51:A53"/>
    <mergeCell ref="B51:B53"/>
    <mergeCell ref="A54:I54"/>
    <mergeCell ref="A55:A57"/>
    <mergeCell ref="B55:B57"/>
    <mergeCell ref="A46:A49"/>
    <mergeCell ref="B46:B49"/>
    <mergeCell ref="H43:H44"/>
    <mergeCell ref="I43:I44"/>
    <mergeCell ref="D75:G75"/>
    <mergeCell ref="K75:N75"/>
    <mergeCell ref="J71:N72"/>
    <mergeCell ref="B43:D43"/>
    <mergeCell ref="E43:E44"/>
    <mergeCell ref="F43:G44"/>
    <mergeCell ref="A67:I67"/>
    <mergeCell ref="D69:G69"/>
    <mergeCell ref="D70:G70"/>
    <mergeCell ref="D71:G71"/>
    <mergeCell ref="A58:I58"/>
    <mergeCell ref="A59:A65"/>
    <mergeCell ref="B59:B65"/>
    <mergeCell ref="C59:C62"/>
    <mergeCell ref="C63:C65"/>
    <mergeCell ref="J43:K43"/>
    <mergeCell ref="A28:I28"/>
    <mergeCell ref="A29:A41"/>
    <mergeCell ref="B29:B41"/>
    <mergeCell ref="C31:C32"/>
    <mergeCell ref="A42:I42"/>
    <mergeCell ref="F7:G7"/>
    <mergeCell ref="A8:A27"/>
    <mergeCell ref="B8:B27"/>
    <mergeCell ref="C8:C14"/>
    <mergeCell ref="C18:C26"/>
    <mergeCell ref="A1:O1"/>
    <mergeCell ref="A2:O2"/>
    <mergeCell ref="A3:O3"/>
    <mergeCell ref="B5:D5"/>
    <mergeCell ref="E5:E6"/>
    <mergeCell ref="F5:G6"/>
    <mergeCell ref="H5:H6"/>
    <mergeCell ref="I5:I6"/>
    <mergeCell ref="J5:K5"/>
    <mergeCell ref="L5:N5"/>
    <mergeCell ref="O5:O6"/>
  </mergeCells>
  <pageMargins left="0.48622047200000001" right="0.31496062992126" top="0.31496062992126" bottom="0.31496062992126" header="0.31496062992126" footer="0.31496062992126"/>
  <pageSetup paperSize="5" scale="50" orientation="landscape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73"/>
  <sheetViews>
    <sheetView view="pageBreakPreview" topLeftCell="A9" zoomScale="86" zoomScaleNormal="62" zoomScaleSheetLayoutView="86" workbookViewId="0">
      <selection activeCell="J22" sqref="J22"/>
    </sheetView>
  </sheetViews>
  <sheetFormatPr defaultColWidth="10.85546875" defaultRowHeight="18.75"/>
  <cols>
    <col min="1" max="2" width="5.28515625" style="387" customWidth="1"/>
    <col min="3" max="3" width="9.85546875" style="387" customWidth="1"/>
    <col min="4" max="5" width="5.28515625" style="387" customWidth="1"/>
    <col min="6" max="6" width="44" style="404" customWidth="1"/>
    <col min="7" max="7" width="21.5703125" style="386" customWidth="1"/>
    <col min="8" max="8" width="21.5703125" style="387" customWidth="1"/>
    <col min="9" max="16384" width="10.85546875" style="387"/>
  </cols>
  <sheetData>
    <row r="1" spans="1:8">
      <c r="A1" s="78"/>
      <c r="B1" s="78"/>
      <c r="C1" s="78"/>
      <c r="D1" s="78"/>
      <c r="E1" s="78"/>
      <c r="F1" s="385"/>
      <c r="H1" s="78"/>
    </row>
    <row r="2" spans="1:8">
      <c r="A2" s="78"/>
      <c r="B2" s="78"/>
      <c r="C2" s="78"/>
      <c r="D2" s="78"/>
      <c r="E2" s="78"/>
      <c r="F2" s="385"/>
      <c r="H2" s="78"/>
    </row>
    <row r="3" spans="1:8">
      <c r="A3" s="78"/>
      <c r="B3" s="78"/>
      <c r="C3" s="78"/>
      <c r="D3" s="78"/>
      <c r="E3" s="78"/>
      <c r="F3" s="385"/>
      <c r="H3" s="388"/>
    </row>
    <row r="4" spans="1:8">
      <c r="A4" s="78"/>
      <c r="B4" s="78"/>
      <c r="C4" s="78"/>
      <c r="D4" s="78"/>
      <c r="E4" s="78"/>
      <c r="F4" s="385"/>
      <c r="G4" s="389"/>
      <c r="H4" s="78"/>
    </row>
    <row r="5" spans="1:8">
      <c r="A5" s="78"/>
      <c r="B5" s="78"/>
      <c r="C5" s="78"/>
      <c r="D5" s="78"/>
      <c r="E5" s="78"/>
      <c r="F5" s="385"/>
      <c r="G5" s="389"/>
      <c r="H5" s="78"/>
    </row>
    <row r="6" spans="1:8" ht="17.25" customHeight="1">
      <c r="A6" s="78"/>
      <c r="B6" s="78"/>
      <c r="C6" s="78"/>
      <c r="D6" s="78"/>
      <c r="E6" s="78"/>
      <c r="F6" s="385"/>
      <c r="G6" s="389"/>
      <c r="H6" s="78"/>
    </row>
    <row r="7" spans="1:8" ht="17.25" customHeight="1">
      <c r="A7" s="78"/>
      <c r="B7" s="78"/>
      <c r="C7" s="78"/>
      <c r="D7" s="78"/>
      <c r="E7" s="78"/>
      <c r="F7" s="385"/>
      <c r="G7" s="389"/>
      <c r="H7" s="78"/>
    </row>
    <row r="8" spans="1:8" ht="16.5" customHeight="1">
      <c r="A8" s="878" t="s">
        <v>0</v>
      </c>
      <c r="B8" s="878"/>
      <c r="C8" s="878"/>
      <c r="D8" s="878"/>
      <c r="E8" s="878"/>
      <c r="F8" s="878"/>
      <c r="G8" s="878"/>
      <c r="H8" s="878"/>
    </row>
    <row r="9" spans="1:8">
      <c r="A9" s="878" t="s">
        <v>1</v>
      </c>
      <c r="B9" s="878"/>
      <c r="C9" s="878"/>
      <c r="D9" s="878"/>
      <c r="E9" s="878"/>
      <c r="F9" s="878"/>
      <c r="G9" s="878"/>
      <c r="H9" s="878"/>
    </row>
    <row r="10" spans="1:8">
      <c r="A10" s="878" t="s">
        <v>92</v>
      </c>
      <c r="B10" s="878"/>
      <c r="C10" s="878"/>
      <c r="D10" s="878"/>
      <c r="E10" s="878"/>
      <c r="F10" s="878"/>
      <c r="G10" s="878"/>
      <c r="H10" s="878"/>
    </row>
    <row r="11" spans="1:8">
      <c r="A11" s="390"/>
      <c r="B11" s="390"/>
      <c r="C11" s="390"/>
      <c r="D11" s="390"/>
      <c r="E11" s="390"/>
      <c r="F11" s="391"/>
      <c r="G11" s="392"/>
      <c r="H11" s="390"/>
    </row>
    <row r="12" spans="1:8">
      <c r="A12" s="390"/>
      <c r="B12" s="390"/>
      <c r="C12" s="390"/>
      <c r="D12" s="390"/>
      <c r="E12" s="390"/>
      <c r="F12" s="391"/>
      <c r="G12" s="392"/>
      <c r="H12" s="390"/>
    </row>
    <row r="13" spans="1:8">
      <c r="A13" s="904" t="s">
        <v>2</v>
      </c>
      <c r="B13" s="904"/>
      <c r="C13" s="904"/>
      <c r="D13" s="904"/>
      <c r="E13" s="904"/>
      <c r="F13" s="905" t="s">
        <v>3</v>
      </c>
      <c r="G13" s="906" t="s">
        <v>4</v>
      </c>
      <c r="H13" s="905" t="s">
        <v>5</v>
      </c>
    </row>
    <row r="14" spans="1:8">
      <c r="A14" s="904"/>
      <c r="B14" s="904"/>
      <c r="C14" s="904"/>
      <c r="D14" s="904"/>
      <c r="E14" s="904"/>
      <c r="F14" s="905"/>
      <c r="G14" s="906"/>
      <c r="H14" s="905"/>
    </row>
    <row r="15" spans="1:8" ht="11.1" customHeight="1">
      <c r="A15" s="904"/>
      <c r="B15" s="904"/>
      <c r="C15" s="904"/>
      <c r="D15" s="904"/>
      <c r="E15" s="904"/>
      <c r="F15" s="905"/>
      <c r="G15" s="906"/>
      <c r="H15" s="905"/>
    </row>
    <row r="16" spans="1:8" hidden="1">
      <c r="A16" s="904"/>
      <c r="B16" s="904"/>
      <c r="C16" s="904"/>
      <c r="D16" s="904"/>
      <c r="E16" s="904"/>
      <c r="F16" s="905"/>
      <c r="G16" s="473"/>
      <c r="H16" s="905"/>
    </row>
    <row r="17" spans="1:8" hidden="1">
      <c r="A17" s="904"/>
      <c r="B17" s="904"/>
      <c r="C17" s="904"/>
      <c r="D17" s="904"/>
      <c r="E17" s="904"/>
      <c r="F17" s="905"/>
      <c r="G17" s="473"/>
      <c r="H17" s="905"/>
    </row>
    <row r="18" spans="1:8" hidden="1">
      <c r="A18" s="904"/>
      <c r="B18" s="904"/>
      <c r="C18" s="904"/>
      <c r="D18" s="904"/>
      <c r="E18" s="904"/>
      <c r="F18" s="905"/>
      <c r="G18" s="473"/>
      <c r="H18" s="905"/>
    </row>
    <row r="19" spans="1:8" hidden="1">
      <c r="A19" s="904"/>
      <c r="B19" s="904"/>
      <c r="C19" s="904"/>
      <c r="D19" s="904"/>
      <c r="E19" s="904"/>
      <c r="F19" s="905"/>
      <c r="G19" s="474"/>
      <c r="H19" s="905"/>
    </row>
    <row r="20" spans="1:8" hidden="1">
      <c r="A20" s="904"/>
      <c r="B20" s="904"/>
      <c r="C20" s="904"/>
      <c r="D20" s="904"/>
      <c r="E20" s="904"/>
      <c r="F20" s="905"/>
      <c r="G20" s="474" t="s">
        <v>6</v>
      </c>
      <c r="H20" s="905"/>
    </row>
    <row r="21" spans="1:8">
      <c r="A21" s="904">
        <v>1</v>
      </c>
      <c r="B21" s="904"/>
      <c r="C21" s="904"/>
      <c r="D21" s="904">
        <v>2</v>
      </c>
      <c r="E21" s="904"/>
      <c r="F21" s="475">
        <v>3</v>
      </c>
      <c r="G21" s="476">
        <v>4</v>
      </c>
      <c r="H21" s="477">
        <v>5</v>
      </c>
    </row>
    <row r="22" spans="1:8">
      <c r="A22" s="477" t="s">
        <v>8</v>
      </c>
      <c r="B22" s="477" t="s">
        <v>9</v>
      </c>
      <c r="C22" s="477" t="s">
        <v>10</v>
      </c>
      <c r="D22" s="477" t="s">
        <v>8</v>
      </c>
      <c r="E22" s="477" t="s">
        <v>9</v>
      </c>
      <c r="F22" s="475"/>
      <c r="G22" s="478"/>
      <c r="H22" s="477"/>
    </row>
    <row r="23" spans="1:8" s="74" customFormat="1" ht="18">
      <c r="A23" s="380"/>
      <c r="B23" s="380"/>
      <c r="C23" s="380"/>
      <c r="D23" s="89">
        <v>4</v>
      </c>
      <c r="E23" s="89" t="s">
        <v>11</v>
      </c>
      <c r="F23" s="89" t="s">
        <v>12</v>
      </c>
      <c r="G23" s="371">
        <f>G24+G25+G26</f>
        <v>1289324900</v>
      </c>
      <c r="H23" s="73"/>
    </row>
    <row r="24" spans="1:8" s="74" customFormat="1" ht="18">
      <c r="A24" s="380"/>
      <c r="B24" s="380"/>
      <c r="C24" s="380"/>
      <c r="D24" s="89">
        <v>4</v>
      </c>
      <c r="E24" s="89">
        <v>1</v>
      </c>
      <c r="F24" s="89" t="s">
        <v>14</v>
      </c>
      <c r="G24" s="371">
        <f>'D.2-Penj-APBDesa'!K19</f>
        <v>5000000</v>
      </c>
      <c r="H24" s="73"/>
    </row>
    <row r="25" spans="1:8" s="74" customFormat="1" ht="18">
      <c r="A25" s="380"/>
      <c r="B25" s="380"/>
      <c r="C25" s="380"/>
      <c r="D25" s="89">
        <v>4</v>
      </c>
      <c r="E25" s="89">
        <v>2</v>
      </c>
      <c r="F25" s="89" t="s">
        <v>16</v>
      </c>
      <c r="G25" s="371">
        <f>'D.2-Penj-APBDesa'!K39</f>
        <v>1279324900</v>
      </c>
      <c r="H25" s="73"/>
    </row>
    <row r="26" spans="1:8" s="76" customFormat="1" ht="18">
      <c r="A26" s="415"/>
      <c r="B26" s="415"/>
      <c r="C26" s="415"/>
      <c r="D26" s="89">
        <v>4</v>
      </c>
      <c r="E26" s="89">
        <v>3</v>
      </c>
      <c r="F26" s="89" t="s">
        <v>24</v>
      </c>
      <c r="G26" s="421">
        <f>'D.2-Penj-APBDesa'!K52</f>
        <v>5000000</v>
      </c>
      <c r="H26" s="75"/>
    </row>
    <row r="27" spans="1:8" s="74" customFormat="1" ht="18">
      <c r="A27" s="380"/>
      <c r="B27" s="380"/>
      <c r="C27" s="380"/>
      <c r="D27" s="89"/>
      <c r="E27" s="89"/>
      <c r="F27" s="89" t="s">
        <v>26</v>
      </c>
      <c r="G27" s="371">
        <f>G23</f>
        <v>1289324900</v>
      </c>
      <c r="H27" s="73"/>
    </row>
    <row r="28" spans="1:8" s="78" customFormat="1" ht="18">
      <c r="A28" s="92"/>
      <c r="B28" s="92"/>
      <c r="C28" s="92"/>
      <c r="D28" s="92"/>
      <c r="E28" s="92"/>
      <c r="F28" s="367"/>
      <c r="G28" s="422"/>
      <c r="H28" s="77"/>
    </row>
    <row r="29" spans="1:8" s="74" customFormat="1" ht="18.75" customHeight="1">
      <c r="A29" s="380"/>
      <c r="B29" s="380"/>
      <c r="C29" s="380"/>
      <c r="D29" s="380">
        <v>5</v>
      </c>
      <c r="E29" s="380"/>
      <c r="F29" s="89" t="s">
        <v>29</v>
      </c>
      <c r="G29" s="371" t="e">
        <f>G30+G118+G286+G346+G424</f>
        <v>#REF!</v>
      </c>
      <c r="H29" s="73"/>
    </row>
    <row r="30" spans="1:8" s="74" customFormat="1" ht="31.5">
      <c r="A30" s="380">
        <v>1</v>
      </c>
      <c r="B30" s="380"/>
      <c r="C30" s="380"/>
      <c r="D30" s="380"/>
      <c r="E30" s="380"/>
      <c r="F30" s="89" t="s">
        <v>31</v>
      </c>
      <c r="G30" s="371" t="e">
        <f>G31+G49+G59+G72+G99</f>
        <v>#REF!</v>
      </c>
      <c r="H30" s="73"/>
    </row>
    <row r="31" spans="1:8" s="76" customFormat="1" ht="33.75" customHeight="1">
      <c r="A31" s="415">
        <v>1</v>
      </c>
      <c r="B31" s="416">
        <v>1</v>
      </c>
      <c r="C31" s="415"/>
      <c r="D31" s="415"/>
      <c r="E31" s="415"/>
      <c r="F31" s="93" t="s">
        <v>33</v>
      </c>
      <c r="G31" s="417" t="e">
        <f>G32+G34+G36+G38+G40+G42+G44+G46</f>
        <v>#REF!</v>
      </c>
      <c r="H31" s="75"/>
    </row>
    <row r="32" spans="1:8" s="80" customFormat="1" ht="18" customHeight="1">
      <c r="A32" s="418">
        <v>1</v>
      </c>
      <c r="B32" s="419">
        <v>1</v>
      </c>
      <c r="C32" s="419" t="s">
        <v>34</v>
      </c>
      <c r="D32" s="418"/>
      <c r="E32" s="418"/>
      <c r="F32" s="90" t="s">
        <v>35</v>
      </c>
      <c r="G32" s="382">
        <f>G33</f>
        <v>60000000</v>
      </c>
      <c r="H32" s="382" t="s">
        <v>107</v>
      </c>
    </row>
    <row r="33" spans="1:8" s="78" customFormat="1" ht="18">
      <c r="A33" s="92">
        <v>1</v>
      </c>
      <c r="B33" s="420">
        <v>1</v>
      </c>
      <c r="C33" s="420" t="s">
        <v>34</v>
      </c>
      <c r="D33" s="92">
        <v>5</v>
      </c>
      <c r="E33" s="92">
        <v>1</v>
      </c>
      <c r="F33" s="367" t="s">
        <v>36</v>
      </c>
      <c r="G33" s="422">
        <f>'D.2-Penj-APBDesa'!K73</f>
        <v>60000000</v>
      </c>
      <c r="H33" s="422"/>
    </row>
    <row r="34" spans="1:8" s="80" customFormat="1" ht="18.75" customHeight="1">
      <c r="A34" s="418">
        <v>1</v>
      </c>
      <c r="B34" s="419">
        <v>1</v>
      </c>
      <c r="C34" s="419" t="s">
        <v>37</v>
      </c>
      <c r="D34" s="418"/>
      <c r="E34" s="418"/>
      <c r="F34" s="90" t="s">
        <v>38</v>
      </c>
      <c r="G34" s="382">
        <f>G35</f>
        <v>165000000</v>
      </c>
      <c r="H34" s="79" t="s">
        <v>107</v>
      </c>
    </row>
    <row r="35" spans="1:8" s="78" customFormat="1" ht="18">
      <c r="A35" s="92">
        <v>1</v>
      </c>
      <c r="B35" s="420">
        <v>1</v>
      </c>
      <c r="C35" s="420" t="s">
        <v>37</v>
      </c>
      <c r="D35" s="92">
        <v>5</v>
      </c>
      <c r="E35" s="92">
        <v>1</v>
      </c>
      <c r="F35" s="367" t="s">
        <v>36</v>
      </c>
      <c r="G35" s="422">
        <f>'D.2-Penj-APBDesa'!K78</f>
        <v>165000000</v>
      </c>
      <c r="H35" s="77"/>
    </row>
    <row r="36" spans="1:8" s="80" customFormat="1" ht="17.25" customHeight="1">
      <c r="A36" s="418">
        <v>1</v>
      </c>
      <c r="B36" s="419">
        <v>1</v>
      </c>
      <c r="C36" s="419" t="s">
        <v>39</v>
      </c>
      <c r="D36" s="418"/>
      <c r="E36" s="418"/>
      <c r="F36" s="90" t="s">
        <v>40</v>
      </c>
      <c r="G36" s="382">
        <f>G37</f>
        <v>12240000</v>
      </c>
      <c r="H36" s="79" t="s">
        <v>44</v>
      </c>
    </row>
    <row r="37" spans="1:8" s="78" customFormat="1" ht="18">
      <c r="A37" s="92">
        <v>1</v>
      </c>
      <c r="B37" s="420">
        <v>1</v>
      </c>
      <c r="C37" s="420" t="s">
        <v>39</v>
      </c>
      <c r="D37" s="92">
        <v>5</v>
      </c>
      <c r="E37" s="92">
        <v>1</v>
      </c>
      <c r="F37" s="367" t="s">
        <v>36</v>
      </c>
      <c r="G37" s="422">
        <f>'D.2-Penj-APBDesa'!K83</f>
        <v>12240000</v>
      </c>
      <c r="H37" s="77"/>
    </row>
    <row r="38" spans="1:8" s="80" customFormat="1" ht="36.75" customHeight="1">
      <c r="A38" s="418">
        <v>1</v>
      </c>
      <c r="B38" s="419">
        <v>1</v>
      </c>
      <c r="C38" s="419" t="s">
        <v>41</v>
      </c>
      <c r="D38" s="418"/>
      <c r="E38" s="418"/>
      <c r="F38" s="90" t="s">
        <v>583</v>
      </c>
      <c r="G38" s="382">
        <f>G39</f>
        <v>57220000</v>
      </c>
      <c r="H38" s="79" t="s">
        <v>107</v>
      </c>
    </row>
    <row r="39" spans="1:8" s="78" customFormat="1" ht="18">
      <c r="A39" s="92">
        <v>1</v>
      </c>
      <c r="B39" s="420">
        <v>1</v>
      </c>
      <c r="C39" s="420" t="s">
        <v>41</v>
      </c>
      <c r="D39" s="92">
        <v>5</v>
      </c>
      <c r="E39" s="92">
        <v>2</v>
      </c>
      <c r="F39" s="367" t="s">
        <v>43</v>
      </c>
      <c r="G39" s="422">
        <f>'D.2-Penj-APBDesa'!K90</f>
        <v>57220000</v>
      </c>
      <c r="H39" s="77"/>
    </row>
    <row r="40" spans="1:8" s="80" customFormat="1" ht="17.25" customHeight="1">
      <c r="A40" s="418">
        <v>1</v>
      </c>
      <c r="B40" s="419">
        <v>1</v>
      </c>
      <c r="C40" s="419" t="s">
        <v>45</v>
      </c>
      <c r="D40" s="418"/>
      <c r="E40" s="418"/>
      <c r="F40" s="90" t="s">
        <v>46</v>
      </c>
      <c r="G40" s="382">
        <f>G41</f>
        <v>30000000</v>
      </c>
      <c r="H40" s="79" t="s">
        <v>44</v>
      </c>
    </row>
    <row r="41" spans="1:8" s="78" customFormat="1" ht="18">
      <c r="A41" s="92">
        <v>1</v>
      </c>
      <c r="B41" s="420">
        <v>1</v>
      </c>
      <c r="C41" s="419" t="s">
        <v>45</v>
      </c>
      <c r="D41" s="92">
        <v>5</v>
      </c>
      <c r="E41" s="92">
        <v>1</v>
      </c>
      <c r="F41" s="367" t="s">
        <v>36</v>
      </c>
      <c r="G41" s="422">
        <f>'D.2-Penj-APBDesa'!K134</f>
        <v>30000000</v>
      </c>
      <c r="H41" s="77"/>
    </row>
    <row r="42" spans="1:8" s="80" customFormat="1" ht="32.25" customHeight="1">
      <c r="A42" s="418">
        <v>1</v>
      </c>
      <c r="B42" s="419">
        <v>1</v>
      </c>
      <c r="C42" s="419" t="s">
        <v>49</v>
      </c>
      <c r="D42" s="418"/>
      <c r="E42" s="418"/>
      <c r="F42" s="90" t="s">
        <v>584</v>
      </c>
      <c r="G42" s="382" t="e">
        <f>G43</f>
        <v>#REF!</v>
      </c>
      <c r="H42" s="79" t="s">
        <v>44</v>
      </c>
    </row>
    <row r="43" spans="1:8" s="78" customFormat="1" ht="18">
      <c r="A43" s="92">
        <v>1</v>
      </c>
      <c r="B43" s="420">
        <v>1</v>
      </c>
      <c r="C43" s="420" t="s">
        <v>49</v>
      </c>
      <c r="D43" s="92">
        <v>5</v>
      </c>
      <c r="E43" s="92">
        <v>2</v>
      </c>
      <c r="F43" s="367" t="s">
        <v>43</v>
      </c>
      <c r="G43" s="422" t="e">
        <f>'D.2-Penj-APBDesa'!K139</f>
        <v>#REF!</v>
      </c>
      <c r="H43" s="77"/>
    </row>
    <row r="44" spans="1:8" s="80" customFormat="1" ht="21" customHeight="1">
      <c r="A44" s="418">
        <v>1</v>
      </c>
      <c r="B44" s="419">
        <v>1</v>
      </c>
      <c r="C44" s="419" t="s">
        <v>51</v>
      </c>
      <c r="D44" s="418"/>
      <c r="E44" s="418"/>
      <c r="F44" s="90" t="s">
        <v>52</v>
      </c>
      <c r="G44" s="382">
        <f>G45</f>
        <v>60000000</v>
      </c>
      <c r="H44" s="79" t="s">
        <v>44</v>
      </c>
    </row>
    <row r="45" spans="1:8" s="78" customFormat="1" ht="18">
      <c r="A45" s="92">
        <v>1</v>
      </c>
      <c r="B45" s="420">
        <v>1</v>
      </c>
      <c r="C45" s="420" t="s">
        <v>51</v>
      </c>
      <c r="D45" s="92">
        <v>5</v>
      </c>
      <c r="E45" s="92">
        <v>2</v>
      </c>
      <c r="F45" s="367" t="s">
        <v>43</v>
      </c>
      <c r="G45" s="422">
        <f>'D.2-Penj-APBDesa'!K178</f>
        <v>60000000</v>
      </c>
      <c r="H45" s="77"/>
    </row>
    <row r="46" spans="1:8" s="80" customFormat="1" ht="39.950000000000003" hidden="1" customHeight="1">
      <c r="A46" s="418">
        <v>1</v>
      </c>
      <c r="B46" s="419">
        <v>1</v>
      </c>
      <c r="C46" s="419" t="s">
        <v>585</v>
      </c>
      <c r="D46" s="418"/>
      <c r="E46" s="418"/>
      <c r="F46" s="90" t="s">
        <v>586</v>
      </c>
      <c r="G46" s="382">
        <f>G47+G48</f>
        <v>0</v>
      </c>
      <c r="H46" s="79"/>
    </row>
    <row r="47" spans="1:8" s="78" customFormat="1" ht="18" hidden="1">
      <c r="A47" s="92">
        <v>1</v>
      </c>
      <c r="B47" s="420">
        <v>1</v>
      </c>
      <c r="C47" s="420" t="s">
        <v>585</v>
      </c>
      <c r="D47" s="92">
        <v>5</v>
      </c>
      <c r="E47" s="92">
        <v>1</v>
      </c>
      <c r="F47" s="367" t="s">
        <v>36</v>
      </c>
      <c r="G47" s="422">
        <f>'D.2-Penj-APBDesa'!K182</f>
        <v>0</v>
      </c>
      <c r="H47" s="77"/>
    </row>
    <row r="48" spans="1:8" s="78" customFormat="1" ht="18" hidden="1">
      <c r="A48" s="92">
        <v>1</v>
      </c>
      <c r="B48" s="420">
        <v>1</v>
      </c>
      <c r="C48" s="420" t="s">
        <v>585</v>
      </c>
      <c r="D48" s="92">
        <v>5</v>
      </c>
      <c r="E48" s="92">
        <v>2</v>
      </c>
      <c r="F48" s="367" t="s">
        <v>43</v>
      </c>
      <c r="G48" s="422">
        <f>'D.2-Penj-APBDesa'!K187</f>
        <v>0</v>
      </c>
      <c r="H48" s="77"/>
    </row>
    <row r="49" spans="1:8" s="76" customFormat="1" ht="18" customHeight="1">
      <c r="A49" s="415">
        <v>1</v>
      </c>
      <c r="B49" s="416">
        <v>2</v>
      </c>
      <c r="C49" s="416"/>
      <c r="D49" s="415"/>
      <c r="E49" s="415"/>
      <c r="F49" s="93" t="s">
        <v>53</v>
      </c>
      <c r="G49" s="421">
        <f>G50+G53+G55+G57</f>
        <v>7848000</v>
      </c>
      <c r="H49" s="75"/>
    </row>
    <row r="50" spans="1:8" s="80" customFormat="1" ht="16.5" customHeight="1">
      <c r="A50" s="418">
        <v>1</v>
      </c>
      <c r="B50" s="419">
        <v>2</v>
      </c>
      <c r="C50" s="419" t="s">
        <v>34</v>
      </c>
      <c r="D50" s="418"/>
      <c r="E50" s="418"/>
      <c r="F50" s="90" t="s">
        <v>54</v>
      </c>
      <c r="G50" s="382">
        <f>G52+G51</f>
        <v>7848000</v>
      </c>
      <c r="H50" s="79" t="s">
        <v>44</v>
      </c>
    </row>
    <row r="51" spans="1:8" s="80" customFormat="1" ht="18" customHeight="1">
      <c r="A51" s="92">
        <v>1</v>
      </c>
      <c r="B51" s="420">
        <v>2</v>
      </c>
      <c r="C51" s="420" t="s">
        <v>34</v>
      </c>
      <c r="D51" s="92">
        <v>5</v>
      </c>
      <c r="E51" s="92">
        <v>2</v>
      </c>
      <c r="F51" s="367" t="s">
        <v>43</v>
      </c>
      <c r="G51" s="382">
        <f>'D.2-Penj-APBDesa'!K204</f>
        <v>7848000</v>
      </c>
      <c r="H51" s="79"/>
    </row>
    <row r="52" spans="1:8" s="78" customFormat="1" ht="18">
      <c r="A52" s="92">
        <v>1</v>
      </c>
      <c r="B52" s="420">
        <v>2</v>
      </c>
      <c r="C52" s="420" t="s">
        <v>34</v>
      </c>
      <c r="D52" s="92">
        <v>5</v>
      </c>
      <c r="E52" s="92">
        <v>3</v>
      </c>
      <c r="F52" s="367" t="s">
        <v>55</v>
      </c>
      <c r="G52" s="422"/>
      <c r="H52" s="77"/>
    </row>
    <row r="53" spans="1:8" s="80" customFormat="1" ht="25.5" hidden="1" customHeight="1">
      <c r="A53" s="418">
        <v>1</v>
      </c>
      <c r="B53" s="419">
        <v>2</v>
      </c>
      <c r="C53" s="419" t="s">
        <v>37</v>
      </c>
      <c r="D53" s="418"/>
      <c r="E53" s="418"/>
      <c r="F53" s="90" t="s">
        <v>56</v>
      </c>
      <c r="G53" s="382">
        <f>G54</f>
        <v>0</v>
      </c>
      <c r="H53" s="79"/>
    </row>
    <row r="54" spans="1:8" s="78" customFormat="1" ht="18" hidden="1">
      <c r="A54" s="92">
        <v>1</v>
      </c>
      <c r="B54" s="420">
        <v>2</v>
      </c>
      <c r="C54" s="420" t="s">
        <v>37</v>
      </c>
      <c r="D54" s="92">
        <v>5</v>
      </c>
      <c r="E54" s="92">
        <v>2</v>
      </c>
      <c r="F54" s="367" t="s">
        <v>43</v>
      </c>
      <c r="G54" s="422">
        <f>'D.2-Penj-APBDesa'!K230</f>
        <v>0</v>
      </c>
      <c r="H54" s="77"/>
    </row>
    <row r="55" spans="1:8" s="80" customFormat="1" ht="19.5" hidden="1" customHeight="1">
      <c r="A55" s="418">
        <v>1</v>
      </c>
      <c r="B55" s="419">
        <v>2</v>
      </c>
      <c r="C55" s="419" t="s">
        <v>39</v>
      </c>
      <c r="D55" s="418"/>
      <c r="E55" s="418"/>
      <c r="F55" s="90" t="s">
        <v>58</v>
      </c>
      <c r="G55" s="382">
        <f>G56</f>
        <v>0</v>
      </c>
      <c r="H55" s="79"/>
    </row>
    <row r="56" spans="1:8" s="78" customFormat="1" ht="19.5" hidden="1" customHeight="1">
      <c r="A56" s="92">
        <v>1</v>
      </c>
      <c r="B56" s="420">
        <v>2</v>
      </c>
      <c r="C56" s="420" t="s">
        <v>39</v>
      </c>
      <c r="D56" s="92">
        <v>5</v>
      </c>
      <c r="E56" s="92">
        <v>3</v>
      </c>
      <c r="F56" s="367" t="s">
        <v>55</v>
      </c>
      <c r="G56" s="422">
        <f>'D.2-Penj-APBDesa'!K237</f>
        <v>0</v>
      </c>
      <c r="H56" s="77"/>
    </row>
    <row r="57" spans="1:8" s="80" customFormat="1" ht="19.5" hidden="1" customHeight="1">
      <c r="A57" s="418">
        <v>1</v>
      </c>
      <c r="B57" s="419">
        <v>2</v>
      </c>
      <c r="C57" s="419" t="s">
        <v>585</v>
      </c>
      <c r="D57" s="418"/>
      <c r="E57" s="418"/>
      <c r="F57" s="90" t="s">
        <v>587</v>
      </c>
      <c r="G57" s="382">
        <f>G58</f>
        <v>0</v>
      </c>
      <c r="H57" s="79"/>
    </row>
    <row r="58" spans="1:8" s="78" customFormat="1" ht="19.5" hidden="1" customHeight="1">
      <c r="A58" s="92">
        <v>1</v>
      </c>
      <c r="B58" s="420">
        <v>2</v>
      </c>
      <c r="C58" s="420" t="s">
        <v>585</v>
      </c>
      <c r="D58" s="92">
        <v>5</v>
      </c>
      <c r="E58" s="92">
        <v>3</v>
      </c>
      <c r="F58" s="367" t="s">
        <v>55</v>
      </c>
      <c r="G58" s="422">
        <f>'D.2-Penj-APBDesa'!K250</f>
        <v>0</v>
      </c>
      <c r="H58" s="77"/>
    </row>
    <row r="59" spans="1:8" s="76" customFormat="1" ht="18" customHeight="1">
      <c r="A59" s="415">
        <v>1</v>
      </c>
      <c r="B59" s="416">
        <v>3</v>
      </c>
      <c r="C59" s="416"/>
      <c r="D59" s="415"/>
      <c r="E59" s="415"/>
      <c r="F59" s="93" t="s">
        <v>59</v>
      </c>
      <c r="G59" s="421">
        <f>G60+G62+G64+G66+G68+G70</f>
        <v>0</v>
      </c>
      <c r="H59" s="75"/>
    </row>
    <row r="60" spans="1:8" s="80" customFormat="1" ht="44.25" hidden="1" customHeight="1">
      <c r="A60" s="418">
        <v>1</v>
      </c>
      <c r="B60" s="419">
        <v>3</v>
      </c>
      <c r="C60" s="419" t="s">
        <v>34</v>
      </c>
      <c r="D60" s="418"/>
      <c r="E60" s="418"/>
      <c r="F60" s="90" t="s">
        <v>588</v>
      </c>
      <c r="G60" s="382">
        <f>G61</f>
        <v>0</v>
      </c>
      <c r="H60" s="79"/>
    </row>
    <row r="61" spans="1:8" s="78" customFormat="1" ht="18" hidden="1">
      <c r="A61" s="92">
        <v>1</v>
      </c>
      <c r="B61" s="420">
        <v>3</v>
      </c>
      <c r="C61" s="420" t="s">
        <v>34</v>
      </c>
      <c r="D61" s="92">
        <v>5</v>
      </c>
      <c r="E61" s="92">
        <v>2</v>
      </c>
      <c r="F61" s="367" t="s">
        <v>43</v>
      </c>
      <c r="G61" s="422">
        <f>'D.2-Penj-APBDesa'!K284</f>
        <v>0</v>
      </c>
      <c r="H61" s="77"/>
    </row>
    <row r="62" spans="1:8" s="80" customFormat="1" ht="39" hidden="1" customHeight="1">
      <c r="A62" s="418">
        <v>1</v>
      </c>
      <c r="B62" s="419">
        <v>3</v>
      </c>
      <c r="C62" s="419" t="s">
        <v>37</v>
      </c>
      <c r="D62" s="418"/>
      <c r="E62" s="418"/>
      <c r="F62" s="90" t="s">
        <v>589</v>
      </c>
      <c r="G62" s="382">
        <f>G63</f>
        <v>0</v>
      </c>
      <c r="H62" s="79"/>
    </row>
    <row r="63" spans="1:8" s="78" customFormat="1" ht="18" hidden="1">
      <c r="A63" s="418">
        <v>1</v>
      </c>
      <c r="B63" s="419">
        <v>3</v>
      </c>
      <c r="C63" s="419" t="s">
        <v>37</v>
      </c>
      <c r="D63" s="92">
        <v>5</v>
      </c>
      <c r="E63" s="92">
        <v>2</v>
      </c>
      <c r="F63" s="367" t="s">
        <v>43</v>
      </c>
      <c r="G63" s="422">
        <f>'D.2-Penj-APBDesa'!K302</f>
        <v>0</v>
      </c>
      <c r="H63" s="77"/>
    </row>
    <row r="64" spans="1:8" s="80" customFormat="1" ht="31.5" hidden="1">
      <c r="A64" s="423">
        <v>1</v>
      </c>
      <c r="B64" s="424">
        <v>3</v>
      </c>
      <c r="C64" s="424" t="s">
        <v>39</v>
      </c>
      <c r="D64" s="418"/>
      <c r="E64" s="418"/>
      <c r="F64" s="433" t="s">
        <v>62</v>
      </c>
      <c r="G64" s="382">
        <f>G65</f>
        <v>0</v>
      </c>
      <c r="H64" s="79"/>
    </row>
    <row r="65" spans="1:8" s="78" customFormat="1" ht="18" hidden="1">
      <c r="A65" s="423">
        <v>1</v>
      </c>
      <c r="B65" s="424">
        <v>3</v>
      </c>
      <c r="C65" s="424" t="s">
        <v>39</v>
      </c>
      <c r="D65" s="92">
        <v>5</v>
      </c>
      <c r="E65" s="92">
        <v>2</v>
      </c>
      <c r="F65" s="367" t="s">
        <v>43</v>
      </c>
      <c r="G65" s="422">
        <f>'D.2-Penj-APBDesa'!K319</f>
        <v>0</v>
      </c>
      <c r="H65" s="77"/>
    </row>
    <row r="66" spans="1:8" s="80" customFormat="1" ht="19.5" hidden="1" customHeight="1">
      <c r="A66" s="418">
        <v>1</v>
      </c>
      <c r="B66" s="419">
        <v>3</v>
      </c>
      <c r="C66" s="419" t="s">
        <v>41</v>
      </c>
      <c r="D66" s="418"/>
      <c r="E66" s="418"/>
      <c r="F66" s="433" t="s">
        <v>63</v>
      </c>
      <c r="G66" s="382">
        <f>G67</f>
        <v>0</v>
      </c>
      <c r="H66" s="79"/>
    </row>
    <row r="67" spans="1:8" s="78" customFormat="1" ht="19.5" hidden="1" customHeight="1">
      <c r="A67" s="92">
        <v>1</v>
      </c>
      <c r="B67" s="420">
        <v>3</v>
      </c>
      <c r="C67" s="419" t="s">
        <v>41</v>
      </c>
      <c r="D67" s="92">
        <v>5</v>
      </c>
      <c r="E67" s="92">
        <v>2</v>
      </c>
      <c r="F67" s="367" t="s">
        <v>43</v>
      </c>
      <c r="G67" s="422">
        <f>'D.2-Penj-APBDesa'!K337</f>
        <v>0</v>
      </c>
      <c r="H67" s="77"/>
    </row>
    <row r="68" spans="1:8" s="80" customFormat="1" ht="19.5" hidden="1" customHeight="1">
      <c r="A68" s="418">
        <v>1</v>
      </c>
      <c r="B68" s="419">
        <v>3</v>
      </c>
      <c r="C68" s="419" t="s">
        <v>45</v>
      </c>
      <c r="D68" s="418"/>
      <c r="E68" s="418"/>
      <c r="F68" s="433" t="s">
        <v>64</v>
      </c>
      <c r="G68" s="382">
        <f>G69</f>
        <v>0</v>
      </c>
      <c r="H68" s="79"/>
    </row>
    <row r="69" spans="1:8" s="78" customFormat="1" ht="19.5" hidden="1" customHeight="1">
      <c r="A69" s="92">
        <v>1</v>
      </c>
      <c r="B69" s="420">
        <v>3</v>
      </c>
      <c r="C69" s="419" t="s">
        <v>45</v>
      </c>
      <c r="D69" s="92">
        <v>5</v>
      </c>
      <c r="E69" s="92">
        <v>2</v>
      </c>
      <c r="F69" s="367" t="s">
        <v>43</v>
      </c>
      <c r="G69" s="422">
        <f>'D.2-Penj-APBDesa'!K354</f>
        <v>0</v>
      </c>
      <c r="H69" s="77"/>
    </row>
    <row r="70" spans="1:8" s="80" customFormat="1" ht="19.5" hidden="1" customHeight="1">
      <c r="A70" s="418">
        <v>1</v>
      </c>
      <c r="B70" s="419">
        <v>3</v>
      </c>
      <c r="C70" s="419" t="s">
        <v>585</v>
      </c>
      <c r="D70" s="418"/>
      <c r="E70" s="418"/>
      <c r="F70" s="433" t="s">
        <v>590</v>
      </c>
      <c r="G70" s="382">
        <f>G71</f>
        <v>0</v>
      </c>
      <c r="H70" s="79"/>
    </row>
    <row r="71" spans="1:8" s="78" customFormat="1" ht="19.5" hidden="1" customHeight="1">
      <c r="A71" s="92">
        <v>1</v>
      </c>
      <c r="B71" s="420">
        <v>3</v>
      </c>
      <c r="C71" s="419" t="s">
        <v>585</v>
      </c>
      <c r="D71" s="92">
        <v>5</v>
      </c>
      <c r="E71" s="92">
        <v>2</v>
      </c>
      <c r="F71" s="367" t="s">
        <v>43</v>
      </c>
      <c r="G71" s="422">
        <f>'D.2-Penj-APBDesa'!K372</f>
        <v>0</v>
      </c>
      <c r="H71" s="77"/>
    </row>
    <row r="72" spans="1:8" s="74" customFormat="1" ht="18.75" customHeight="1">
      <c r="A72" s="427">
        <v>1</v>
      </c>
      <c r="B72" s="428">
        <v>4</v>
      </c>
      <c r="C72" s="429"/>
      <c r="D72" s="427"/>
      <c r="E72" s="427"/>
      <c r="F72" s="446" t="s">
        <v>65</v>
      </c>
      <c r="G72" s="431">
        <f>G73+G75+G77+G79+G81+G83+G85+G87+G90+G92+G94+G96</f>
        <v>19695900</v>
      </c>
      <c r="H72" s="82"/>
    </row>
    <row r="73" spans="1:8" s="80" customFormat="1" ht="35.25" customHeight="1">
      <c r="A73" s="439">
        <v>1</v>
      </c>
      <c r="B73" s="424">
        <v>4</v>
      </c>
      <c r="C73" s="439" t="s">
        <v>34</v>
      </c>
      <c r="D73" s="418"/>
      <c r="E73" s="418"/>
      <c r="F73" s="433" t="s">
        <v>591</v>
      </c>
      <c r="G73" s="479">
        <f>G74</f>
        <v>5000000</v>
      </c>
      <c r="H73" s="79" t="s">
        <v>48</v>
      </c>
    </row>
    <row r="74" spans="1:8" s="78" customFormat="1" ht="19.5" customHeight="1">
      <c r="A74" s="441">
        <v>1</v>
      </c>
      <c r="B74" s="435">
        <v>4</v>
      </c>
      <c r="C74" s="441" t="s">
        <v>34</v>
      </c>
      <c r="D74" s="92">
        <v>5</v>
      </c>
      <c r="E74" s="92">
        <v>2</v>
      </c>
      <c r="F74" s="367" t="s">
        <v>43</v>
      </c>
      <c r="G74" s="422">
        <f>'D.2-Penj-APBDesa'!K392</f>
        <v>5000000</v>
      </c>
      <c r="H74" s="77"/>
    </row>
    <row r="75" spans="1:8" s="80" customFormat="1" ht="33.75" customHeight="1">
      <c r="A75" s="439">
        <v>1</v>
      </c>
      <c r="B75" s="424">
        <v>4</v>
      </c>
      <c r="C75" s="440" t="s">
        <v>37</v>
      </c>
      <c r="D75" s="418"/>
      <c r="E75" s="418"/>
      <c r="F75" s="433" t="s">
        <v>592</v>
      </c>
      <c r="G75" s="382">
        <f>G76</f>
        <v>3000000</v>
      </c>
      <c r="H75" s="79"/>
    </row>
    <row r="76" spans="1:8" s="78" customFormat="1" ht="19.5" customHeight="1">
      <c r="A76" s="441">
        <v>1</v>
      </c>
      <c r="B76" s="435">
        <v>4</v>
      </c>
      <c r="C76" s="442" t="s">
        <v>37</v>
      </c>
      <c r="D76" s="92">
        <v>5</v>
      </c>
      <c r="E76" s="92">
        <v>2</v>
      </c>
      <c r="F76" s="367" t="s">
        <v>43</v>
      </c>
      <c r="G76" s="422">
        <f>'D.2-Penj-APBDesa'!K409</f>
        <v>3000000</v>
      </c>
      <c r="H76" s="77"/>
    </row>
    <row r="77" spans="1:8" s="80" customFormat="1" ht="19.5" customHeight="1">
      <c r="A77" s="439">
        <v>1</v>
      </c>
      <c r="B77" s="424">
        <v>4</v>
      </c>
      <c r="C77" s="439" t="s">
        <v>39</v>
      </c>
      <c r="D77" s="418"/>
      <c r="E77" s="418"/>
      <c r="F77" s="433" t="s">
        <v>593</v>
      </c>
      <c r="G77" s="480">
        <f>G78</f>
        <v>1781900</v>
      </c>
      <c r="H77" s="79" t="s">
        <v>47</v>
      </c>
    </row>
    <row r="78" spans="1:8" s="78" customFormat="1" ht="19.5" customHeight="1">
      <c r="A78" s="441">
        <v>1</v>
      </c>
      <c r="B78" s="435">
        <v>4</v>
      </c>
      <c r="C78" s="441" t="s">
        <v>39</v>
      </c>
      <c r="D78" s="92">
        <v>5</v>
      </c>
      <c r="E78" s="92">
        <v>2</v>
      </c>
      <c r="F78" s="367" t="s">
        <v>43</v>
      </c>
      <c r="G78" s="422">
        <f>'D.2-Penj-APBDesa'!K426</f>
        <v>1781900</v>
      </c>
      <c r="H78" s="77"/>
    </row>
    <row r="79" spans="1:8" s="80" customFormat="1" ht="41.25" customHeight="1">
      <c r="A79" s="439">
        <v>1</v>
      </c>
      <c r="B79" s="424">
        <v>4</v>
      </c>
      <c r="C79" s="440" t="s">
        <v>41</v>
      </c>
      <c r="D79" s="418"/>
      <c r="E79" s="418"/>
      <c r="F79" s="433" t="s">
        <v>594</v>
      </c>
      <c r="G79" s="382">
        <f>G80</f>
        <v>3589000</v>
      </c>
      <c r="H79" s="79" t="s">
        <v>44</v>
      </c>
    </row>
    <row r="80" spans="1:8" s="78" customFormat="1" ht="19.5" customHeight="1">
      <c r="A80" s="441">
        <v>1</v>
      </c>
      <c r="B80" s="435">
        <v>4</v>
      </c>
      <c r="C80" s="442" t="s">
        <v>41</v>
      </c>
      <c r="D80" s="92">
        <v>5</v>
      </c>
      <c r="E80" s="92">
        <v>2</v>
      </c>
      <c r="F80" s="367" t="s">
        <v>43</v>
      </c>
      <c r="G80" s="422">
        <f>'D.2-Penj-APBDesa'!K442</f>
        <v>3589000</v>
      </c>
      <c r="H80" s="77"/>
    </row>
    <row r="81" spans="1:8" s="80" customFormat="1" ht="19.5" hidden="1" customHeight="1">
      <c r="A81" s="439">
        <v>1</v>
      </c>
      <c r="B81" s="424">
        <v>4</v>
      </c>
      <c r="C81" s="439" t="s">
        <v>45</v>
      </c>
      <c r="D81" s="418"/>
      <c r="E81" s="418"/>
      <c r="F81" s="433" t="s">
        <v>70</v>
      </c>
      <c r="G81" s="382">
        <f>G82</f>
        <v>0</v>
      </c>
      <c r="H81" s="79"/>
    </row>
    <row r="82" spans="1:8" s="78" customFormat="1" ht="19.5" hidden="1" customHeight="1">
      <c r="A82" s="441">
        <v>1</v>
      </c>
      <c r="B82" s="435">
        <v>4</v>
      </c>
      <c r="C82" s="441" t="s">
        <v>45</v>
      </c>
      <c r="D82" s="92">
        <v>5</v>
      </c>
      <c r="E82" s="92">
        <v>2</v>
      </c>
      <c r="F82" s="367" t="s">
        <v>43</v>
      </c>
      <c r="G82" s="422">
        <f>'D.2-Penj-APBDesa'!K458</f>
        <v>0</v>
      </c>
      <c r="H82" s="77"/>
    </row>
    <row r="83" spans="1:8" s="80" customFormat="1" ht="36.950000000000003" hidden="1" customHeight="1">
      <c r="A83" s="439">
        <v>1</v>
      </c>
      <c r="B83" s="424">
        <v>4</v>
      </c>
      <c r="C83" s="440" t="s">
        <v>49</v>
      </c>
      <c r="D83" s="418"/>
      <c r="E83" s="418"/>
      <c r="F83" s="433" t="s">
        <v>595</v>
      </c>
      <c r="G83" s="382">
        <f>G84</f>
        <v>0</v>
      </c>
      <c r="H83" s="79"/>
    </row>
    <row r="84" spans="1:8" s="78" customFormat="1" ht="19.5" hidden="1" customHeight="1">
      <c r="A84" s="441">
        <v>1</v>
      </c>
      <c r="B84" s="435">
        <v>4</v>
      </c>
      <c r="C84" s="442" t="s">
        <v>49</v>
      </c>
      <c r="D84" s="92">
        <v>5</v>
      </c>
      <c r="E84" s="92">
        <v>2</v>
      </c>
      <c r="F84" s="367" t="s">
        <v>43</v>
      </c>
      <c r="G84" s="422">
        <f>'D.2-Penj-APBDesa'!K477</f>
        <v>0</v>
      </c>
      <c r="H84" s="77"/>
    </row>
    <row r="85" spans="1:8" s="80" customFormat="1" ht="51.75" customHeight="1">
      <c r="A85" s="439">
        <v>1</v>
      </c>
      <c r="B85" s="424">
        <v>4</v>
      </c>
      <c r="C85" s="439" t="s">
        <v>51</v>
      </c>
      <c r="D85" s="418"/>
      <c r="E85" s="418"/>
      <c r="F85" s="433" t="s">
        <v>596</v>
      </c>
      <c r="G85" s="382">
        <f>G86</f>
        <v>1825000</v>
      </c>
      <c r="H85" s="79" t="s">
        <v>44</v>
      </c>
    </row>
    <row r="86" spans="1:8" s="78" customFormat="1" ht="19.5" customHeight="1">
      <c r="A86" s="441">
        <v>1</v>
      </c>
      <c r="B86" s="435">
        <v>4</v>
      </c>
      <c r="C86" s="441" t="s">
        <v>51</v>
      </c>
      <c r="D86" s="92">
        <v>5</v>
      </c>
      <c r="E86" s="92">
        <v>2</v>
      </c>
      <c r="F86" s="367" t="s">
        <v>43</v>
      </c>
      <c r="G86" s="422">
        <f>'D.2-Penj-APBDesa'!K495</f>
        <v>1825000</v>
      </c>
      <c r="H86" s="77"/>
    </row>
    <row r="87" spans="1:8" s="80" customFormat="1" ht="19.5" hidden="1" customHeight="1">
      <c r="A87" s="439">
        <v>1</v>
      </c>
      <c r="B87" s="424">
        <v>4</v>
      </c>
      <c r="C87" s="440" t="s">
        <v>73</v>
      </c>
      <c r="D87" s="418"/>
      <c r="E87" s="418"/>
      <c r="F87" s="433" t="s">
        <v>74</v>
      </c>
      <c r="G87" s="382">
        <f>G88+G89</f>
        <v>0</v>
      </c>
      <c r="H87" s="79"/>
    </row>
    <row r="88" spans="1:8" s="78" customFormat="1" ht="19.5" hidden="1" customHeight="1">
      <c r="A88" s="441">
        <v>1</v>
      </c>
      <c r="B88" s="435">
        <v>4</v>
      </c>
      <c r="C88" s="442" t="s">
        <v>73</v>
      </c>
      <c r="D88" s="92">
        <v>5</v>
      </c>
      <c r="E88" s="92">
        <v>2</v>
      </c>
      <c r="F88" s="367" t="s">
        <v>43</v>
      </c>
      <c r="G88" s="422">
        <f>'D.2-Penj-APBDesa'!K510</f>
        <v>0</v>
      </c>
      <c r="H88" s="77"/>
    </row>
    <row r="89" spans="1:8" s="78" customFormat="1" ht="19.5" hidden="1" customHeight="1">
      <c r="A89" s="441">
        <v>1</v>
      </c>
      <c r="B89" s="435">
        <v>4</v>
      </c>
      <c r="C89" s="442" t="s">
        <v>73</v>
      </c>
      <c r="D89" s="92">
        <v>5</v>
      </c>
      <c r="E89" s="92">
        <v>3</v>
      </c>
      <c r="F89" s="367" t="s">
        <v>55</v>
      </c>
      <c r="G89" s="422">
        <f>'D.2-Penj-APBDesa'!K538</f>
        <v>0</v>
      </c>
      <c r="H89" s="77"/>
    </row>
    <row r="90" spans="1:8" s="80" customFormat="1" ht="32.25" hidden="1" customHeight="1">
      <c r="A90" s="439">
        <v>1</v>
      </c>
      <c r="B90" s="424">
        <v>4</v>
      </c>
      <c r="C90" s="439" t="s">
        <v>75</v>
      </c>
      <c r="D90" s="418"/>
      <c r="E90" s="418"/>
      <c r="F90" s="433" t="s">
        <v>597</v>
      </c>
      <c r="G90" s="382">
        <f>G91</f>
        <v>0</v>
      </c>
      <c r="H90" s="79"/>
    </row>
    <row r="91" spans="1:8" s="78" customFormat="1" ht="19.5" hidden="1" customHeight="1">
      <c r="A91" s="441">
        <v>1</v>
      </c>
      <c r="B91" s="435">
        <v>4</v>
      </c>
      <c r="C91" s="441" t="s">
        <v>75</v>
      </c>
      <c r="D91" s="92">
        <v>5</v>
      </c>
      <c r="E91" s="92">
        <v>2</v>
      </c>
      <c r="F91" s="367" t="s">
        <v>43</v>
      </c>
      <c r="G91" s="422">
        <f>'D.2-Penj-APBDesa'!K548</f>
        <v>0</v>
      </c>
      <c r="H91" s="77"/>
    </row>
    <row r="92" spans="1:8" s="80" customFormat="1" ht="34.5" customHeight="1">
      <c r="A92" s="439">
        <v>1</v>
      </c>
      <c r="B92" s="424">
        <v>4</v>
      </c>
      <c r="C92" s="440" t="s">
        <v>77</v>
      </c>
      <c r="D92" s="418"/>
      <c r="E92" s="418"/>
      <c r="F92" s="433" t="s">
        <v>598</v>
      </c>
      <c r="G92" s="382">
        <f>G93</f>
        <v>3500000</v>
      </c>
      <c r="H92" s="79" t="s">
        <v>44</v>
      </c>
    </row>
    <row r="93" spans="1:8" s="78" customFormat="1" ht="19.5" customHeight="1">
      <c r="A93" s="441">
        <v>1</v>
      </c>
      <c r="B93" s="435">
        <v>4</v>
      </c>
      <c r="C93" s="442" t="s">
        <v>77</v>
      </c>
      <c r="D93" s="92">
        <v>5</v>
      </c>
      <c r="E93" s="92">
        <v>2</v>
      </c>
      <c r="F93" s="367" t="s">
        <v>43</v>
      </c>
      <c r="G93" s="422">
        <f>'D.2-Penj-APBDesa'!K567</f>
        <v>3500000</v>
      </c>
      <c r="H93" s="77"/>
    </row>
    <row r="94" spans="1:8" s="80" customFormat="1" ht="39.75" customHeight="1">
      <c r="A94" s="439">
        <v>1</v>
      </c>
      <c r="B94" s="424">
        <v>4</v>
      </c>
      <c r="C94" s="439" t="s">
        <v>79</v>
      </c>
      <c r="D94" s="418"/>
      <c r="E94" s="418"/>
      <c r="F94" s="433" t="s">
        <v>80</v>
      </c>
      <c r="G94" s="382">
        <f>G95</f>
        <v>1000000</v>
      </c>
      <c r="H94" s="79" t="s">
        <v>44</v>
      </c>
    </row>
    <row r="95" spans="1:8" s="78" customFormat="1" ht="19.5" customHeight="1">
      <c r="A95" s="441">
        <v>1</v>
      </c>
      <c r="B95" s="435">
        <v>4</v>
      </c>
      <c r="C95" s="441" t="s">
        <v>79</v>
      </c>
      <c r="D95" s="92">
        <v>5</v>
      </c>
      <c r="E95" s="92">
        <v>2</v>
      </c>
      <c r="F95" s="367" t="s">
        <v>43</v>
      </c>
      <c r="G95" s="422">
        <f>'D.2-Penj-APBDesa'!K586</f>
        <v>1000000</v>
      </c>
      <c r="H95" s="77"/>
    </row>
    <row r="96" spans="1:8" s="80" customFormat="1" ht="40.5" hidden="1" customHeight="1">
      <c r="A96" s="439">
        <v>1</v>
      </c>
      <c r="B96" s="424">
        <v>4</v>
      </c>
      <c r="C96" s="439" t="s">
        <v>585</v>
      </c>
      <c r="D96" s="418"/>
      <c r="E96" s="418"/>
      <c r="F96" s="433" t="s">
        <v>599</v>
      </c>
      <c r="G96" s="382">
        <f>G97</f>
        <v>0</v>
      </c>
      <c r="H96" s="79"/>
    </row>
    <row r="97" spans="1:8" s="78" customFormat="1" ht="19.5" hidden="1" customHeight="1">
      <c r="A97" s="441">
        <v>1</v>
      </c>
      <c r="B97" s="435">
        <v>4</v>
      </c>
      <c r="C97" s="441" t="s">
        <v>585</v>
      </c>
      <c r="D97" s="92">
        <v>5</v>
      </c>
      <c r="E97" s="92">
        <v>2</v>
      </c>
      <c r="F97" s="367" t="s">
        <v>43</v>
      </c>
      <c r="G97" s="422">
        <f>'D.2-Penj-APBDesa'!K604</f>
        <v>0</v>
      </c>
      <c r="H97" s="77"/>
    </row>
    <row r="98" spans="1:8" s="78" customFormat="1" ht="19.5" hidden="1" customHeight="1">
      <c r="A98" s="441">
        <v>1</v>
      </c>
      <c r="B98" s="435">
        <v>4</v>
      </c>
      <c r="C98" s="441" t="s">
        <v>585</v>
      </c>
      <c r="D98" s="92">
        <v>5</v>
      </c>
      <c r="E98" s="92">
        <v>3</v>
      </c>
      <c r="F98" s="367" t="s">
        <v>55</v>
      </c>
      <c r="G98" s="422">
        <f>'D.2-Penj-APBDesa'!K623</f>
        <v>0</v>
      </c>
      <c r="H98" s="77"/>
    </row>
    <row r="99" spans="1:8" s="74" customFormat="1" ht="19.5" customHeight="1">
      <c r="A99" s="443">
        <v>1</v>
      </c>
      <c r="B99" s="444">
        <v>5</v>
      </c>
      <c r="C99" s="481"/>
      <c r="D99" s="380"/>
      <c r="E99" s="380"/>
      <c r="F99" s="446" t="s">
        <v>81</v>
      </c>
      <c r="G99" s="371">
        <f>G100+G102+G104+G106+G108+G110+G112+G115</f>
        <v>0</v>
      </c>
      <c r="H99" s="73"/>
    </row>
    <row r="100" spans="1:8" s="80" customFormat="1" ht="19.5" hidden="1" customHeight="1">
      <c r="A100" s="439">
        <v>1</v>
      </c>
      <c r="B100" s="424">
        <v>5</v>
      </c>
      <c r="C100" s="440" t="s">
        <v>34</v>
      </c>
      <c r="D100" s="418"/>
      <c r="E100" s="418"/>
      <c r="F100" s="433" t="s">
        <v>82</v>
      </c>
      <c r="G100" s="382">
        <f>G91</f>
        <v>0</v>
      </c>
      <c r="H100" s="79"/>
    </row>
    <row r="101" spans="1:8" s="78" customFormat="1" ht="19.5" hidden="1" customHeight="1">
      <c r="A101" s="441">
        <v>1</v>
      </c>
      <c r="B101" s="435">
        <v>5</v>
      </c>
      <c r="C101" s="442" t="s">
        <v>34</v>
      </c>
      <c r="D101" s="92">
        <v>5</v>
      </c>
      <c r="E101" s="92">
        <v>3</v>
      </c>
      <c r="F101" s="367" t="s">
        <v>55</v>
      </c>
      <c r="G101" s="422">
        <f>'D.2-Penj-APBDesa'!K635</f>
        <v>0</v>
      </c>
      <c r="H101" s="77"/>
    </row>
    <row r="102" spans="1:8" s="80" customFormat="1" ht="39.950000000000003" hidden="1" customHeight="1">
      <c r="A102" s="439">
        <v>1</v>
      </c>
      <c r="B102" s="424">
        <v>5</v>
      </c>
      <c r="C102" s="440" t="s">
        <v>37</v>
      </c>
      <c r="D102" s="418"/>
      <c r="E102" s="418"/>
      <c r="F102" s="433" t="s">
        <v>600</v>
      </c>
      <c r="G102" s="382">
        <f>G103</f>
        <v>0</v>
      </c>
      <c r="H102" s="79"/>
    </row>
    <row r="103" spans="1:8" s="78" customFormat="1" ht="19.5" hidden="1" customHeight="1">
      <c r="A103" s="441">
        <v>1</v>
      </c>
      <c r="B103" s="435">
        <v>5</v>
      </c>
      <c r="C103" s="442" t="s">
        <v>37</v>
      </c>
      <c r="D103" s="92">
        <v>5</v>
      </c>
      <c r="E103" s="92">
        <v>2</v>
      </c>
      <c r="F103" s="367" t="s">
        <v>43</v>
      </c>
      <c r="G103" s="422">
        <f>'D.2-Penj-APBDesa'!K640</f>
        <v>0</v>
      </c>
      <c r="H103" s="77"/>
    </row>
    <row r="104" spans="1:8" s="80" customFormat="1" ht="19.5" hidden="1" customHeight="1">
      <c r="A104" s="439">
        <v>1</v>
      </c>
      <c r="B104" s="424">
        <v>5</v>
      </c>
      <c r="C104" s="440" t="s">
        <v>39</v>
      </c>
      <c r="D104" s="418"/>
      <c r="E104" s="418"/>
      <c r="F104" s="433" t="s">
        <v>84</v>
      </c>
      <c r="G104" s="382">
        <f>G105</f>
        <v>0</v>
      </c>
      <c r="H104" s="79"/>
    </row>
    <row r="105" spans="1:8" s="78" customFormat="1" ht="19.5" hidden="1" customHeight="1">
      <c r="A105" s="441">
        <v>1</v>
      </c>
      <c r="B105" s="435">
        <v>5</v>
      </c>
      <c r="C105" s="442" t="s">
        <v>39</v>
      </c>
      <c r="D105" s="92">
        <v>5</v>
      </c>
      <c r="E105" s="92">
        <v>2</v>
      </c>
      <c r="F105" s="367" t="s">
        <v>43</v>
      </c>
      <c r="G105" s="422">
        <f>'D.2-Penj-APBDesa'!K658</f>
        <v>0</v>
      </c>
      <c r="H105" s="77"/>
    </row>
    <row r="106" spans="1:8" s="80" customFormat="1" ht="19.5" hidden="1" customHeight="1">
      <c r="A106" s="439">
        <v>1</v>
      </c>
      <c r="B106" s="424">
        <v>5</v>
      </c>
      <c r="C106" s="440" t="s">
        <v>41</v>
      </c>
      <c r="D106" s="418"/>
      <c r="E106" s="418"/>
      <c r="F106" s="433" t="s">
        <v>85</v>
      </c>
      <c r="G106" s="382">
        <f>G107</f>
        <v>0</v>
      </c>
      <c r="H106" s="79"/>
    </row>
    <row r="107" spans="1:8" s="78" customFormat="1" ht="19.5" hidden="1" customHeight="1">
      <c r="A107" s="441">
        <v>1</v>
      </c>
      <c r="B107" s="435">
        <v>5</v>
      </c>
      <c r="C107" s="442" t="s">
        <v>41</v>
      </c>
      <c r="D107" s="92">
        <v>5</v>
      </c>
      <c r="E107" s="92">
        <v>2</v>
      </c>
      <c r="F107" s="367" t="s">
        <v>43</v>
      </c>
      <c r="G107" s="422">
        <f>'D.2-Penj-APBDesa'!K681</f>
        <v>0</v>
      </c>
      <c r="H107" s="77"/>
    </row>
    <row r="108" spans="1:8" s="80" customFormat="1" ht="19.5" hidden="1" customHeight="1">
      <c r="A108" s="439">
        <v>1</v>
      </c>
      <c r="B108" s="424">
        <v>5</v>
      </c>
      <c r="C108" s="440" t="s">
        <v>45</v>
      </c>
      <c r="D108" s="418"/>
      <c r="E108" s="418"/>
      <c r="F108" s="433" t="s">
        <v>86</v>
      </c>
      <c r="G108" s="382">
        <f>G109</f>
        <v>0</v>
      </c>
      <c r="H108" s="79"/>
    </row>
    <row r="109" spans="1:8" s="78" customFormat="1" ht="19.5" hidden="1" customHeight="1">
      <c r="A109" s="441">
        <v>1</v>
      </c>
      <c r="B109" s="435">
        <v>5</v>
      </c>
      <c r="C109" s="442" t="s">
        <v>45</v>
      </c>
      <c r="D109" s="92">
        <v>5</v>
      </c>
      <c r="E109" s="92">
        <v>2</v>
      </c>
      <c r="F109" s="367" t="s">
        <v>43</v>
      </c>
      <c r="G109" s="422">
        <f>'D.2-Penj-APBDesa'!K697</f>
        <v>0</v>
      </c>
      <c r="H109" s="77"/>
    </row>
    <row r="110" spans="1:8" s="80" customFormat="1" ht="19.5" hidden="1" customHeight="1">
      <c r="A110" s="439">
        <v>1</v>
      </c>
      <c r="B110" s="424">
        <v>5</v>
      </c>
      <c r="C110" s="440" t="s">
        <v>49</v>
      </c>
      <c r="D110" s="418"/>
      <c r="E110" s="418"/>
      <c r="F110" s="433" t="s">
        <v>87</v>
      </c>
      <c r="G110" s="382">
        <f>G111</f>
        <v>0</v>
      </c>
      <c r="H110" s="79"/>
    </row>
    <row r="111" spans="1:8" s="78" customFormat="1" ht="19.5" hidden="1" customHeight="1">
      <c r="A111" s="441">
        <v>1</v>
      </c>
      <c r="B111" s="435">
        <v>5</v>
      </c>
      <c r="C111" s="442" t="s">
        <v>49</v>
      </c>
      <c r="D111" s="92">
        <v>5</v>
      </c>
      <c r="E111" s="92">
        <v>2</v>
      </c>
      <c r="F111" s="367" t="s">
        <v>43</v>
      </c>
      <c r="G111" s="422">
        <f>'D.2-Penj-APBDesa'!K714</f>
        <v>0</v>
      </c>
      <c r="H111" s="77"/>
    </row>
    <row r="112" spans="1:8" s="80" customFormat="1" ht="19.5" hidden="1" customHeight="1">
      <c r="A112" s="439">
        <v>1</v>
      </c>
      <c r="B112" s="424">
        <v>5</v>
      </c>
      <c r="C112" s="440" t="s">
        <v>51</v>
      </c>
      <c r="D112" s="418"/>
      <c r="E112" s="418"/>
      <c r="F112" s="433" t="s">
        <v>88</v>
      </c>
      <c r="G112" s="382">
        <f>G113+G114</f>
        <v>0</v>
      </c>
      <c r="H112" s="79"/>
    </row>
    <row r="113" spans="1:8" s="78" customFormat="1" ht="19.5" hidden="1" customHeight="1">
      <c r="A113" s="441">
        <v>1</v>
      </c>
      <c r="B113" s="435">
        <v>5</v>
      </c>
      <c r="C113" s="442" t="s">
        <v>51</v>
      </c>
      <c r="D113" s="92">
        <v>5</v>
      </c>
      <c r="E113" s="92">
        <v>2</v>
      </c>
      <c r="F113" s="367" t="s">
        <v>43</v>
      </c>
      <c r="G113" s="422">
        <f>'D.2-Penj-APBDesa'!K733</f>
        <v>0</v>
      </c>
      <c r="H113" s="77"/>
    </row>
    <row r="114" spans="1:8" s="78" customFormat="1" ht="19.5" hidden="1" customHeight="1">
      <c r="A114" s="441">
        <v>1</v>
      </c>
      <c r="B114" s="435">
        <v>5</v>
      </c>
      <c r="C114" s="442" t="s">
        <v>51</v>
      </c>
      <c r="D114" s="92">
        <v>5</v>
      </c>
      <c r="E114" s="92">
        <v>3</v>
      </c>
      <c r="F114" s="367" t="s">
        <v>55</v>
      </c>
      <c r="G114" s="422">
        <f>'D.2-Penj-APBDesa'!K748</f>
        <v>0</v>
      </c>
      <c r="H114" s="77"/>
    </row>
    <row r="115" spans="1:8" s="80" customFormat="1" ht="19.5" hidden="1" customHeight="1">
      <c r="A115" s="439">
        <v>1</v>
      </c>
      <c r="B115" s="424">
        <v>5</v>
      </c>
      <c r="C115" s="440" t="s">
        <v>585</v>
      </c>
      <c r="D115" s="418"/>
      <c r="E115" s="418"/>
      <c r="F115" s="433" t="s">
        <v>601</v>
      </c>
      <c r="G115" s="382">
        <f>G116+G117</f>
        <v>0</v>
      </c>
      <c r="H115" s="79"/>
    </row>
    <row r="116" spans="1:8" s="78" customFormat="1" ht="19.5" hidden="1" customHeight="1">
      <c r="A116" s="441">
        <v>1</v>
      </c>
      <c r="B116" s="435">
        <v>5</v>
      </c>
      <c r="C116" s="442" t="s">
        <v>585</v>
      </c>
      <c r="D116" s="92">
        <v>5</v>
      </c>
      <c r="E116" s="92">
        <v>2</v>
      </c>
      <c r="F116" s="367" t="s">
        <v>43</v>
      </c>
      <c r="G116" s="422">
        <f>'D.2-Penj-APBDesa'!K753</f>
        <v>0</v>
      </c>
      <c r="H116" s="77"/>
    </row>
    <row r="117" spans="1:8" s="78" customFormat="1" ht="19.5" hidden="1" customHeight="1">
      <c r="A117" s="441">
        <v>1</v>
      </c>
      <c r="B117" s="435">
        <v>5</v>
      </c>
      <c r="C117" s="442" t="s">
        <v>585</v>
      </c>
      <c r="D117" s="92">
        <v>5</v>
      </c>
      <c r="E117" s="92">
        <v>3</v>
      </c>
      <c r="F117" s="367" t="s">
        <v>55</v>
      </c>
      <c r="G117" s="422">
        <f>'D.2-Penj-APBDesa'!K772</f>
        <v>0</v>
      </c>
      <c r="H117" s="77"/>
    </row>
    <row r="118" spans="1:8" s="74" customFormat="1" ht="19.5" customHeight="1">
      <c r="A118" s="380">
        <v>2</v>
      </c>
      <c r="B118" s="452"/>
      <c r="C118" s="452"/>
      <c r="D118" s="380"/>
      <c r="E118" s="380"/>
      <c r="F118" s="89" t="s">
        <v>340</v>
      </c>
      <c r="G118" s="371" t="e">
        <f>G119+G146+G170+G210+G248+G259+G270+G277</f>
        <v>#REF!</v>
      </c>
      <c r="H118" s="73"/>
    </row>
    <row r="119" spans="1:8" s="74" customFormat="1" ht="19.5" customHeight="1">
      <c r="A119" s="380">
        <v>2</v>
      </c>
      <c r="B119" s="452">
        <v>1</v>
      </c>
      <c r="C119" s="452"/>
      <c r="D119" s="380"/>
      <c r="E119" s="380"/>
      <c r="F119" s="89" t="s">
        <v>341</v>
      </c>
      <c r="G119" s="371">
        <f>G120+G123+G125+G127+G129+G131+G133+G135+G138+G141+G143</f>
        <v>0</v>
      </c>
      <c r="H119" s="73"/>
    </row>
    <row r="120" spans="1:8" s="80" customFormat="1" ht="34.5" hidden="1" customHeight="1">
      <c r="A120" s="423">
        <v>2</v>
      </c>
      <c r="B120" s="424">
        <v>1</v>
      </c>
      <c r="C120" s="424" t="s">
        <v>34</v>
      </c>
      <c r="D120" s="418"/>
      <c r="E120" s="418"/>
      <c r="F120" s="433" t="s">
        <v>602</v>
      </c>
      <c r="G120" s="382">
        <f>G121+G122</f>
        <v>0</v>
      </c>
      <c r="H120" s="79"/>
    </row>
    <row r="121" spans="1:8" s="78" customFormat="1" ht="19.5" hidden="1" customHeight="1">
      <c r="A121" s="453">
        <v>2</v>
      </c>
      <c r="B121" s="435">
        <v>1</v>
      </c>
      <c r="C121" s="435" t="s">
        <v>34</v>
      </c>
      <c r="D121" s="92">
        <v>5</v>
      </c>
      <c r="E121" s="92">
        <v>2</v>
      </c>
      <c r="F121" s="367" t="s">
        <v>43</v>
      </c>
      <c r="G121" s="422">
        <f>'D.2-Penj-APBDesa'!K783</f>
        <v>0</v>
      </c>
      <c r="H121" s="77"/>
    </row>
    <row r="122" spans="1:8" s="78" customFormat="1" ht="19.5" hidden="1" customHeight="1">
      <c r="A122" s="453">
        <v>2</v>
      </c>
      <c r="B122" s="435">
        <v>1</v>
      </c>
      <c r="C122" s="435" t="s">
        <v>34</v>
      </c>
      <c r="D122" s="92">
        <v>5</v>
      </c>
      <c r="E122" s="92">
        <v>3</v>
      </c>
      <c r="F122" s="367" t="s">
        <v>55</v>
      </c>
      <c r="G122" s="422">
        <f>'D.2-Penj-APBDesa'!K824</f>
        <v>0</v>
      </c>
      <c r="H122" s="77"/>
    </row>
    <row r="123" spans="1:8" s="80" customFormat="1" ht="38.25" hidden="1" customHeight="1">
      <c r="A123" s="418">
        <v>2</v>
      </c>
      <c r="B123" s="424">
        <v>1</v>
      </c>
      <c r="C123" s="424" t="s">
        <v>37</v>
      </c>
      <c r="D123" s="418"/>
      <c r="E123" s="418"/>
      <c r="F123" s="433" t="s">
        <v>343</v>
      </c>
      <c r="G123" s="382">
        <f>G124</f>
        <v>0</v>
      </c>
      <c r="H123" s="79"/>
    </row>
    <row r="124" spans="1:8" s="78" customFormat="1" ht="19.5" hidden="1" customHeight="1">
      <c r="A124" s="92">
        <v>2</v>
      </c>
      <c r="B124" s="435">
        <v>1</v>
      </c>
      <c r="C124" s="435" t="s">
        <v>37</v>
      </c>
      <c r="D124" s="92">
        <v>5</v>
      </c>
      <c r="E124" s="92">
        <v>2</v>
      </c>
      <c r="F124" s="367" t="s">
        <v>43</v>
      </c>
      <c r="G124" s="422">
        <f>'D.2-Penj-APBDesa'!K828</f>
        <v>0</v>
      </c>
      <c r="H124" s="77"/>
    </row>
    <row r="125" spans="1:8" s="80" customFormat="1" ht="38.25" hidden="1" customHeight="1">
      <c r="A125" s="423">
        <v>2</v>
      </c>
      <c r="B125" s="424">
        <v>1</v>
      </c>
      <c r="C125" s="424" t="s">
        <v>39</v>
      </c>
      <c r="D125" s="418"/>
      <c r="E125" s="418"/>
      <c r="F125" s="433" t="s">
        <v>344</v>
      </c>
      <c r="G125" s="382">
        <f>G126</f>
        <v>0</v>
      </c>
      <c r="H125" s="79"/>
    </row>
    <row r="126" spans="1:8" s="78" customFormat="1" ht="19.5" hidden="1" customHeight="1">
      <c r="A126" s="453">
        <v>2</v>
      </c>
      <c r="B126" s="435">
        <v>1</v>
      </c>
      <c r="C126" s="435" t="s">
        <v>39</v>
      </c>
      <c r="D126" s="92">
        <v>5</v>
      </c>
      <c r="E126" s="92">
        <v>2</v>
      </c>
      <c r="F126" s="367" t="s">
        <v>43</v>
      </c>
      <c r="G126" s="422">
        <f>'D.2-Penj-APBDesa'!K834</f>
        <v>0</v>
      </c>
      <c r="H126" s="77"/>
    </row>
    <row r="127" spans="1:8" s="80" customFormat="1" ht="39" hidden="1" customHeight="1">
      <c r="A127" s="423">
        <v>2</v>
      </c>
      <c r="B127" s="424">
        <v>1</v>
      </c>
      <c r="C127" s="424" t="s">
        <v>41</v>
      </c>
      <c r="D127" s="418"/>
      <c r="E127" s="418"/>
      <c r="F127" s="433" t="s">
        <v>345</v>
      </c>
      <c r="G127" s="382">
        <f>G128</f>
        <v>0</v>
      </c>
      <c r="H127" s="79"/>
    </row>
    <row r="128" spans="1:8" s="80" customFormat="1" ht="19.5" hidden="1" customHeight="1">
      <c r="A128" s="423">
        <v>2</v>
      </c>
      <c r="B128" s="424">
        <v>1</v>
      </c>
      <c r="C128" s="424" t="s">
        <v>41</v>
      </c>
      <c r="D128" s="92">
        <v>5</v>
      </c>
      <c r="E128" s="92">
        <v>2</v>
      </c>
      <c r="F128" s="367" t="s">
        <v>43</v>
      </c>
      <c r="G128" s="422">
        <f>'D.2-Penj-APBDesa'!K856</f>
        <v>0</v>
      </c>
      <c r="H128" s="79"/>
    </row>
    <row r="129" spans="1:8" s="80" customFormat="1" ht="43.5" hidden="1" customHeight="1">
      <c r="A129" s="423">
        <v>2</v>
      </c>
      <c r="B129" s="424">
        <v>1</v>
      </c>
      <c r="C129" s="424" t="s">
        <v>45</v>
      </c>
      <c r="D129" s="418"/>
      <c r="E129" s="418"/>
      <c r="F129" s="433" t="s">
        <v>346</v>
      </c>
      <c r="G129" s="382">
        <f>G130</f>
        <v>0</v>
      </c>
      <c r="H129" s="79"/>
    </row>
    <row r="130" spans="1:8" s="78" customFormat="1" ht="19.5" hidden="1" customHeight="1">
      <c r="A130" s="453">
        <v>2</v>
      </c>
      <c r="B130" s="435">
        <v>1</v>
      </c>
      <c r="C130" s="435" t="s">
        <v>45</v>
      </c>
      <c r="D130" s="92">
        <v>5</v>
      </c>
      <c r="E130" s="92">
        <v>2</v>
      </c>
      <c r="F130" s="367" t="s">
        <v>43</v>
      </c>
      <c r="G130" s="422">
        <f>'D.2-Penj-APBDesa'!K863</f>
        <v>0</v>
      </c>
      <c r="H130" s="77"/>
    </row>
    <row r="131" spans="1:8" s="80" customFormat="1" ht="64.5" hidden="1" customHeight="1">
      <c r="A131" s="423">
        <v>2</v>
      </c>
      <c r="B131" s="424">
        <v>1</v>
      </c>
      <c r="C131" s="424" t="s">
        <v>49</v>
      </c>
      <c r="D131" s="418"/>
      <c r="E131" s="418"/>
      <c r="F131" s="433" t="s">
        <v>347</v>
      </c>
      <c r="G131" s="382">
        <f>G132</f>
        <v>0</v>
      </c>
      <c r="H131" s="79"/>
    </row>
    <row r="132" spans="1:8" s="78" customFormat="1" ht="19.5" hidden="1" customHeight="1">
      <c r="A132" s="453">
        <v>2</v>
      </c>
      <c r="B132" s="435">
        <v>1</v>
      </c>
      <c r="C132" s="435" t="s">
        <v>49</v>
      </c>
      <c r="D132" s="92">
        <v>5</v>
      </c>
      <c r="E132" s="92">
        <v>3</v>
      </c>
      <c r="F132" s="367" t="s">
        <v>55</v>
      </c>
      <c r="G132" s="422">
        <f>'D.2-Penj-APBDesa'!K870</f>
        <v>0</v>
      </c>
      <c r="H132" s="77"/>
    </row>
    <row r="133" spans="1:8" s="80" customFormat="1" ht="33.75" customHeight="1">
      <c r="A133" s="423">
        <v>2</v>
      </c>
      <c r="B133" s="424">
        <v>1</v>
      </c>
      <c r="C133" s="424" t="s">
        <v>51</v>
      </c>
      <c r="D133" s="418"/>
      <c r="E133" s="418"/>
      <c r="F133" s="433" t="s">
        <v>348</v>
      </c>
      <c r="G133" s="382">
        <f>G134</f>
        <v>0</v>
      </c>
      <c r="H133" s="79" t="s">
        <v>832</v>
      </c>
    </row>
    <row r="134" spans="1:8" s="78" customFormat="1" ht="19.5" customHeight="1">
      <c r="A134" s="453">
        <v>2</v>
      </c>
      <c r="B134" s="435">
        <v>1</v>
      </c>
      <c r="C134" s="435" t="s">
        <v>51</v>
      </c>
      <c r="D134" s="92">
        <v>5</v>
      </c>
      <c r="E134" s="92">
        <v>3</v>
      </c>
      <c r="F134" s="367" t="s">
        <v>55</v>
      </c>
      <c r="G134" s="422">
        <f>'D.2-Penj-APBDesa'!K887</f>
        <v>0</v>
      </c>
      <c r="H134" s="77"/>
    </row>
    <row r="135" spans="1:8" s="80" customFormat="1" ht="39.75" hidden="1" customHeight="1">
      <c r="A135" s="423">
        <v>2</v>
      </c>
      <c r="B135" s="424">
        <v>1</v>
      </c>
      <c r="C135" s="424" t="s">
        <v>73</v>
      </c>
      <c r="D135" s="418"/>
      <c r="E135" s="418"/>
      <c r="F135" s="433" t="s">
        <v>603</v>
      </c>
      <c r="G135" s="382">
        <f>G136+G137</f>
        <v>0</v>
      </c>
      <c r="H135" s="79"/>
    </row>
    <row r="136" spans="1:8" s="78" customFormat="1" ht="19.5" hidden="1" customHeight="1">
      <c r="A136" s="453">
        <v>2</v>
      </c>
      <c r="B136" s="435">
        <v>1</v>
      </c>
      <c r="C136" s="435" t="s">
        <v>73</v>
      </c>
      <c r="D136" s="92">
        <v>5</v>
      </c>
      <c r="E136" s="92">
        <v>2</v>
      </c>
      <c r="F136" s="367" t="s">
        <v>43</v>
      </c>
      <c r="G136" s="422">
        <f>'D.2-Penj-APBDesa'!K906</f>
        <v>0</v>
      </c>
      <c r="H136" s="77"/>
    </row>
    <row r="137" spans="1:8" s="78" customFormat="1" ht="19.5" hidden="1" customHeight="1">
      <c r="A137" s="453">
        <v>2</v>
      </c>
      <c r="B137" s="435">
        <v>1</v>
      </c>
      <c r="C137" s="435" t="s">
        <v>73</v>
      </c>
      <c r="D137" s="92">
        <v>5</v>
      </c>
      <c r="E137" s="92">
        <v>3</v>
      </c>
      <c r="F137" s="367" t="s">
        <v>55</v>
      </c>
      <c r="G137" s="422">
        <f>'D.2-Penj-APBDesa'!K921</f>
        <v>0</v>
      </c>
      <c r="H137" s="77"/>
    </row>
    <row r="138" spans="1:8" s="80" customFormat="1" ht="19.5" hidden="1" customHeight="1">
      <c r="A138" s="423">
        <v>2</v>
      </c>
      <c r="B138" s="424">
        <v>1</v>
      </c>
      <c r="C138" s="424" t="s">
        <v>75</v>
      </c>
      <c r="D138" s="418"/>
      <c r="E138" s="418"/>
      <c r="F138" s="433" t="s">
        <v>350</v>
      </c>
      <c r="G138" s="382">
        <f>G139+G140</f>
        <v>0</v>
      </c>
      <c r="H138" s="79"/>
    </row>
    <row r="139" spans="1:8" s="78" customFormat="1" ht="19.5" hidden="1" customHeight="1">
      <c r="A139" s="453">
        <v>2</v>
      </c>
      <c r="B139" s="435">
        <v>1</v>
      </c>
      <c r="C139" s="435" t="s">
        <v>75</v>
      </c>
      <c r="D139" s="92">
        <v>5</v>
      </c>
      <c r="E139" s="92">
        <v>2</v>
      </c>
      <c r="F139" s="367" t="s">
        <v>43</v>
      </c>
      <c r="G139" s="422">
        <f>'D.2-Penj-APBDesa'!K925</f>
        <v>0</v>
      </c>
      <c r="H139" s="77"/>
    </row>
    <row r="140" spans="1:8" s="78" customFormat="1" ht="19.5" hidden="1" customHeight="1">
      <c r="A140" s="453">
        <v>2</v>
      </c>
      <c r="B140" s="435">
        <v>1</v>
      </c>
      <c r="C140" s="435" t="s">
        <v>75</v>
      </c>
      <c r="D140" s="92">
        <v>5</v>
      </c>
      <c r="E140" s="92">
        <v>3</v>
      </c>
      <c r="F140" s="367" t="s">
        <v>55</v>
      </c>
      <c r="G140" s="422">
        <f>'D.2-Penj-APBDesa'!K939</f>
        <v>0</v>
      </c>
      <c r="H140" s="77"/>
    </row>
    <row r="141" spans="1:8" s="80" customFormat="1" ht="19.5" hidden="1" customHeight="1">
      <c r="A141" s="423">
        <v>2</v>
      </c>
      <c r="B141" s="424">
        <v>1</v>
      </c>
      <c r="C141" s="424" t="s">
        <v>77</v>
      </c>
      <c r="D141" s="418"/>
      <c r="E141" s="418"/>
      <c r="F141" s="433" t="s">
        <v>351</v>
      </c>
      <c r="G141" s="382">
        <f>G142</f>
        <v>0</v>
      </c>
      <c r="H141" s="79"/>
    </row>
    <row r="142" spans="1:8" s="78" customFormat="1" ht="19.5" hidden="1" customHeight="1">
      <c r="A142" s="423">
        <v>2</v>
      </c>
      <c r="B142" s="424">
        <v>1</v>
      </c>
      <c r="C142" s="424" t="s">
        <v>77</v>
      </c>
      <c r="D142" s="92">
        <v>5</v>
      </c>
      <c r="E142" s="92">
        <v>2</v>
      </c>
      <c r="F142" s="367" t="s">
        <v>43</v>
      </c>
      <c r="G142" s="422">
        <f>'D.2-Penj-APBDesa'!K943</f>
        <v>0</v>
      </c>
      <c r="H142" s="77"/>
    </row>
    <row r="143" spans="1:8" s="80" customFormat="1" ht="19.5" hidden="1" customHeight="1">
      <c r="A143" s="423">
        <v>2</v>
      </c>
      <c r="B143" s="424">
        <v>1</v>
      </c>
      <c r="C143" s="424" t="s">
        <v>585</v>
      </c>
      <c r="D143" s="418"/>
      <c r="E143" s="418"/>
      <c r="F143" s="433" t="s">
        <v>604</v>
      </c>
      <c r="G143" s="382">
        <f>G144+G145</f>
        <v>0</v>
      </c>
      <c r="H143" s="79"/>
    </row>
    <row r="144" spans="1:8" s="78" customFormat="1" ht="19.5" hidden="1" customHeight="1">
      <c r="A144" s="453">
        <v>2</v>
      </c>
      <c r="B144" s="435">
        <v>1</v>
      </c>
      <c r="C144" s="435" t="s">
        <v>585</v>
      </c>
      <c r="D144" s="92">
        <v>5</v>
      </c>
      <c r="E144" s="92">
        <v>2</v>
      </c>
      <c r="F144" s="367" t="s">
        <v>43</v>
      </c>
      <c r="G144" s="422">
        <f>'D.2-Penj-APBDesa'!K947</f>
        <v>0</v>
      </c>
      <c r="H144" s="77"/>
    </row>
    <row r="145" spans="1:8" s="78" customFormat="1" ht="19.5" hidden="1" customHeight="1">
      <c r="A145" s="453">
        <v>2</v>
      </c>
      <c r="B145" s="435">
        <v>1</v>
      </c>
      <c r="C145" s="435" t="s">
        <v>585</v>
      </c>
      <c r="D145" s="92">
        <v>5</v>
      </c>
      <c r="E145" s="92">
        <v>3</v>
      </c>
      <c r="F145" s="367" t="s">
        <v>55</v>
      </c>
      <c r="G145" s="422">
        <f>'D.2-Penj-APBDesa'!K966</f>
        <v>0</v>
      </c>
      <c r="H145" s="77"/>
    </row>
    <row r="146" spans="1:8" s="74" customFormat="1" ht="19.5" customHeight="1">
      <c r="A146" s="455">
        <v>2</v>
      </c>
      <c r="B146" s="444">
        <v>2</v>
      </c>
      <c r="C146" s="444"/>
      <c r="D146" s="380"/>
      <c r="E146" s="380"/>
      <c r="F146" s="456" t="s">
        <v>352</v>
      </c>
      <c r="G146" s="431">
        <f>G147+G150+G153+G155+G157+G159+G161+G163+G165+G167</f>
        <v>42000000</v>
      </c>
      <c r="H146" s="73"/>
    </row>
    <row r="147" spans="1:8" s="80" customFormat="1" ht="62.25" hidden="1" customHeight="1">
      <c r="A147" s="423">
        <v>2</v>
      </c>
      <c r="B147" s="424">
        <v>2</v>
      </c>
      <c r="C147" s="424" t="s">
        <v>34</v>
      </c>
      <c r="D147" s="418"/>
      <c r="E147" s="418"/>
      <c r="F147" s="433" t="s">
        <v>605</v>
      </c>
      <c r="G147" s="382">
        <f>G148</f>
        <v>0</v>
      </c>
      <c r="H147" s="79"/>
    </row>
    <row r="148" spans="1:8" s="78" customFormat="1" ht="19.5" hidden="1" customHeight="1">
      <c r="A148" s="453">
        <v>2</v>
      </c>
      <c r="B148" s="435">
        <v>2</v>
      </c>
      <c r="C148" s="435" t="s">
        <v>34</v>
      </c>
      <c r="D148" s="92">
        <v>5</v>
      </c>
      <c r="E148" s="92">
        <v>2</v>
      </c>
      <c r="F148" s="367" t="s">
        <v>43</v>
      </c>
      <c r="G148" s="422">
        <f>'D.2-Penj-APBDesa'!K975</f>
        <v>0</v>
      </c>
      <c r="H148" s="77"/>
    </row>
    <row r="149" spans="1:8" s="78" customFormat="1" ht="19.5" hidden="1" customHeight="1">
      <c r="A149" s="453">
        <v>2</v>
      </c>
      <c r="B149" s="435">
        <v>2</v>
      </c>
      <c r="C149" s="435" t="s">
        <v>34</v>
      </c>
      <c r="D149" s="92">
        <v>5</v>
      </c>
      <c r="E149" s="92">
        <v>3</v>
      </c>
      <c r="F149" s="367" t="s">
        <v>55</v>
      </c>
      <c r="G149" s="422">
        <f>'D.2-Penj-APBDesa'!K1013</f>
        <v>0</v>
      </c>
      <c r="H149" s="77"/>
    </row>
    <row r="150" spans="1:8" s="80" customFormat="1" ht="31.5" customHeight="1">
      <c r="A150" s="423">
        <v>2</v>
      </c>
      <c r="B150" s="424">
        <v>2</v>
      </c>
      <c r="C150" s="424" t="s">
        <v>37</v>
      </c>
      <c r="D150" s="418"/>
      <c r="E150" s="418"/>
      <c r="F150" s="433" t="s">
        <v>606</v>
      </c>
      <c r="G150" s="382">
        <f>G152+G151</f>
        <v>42000000</v>
      </c>
      <c r="H150" s="79" t="s">
        <v>48</v>
      </c>
    </row>
    <row r="151" spans="1:8" s="78" customFormat="1" ht="19.5" customHeight="1">
      <c r="A151" s="453">
        <v>2</v>
      </c>
      <c r="B151" s="435">
        <v>2</v>
      </c>
      <c r="C151" s="435" t="s">
        <v>37</v>
      </c>
      <c r="D151" s="92">
        <v>5</v>
      </c>
      <c r="E151" s="92">
        <v>2</v>
      </c>
      <c r="F151" s="367" t="s">
        <v>43</v>
      </c>
      <c r="G151" s="422">
        <f>'D.2-Penj-APBDesa'!K1017</f>
        <v>42000000</v>
      </c>
      <c r="H151" s="77"/>
    </row>
    <row r="152" spans="1:8" s="78" customFormat="1" ht="19.5" customHeight="1">
      <c r="A152" s="453">
        <v>2</v>
      </c>
      <c r="B152" s="435">
        <v>2</v>
      </c>
      <c r="C152" s="435" t="s">
        <v>37</v>
      </c>
      <c r="D152" s="92">
        <v>5</v>
      </c>
      <c r="E152" s="92">
        <v>3</v>
      </c>
      <c r="F152" s="367" t="s">
        <v>55</v>
      </c>
      <c r="G152" s="422">
        <f>'D.2-Penj-APBDesa'!K1036</f>
        <v>0</v>
      </c>
      <c r="H152" s="77"/>
    </row>
    <row r="153" spans="1:8" s="80" customFormat="1" ht="43.5" hidden="1" customHeight="1">
      <c r="A153" s="423">
        <v>2</v>
      </c>
      <c r="B153" s="424">
        <v>2</v>
      </c>
      <c r="C153" s="424" t="s">
        <v>39</v>
      </c>
      <c r="D153" s="418"/>
      <c r="E153" s="418"/>
      <c r="F153" s="433" t="s">
        <v>607</v>
      </c>
      <c r="G153" s="382">
        <f>G154</f>
        <v>0</v>
      </c>
      <c r="H153" s="79"/>
    </row>
    <row r="154" spans="1:8" s="78" customFormat="1" ht="19.5" hidden="1" customHeight="1">
      <c r="A154" s="453">
        <v>2</v>
      </c>
      <c r="B154" s="435">
        <v>2</v>
      </c>
      <c r="C154" s="435" t="s">
        <v>39</v>
      </c>
      <c r="D154" s="92">
        <v>5</v>
      </c>
      <c r="E154" s="92">
        <v>2</v>
      </c>
      <c r="F154" s="367" t="s">
        <v>43</v>
      </c>
      <c r="G154" s="422">
        <f>'D.2-Penj-APBDesa'!K1041</f>
        <v>0</v>
      </c>
      <c r="H154" s="77"/>
    </row>
    <row r="155" spans="1:8" s="80" customFormat="1" ht="19.5" hidden="1" customHeight="1">
      <c r="A155" s="423">
        <v>2</v>
      </c>
      <c r="B155" s="424">
        <v>2</v>
      </c>
      <c r="C155" s="424" t="s">
        <v>41</v>
      </c>
      <c r="D155" s="418"/>
      <c r="E155" s="418"/>
      <c r="F155" s="433" t="s">
        <v>356</v>
      </c>
      <c r="G155" s="382">
        <f>G156</f>
        <v>0</v>
      </c>
      <c r="H155" s="79"/>
    </row>
    <row r="156" spans="1:8" s="78" customFormat="1" ht="19.5" hidden="1" customHeight="1">
      <c r="A156" s="453">
        <v>2</v>
      </c>
      <c r="B156" s="435">
        <v>2</v>
      </c>
      <c r="C156" s="435" t="s">
        <v>41</v>
      </c>
      <c r="D156" s="92">
        <v>5</v>
      </c>
      <c r="E156" s="92">
        <v>2</v>
      </c>
      <c r="F156" s="367" t="s">
        <v>43</v>
      </c>
      <c r="G156" s="422">
        <f>'D.2-Penj-APBDesa'!K1064</f>
        <v>0</v>
      </c>
      <c r="H156" s="77"/>
    </row>
    <row r="157" spans="1:8" s="80" customFormat="1" ht="19.5" hidden="1" customHeight="1">
      <c r="A157" s="423">
        <v>2</v>
      </c>
      <c r="B157" s="424">
        <v>2</v>
      </c>
      <c r="C157" s="424" t="s">
        <v>45</v>
      </c>
      <c r="D157" s="418"/>
      <c r="E157" s="418"/>
      <c r="F157" s="433" t="s">
        <v>357</v>
      </c>
      <c r="G157" s="382">
        <f>G158</f>
        <v>0</v>
      </c>
      <c r="H157" s="79"/>
    </row>
    <row r="158" spans="1:8" s="78" customFormat="1" ht="19.5" hidden="1" customHeight="1">
      <c r="A158" s="453">
        <v>2</v>
      </c>
      <c r="B158" s="435">
        <v>2</v>
      </c>
      <c r="C158" s="435" t="s">
        <v>45</v>
      </c>
      <c r="D158" s="92">
        <v>5</v>
      </c>
      <c r="E158" s="92">
        <v>2</v>
      </c>
      <c r="F158" s="367" t="s">
        <v>43</v>
      </c>
      <c r="G158" s="422">
        <f>'D.2-Penj-APBDesa'!K1101</f>
        <v>0</v>
      </c>
      <c r="H158" s="77"/>
    </row>
    <row r="159" spans="1:8" s="80" customFormat="1" ht="19.5" hidden="1" customHeight="1">
      <c r="A159" s="423">
        <v>2</v>
      </c>
      <c r="B159" s="424">
        <v>2</v>
      </c>
      <c r="C159" s="424" t="s">
        <v>49</v>
      </c>
      <c r="D159" s="418"/>
      <c r="E159" s="418"/>
      <c r="F159" s="433" t="s">
        <v>358</v>
      </c>
      <c r="G159" s="382">
        <f>G160</f>
        <v>0</v>
      </c>
      <c r="H159" s="79"/>
    </row>
    <row r="160" spans="1:8" s="78" customFormat="1" ht="19.5" hidden="1" customHeight="1">
      <c r="A160" s="453">
        <v>2</v>
      </c>
      <c r="B160" s="435">
        <v>2</v>
      </c>
      <c r="C160" s="435" t="s">
        <v>49</v>
      </c>
      <c r="D160" s="92">
        <v>5</v>
      </c>
      <c r="E160" s="92">
        <v>2</v>
      </c>
      <c r="F160" s="367" t="s">
        <v>43</v>
      </c>
      <c r="G160" s="422">
        <f>'D.2-Penj-APBDesa'!K1122</f>
        <v>0</v>
      </c>
      <c r="H160" s="77"/>
    </row>
    <row r="161" spans="1:8" s="80" customFormat="1" ht="19.5" hidden="1" customHeight="1">
      <c r="A161" s="423">
        <v>2</v>
      </c>
      <c r="B161" s="424">
        <v>2</v>
      </c>
      <c r="C161" s="424" t="s">
        <v>51</v>
      </c>
      <c r="D161" s="418"/>
      <c r="E161" s="418"/>
      <c r="F161" s="433" t="s">
        <v>359</v>
      </c>
      <c r="G161" s="382">
        <f>G162</f>
        <v>0</v>
      </c>
      <c r="H161" s="79"/>
    </row>
    <row r="162" spans="1:8" s="78" customFormat="1" ht="19.5" hidden="1" customHeight="1">
      <c r="A162" s="453">
        <v>2</v>
      </c>
      <c r="B162" s="435">
        <v>2</v>
      </c>
      <c r="C162" s="435" t="s">
        <v>51</v>
      </c>
      <c r="D162" s="92">
        <v>5</v>
      </c>
      <c r="E162" s="92">
        <v>2</v>
      </c>
      <c r="F162" s="367" t="s">
        <v>43</v>
      </c>
      <c r="G162" s="422">
        <f>'D.2-Penj-APBDesa'!K1141</f>
        <v>0</v>
      </c>
      <c r="H162" s="77"/>
    </row>
    <row r="163" spans="1:8" s="80" customFormat="1" ht="19.5" hidden="1" customHeight="1">
      <c r="A163" s="423">
        <v>2</v>
      </c>
      <c r="B163" s="424">
        <v>2</v>
      </c>
      <c r="C163" s="424" t="s">
        <v>73</v>
      </c>
      <c r="D163" s="418"/>
      <c r="E163" s="418"/>
      <c r="F163" s="433" t="s">
        <v>360</v>
      </c>
      <c r="G163" s="382">
        <f>G164</f>
        <v>0</v>
      </c>
      <c r="H163" s="79"/>
    </row>
    <row r="164" spans="1:8" s="78" customFormat="1" ht="19.5" hidden="1" customHeight="1">
      <c r="A164" s="453">
        <v>2</v>
      </c>
      <c r="B164" s="435">
        <v>2</v>
      </c>
      <c r="C164" s="424" t="s">
        <v>73</v>
      </c>
      <c r="D164" s="92">
        <v>5</v>
      </c>
      <c r="E164" s="92">
        <v>2</v>
      </c>
      <c r="F164" s="367" t="s">
        <v>43</v>
      </c>
      <c r="G164" s="422">
        <f>'D.2-Penj-APBDesa'!K1162</f>
        <v>0</v>
      </c>
      <c r="H164" s="77"/>
    </row>
    <row r="165" spans="1:8" s="80" customFormat="1" ht="39.75" hidden="1" customHeight="1">
      <c r="A165" s="423">
        <v>2</v>
      </c>
      <c r="B165" s="424">
        <v>2</v>
      </c>
      <c r="C165" s="424" t="s">
        <v>75</v>
      </c>
      <c r="D165" s="418"/>
      <c r="E165" s="418"/>
      <c r="F165" s="433" t="s">
        <v>361</v>
      </c>
      <c r="G165" s="382">
        <f>G166</f>
        <v>0</v>
      </c>
      <c r="H165" s="79"/>
    </row>
    <row r="166" spans="1:8" s="78" customFormat="1" ht="19.5" hidden="1" customHeight="1">
      <c r="A166" s="453">
        <v>2</v>
      </c>
      <c r="B166" s="435">
        <v>2</v>
      </c>
      <c r="C166" s="435" t="s">
        <v>75</v>
      </c>
      <c r="D166" s="92">
        <v>5</v>
      </c>
      <c r="E166" s="92">
        <v>3</v>
      </c>
      <c r="F166" s="367" t="s">
        <v>55</v>
      </c>
      <c r="G166" s="422">
        <f>'D.2-Penj-APBDesa'!K1170</f>
        <v>0</v>
      </c>
      <c r="H166" s="77"/>
    </row>
    <row r="167" spans="1:8" s="80" customFormat="1" ht="20.100000000000001" hidden="1" customHeight="1">
      <c r="A167" s="423">
        <v>2</v>
      </c>
      <c r="B167" s="424">
        <v>2</v>
      </c>
      <c r="C167" s="424" t="s">
        <v>585</v>
      </c>
      <c r="D167" s="418"/>
      <c r="E167" s="418"/>
      <c r="F167" s="433" t="s">
        <v>608</v>
      </c>
      <c r="G167" s="382">
        <f>G168+G169</f>
        <v>0</v>
      </c>
      <c r="H167" s="79"/>
    </row>
    <row r="168" spans="1:8" s="78" customFormat="1" ht="20.100000000000001" hidden="1" customHeight="1">
      <c r="A168" s="453">
        <v>2</v>
      </c>
      <c r="B168" s="435">
        <v>2</v>
      </c>
      <c r="C168" s="435" t="s">
        <v>585</v>
      </c>
      <c r="D168" s="92">
        <v>5</v>
      </c>
      <c r="E168" s="92">
        <v>2</v>
      </c>
      <c r="F168" s="367" t="s">
        <v>43</v>
      </c>
      <c r="G168" s="422">
        <f>'D.2-Penj-APBDesa'!K1197</f>
        <v>0</v>
      </c>
      <c r="H168" s="77"/>
    </row>
    <row r="169" spans="1:8" s="78" customFormat="1" ht="20.100000000000001" hidden="1" customHeight="1">
      <c r="A169" s="453">
        <v>2</v>
      </c>
      <c r="B169" s="435">
        <v>2</v>
      </c>
      <c r="C169" s="435" t="s">
        <v>585</v>
      </c>
      <c r="D169" s="92">
        <v>5</v>
      </c>
      <c r="E169" s="92">
        <v>3</v>
      </c>
      <c r="F169" s="367" t="s">
        <v>55</v>
      </c>
      <c r="G169" s="422"/>
      <c r="H169" s="77"/>
    </row>
    <row r="170" spans="1:8" s="74" customFormat="1" ht="20.100000000000001" customHeight="1">
      <c r="A170" s="455">
        <v>2</v>
      </c>
      <c r="B170" s="444">
        <v>3</v>
      </c>
      <c r="C170" s="452"/>
      <c r="D170" s="380"/>
      <c r="E170" s="380"/>
      <c r="F170" s="456" t="s">
        <v>362</v>
      </c>
      <c r="G170" s="371" t="e">
        <f>G171+G173+G175+G177+G179+G181+G183+G185+G187+G189+G191+G193+G195+G197+G199+G201+G194+G205+G207</f>
        <v>#REF!</v>
      </c>
      <c r="H170" s="73"/>
    </row>
    <row r="171" spans="1:8" s="80" customFormat="1" ht="20.100000000000001" hidden="1" customHeight="1">
      <c r="A171" s="423">
        <v>2</v>
      </c>
      <c r="B171" s="424">
        <v>3</v>
      </c>
      <c r="C171" s="424" t="s">
        <v>34</v>
      </c>
      <c r="D171" s="418"/>
      <c r="E171" s="418"/>
      <c r="F171" s="433" t="s">
        <v>363</v>
      </c>
      <c r="G171" s="382">
        <f>G172</f>
        <v>0</v>
      </c>
      <c r="H171" s="79"/>
    </row>
    <row r="172" spans="1:8" s="78" customFormat="1" ht="20.100000000000001" hidden="1" customHeight="1">
      <c r="A172" s="453">
        <v>2</v>
      </c>
      <c r="B172" s="435">
        <v>3</v>
      </c>
      <c r="C172" s="435" t="s">
        <v>34</v>
      </c>
      <c r="D172" s="92">
        <v>5</v>
      </c>
      <c r="E172" s="92">
        <v>2</v>
      </c>
      <c r="F172" s="367" t="s">
        <v>43</v>
      </c>
      <c r="G172" s="422">
        <f>'D.2-Penj-APBDesa'!K1235</f>
        <v>0</v>
      </c>
      <c r="H172" s="77"/>
    </row>
    <row r="173" spans="1:8" s="80" customFormat="1" ht="20.100000000000001" hidden="1" customHeight="1">
      <c r="A173" s="423">
        <v>2</v>
      </c>
      <c r="B173" s="424">
        <v>3</v>
      </c>
      <c r="C173" s="424" t="s">
        <v>37</v>
      </c>
      <c r="D173" s="418"/>
      <c r="E173" s="418"/>
      <c r="F173" s="433" t="s">
        <v>364</v>
      </c>
      <c r="G173" s="382">
        <f>G174</f>
        <v>0</v>
      </c>
      <c r="H173" s="79"/>
    </row>
    <row r="174" spans="1:8" s="78" customFormat="1" ht="20.100000000000001" hidden="1" customHeight="1">
      <c r="A174" s="453">
        <v>2</v>
      </c>
      <c r="B174" s="435">
        <v>3</v>
      </c>
      <c r="C174" s="435" t="s">
        <v>37</v>
      </c>
      <c r="D174" s="92">
        <v>5</v>
      </c>
      <c r="E174" s="92">
        <v>2</v>
      </c>
      <c r="F174" s="367" t="s">
        <v>43</v>
      </c>
      <c r="G174" s="422">
        <f>'D.2-Penj-APBDesa'!K1239</f>
        <v>0</v>
      </c>
      <c r="H174" s="77"/>
    </row>
    <row r="175" spans="1:8" s="80" customFormat="1" ht="20.100000000000001" hidden="1" customHeight="1">
      <c r="A175" s="423">
        <v>2</v>
      </c>
      <c r="B175" s="424">
        <v>3</v>
      </c>
      <c r="C175" s="424" t="s">
        <v>39</v>
      </c>
      <c r="D175" s="418"/>
      <c r="E175" s="418"/>
      <c r="F175" s="433" t="s">
        <v>365</v>
      </c>
      <c r="G175" s="382">
        <f>G176</f>
        <v>0</v>
      </c>
      <c r="H175" s="79"/>
    </row>
    <row r="176" spans="1:8" s="78" customFormat="1" ht="20.100000000000001" hidden="1" customHeight="1">
      <c r="A176" s="453">
        <v>2</v>
      </c>
      <c r="B176" s="435">
        <v>3</v>
      </c>
      <c r="C176" s="435" t="s">
        <v>39</v>
      </c>
      <c r="D176" s="92">
        <v>5</v>
      </c>
      <c r="E176" s="92">
        <v>2</v>
      </c>
      <c r="F176" s="367" t="s">
        <v>43</v>
      </c>
      <c r="G176" s="422">
        <f>'D.2-Penj-APBDesa'!K1243</f>
        <v>0</v>
      </c>
      <c r="H176" s="77"/>
    </row>
    <row r="177" spans="1:8" s="80" customFormat="1" ht="20.100000000000001" hidden="1" customHeight="1">
      <c r="A177" s="423">
        <v>2</v>
      </c>
      <c r="B177" s="424">
        <v>3</v>
      </c>
      <c r="C177" s="424" t="s">
        <v>41</v>
      </c>
      <c r="D177" s="418"/>
      <c r="E177" s="418"/>
      <c r="F177" s="433" t="s">
        <v>366</v>
      </c>
      <c r="G177" s="382">
        <f>G178</f>
        <v>0</v>
      </c>
      <c r="H177" s="79"/>
    </row>
    <row r="178" spans="1:8" s="78" customFormat="1" ht="20.100000000000001" hidden="1" customHeight="1">
      <c r="A178" s="453">
        <v>2</v>
      </c>
      <c r="B178" s="435">
        <v>3</v>
      </c>
      <c r="C178" s="435" t="s">
        <v>41</v>
      </c>
      <c r="D178" s="92">
        <v>5</v>
      </c>
      <c r="E178" s="92">
        <v>2</v>
      </c>
      <c r="F178" s="367" t="s">
        <v>43</v>
      </c>
      <c r="G178" s="422">
        <f>'D.2-Penj-APBDesa'!K1247</f>
        <v>0</v>
      </c>
      <c r="H178" s="77"/>
    </row>
    <row r="179" spans="1:8" s="80" customFormat="1" ht="45.75" hidden="1" customHeight="1">
      <c r="A179" s="423">
        <v>2</v>
      </c>
      <c r="B179" s="424">
        <v>3</v>
      </c>
      <c r="C179" s="424" t="s">
        <v>45</v>
      </c>
      <c r="D179" s="418"/>
      <c r="E179" s="418"/>
      <c r="F179" s="433" t="s">
        <v>367</v>
      </c>
      <c r="G179" s="382">
        <f>G180</f>
        <v>0</v>
      </c>
      <c r="H179" s="79"/>
    </row>
    <row r="180" spans="1:8" s="78" customFormat="1" ht="20.100000000000001" hidden="1" customHeight="1">
      <c r="A180" s="453">
        <v>2</v>
      </c>
      <c r="B180" s="435">
        <v>3</v>
      </c>
      <c r="C180" s="435" t="s">
        <v>45</v>
      </c>
      <c r="D180" s="92">
        <v>5</v>
      </c>
      <c r="E180" s="92">
        <v>2</v>
      </c>
      <c r="F180" s="367" t="s">
        <v>43</v>
      </c>
      <c r="G180" s="422">
        <f>'D.2-Penj-APBDesa'!K1251</f>
        <v>0</v>
      </c>
      <c r="H180" s="77"/>
    </row>
    <row r="181" spans="1:8" s="80" customFormat="1" ht="26.25" hidden="1" customHeight="1">
      <c r="A181" s="423">
        <v>2</v>
      </c>
      <c r="B181" s="424">
        <v>3</v>
      </c>
      <c r="C181" s="424" t="s">
        <v>49</v>
      </c>
      <c r="D181" s="418"/>
      <c r="E181" s="418"/>
      <c r="F181" s="433" t="s">
        <v>368</v>
      </c>
      <c r="G181" s="382">
        <f>G182</f>
        <v>0</v>
      </c>
      <c r="H181" s="79"/>
    </row>
    <row r="182" spans="1:8" s="78" customFormat="1" ht="20.100000000000001" hidden="1" customHeight="1">
      <c r="A182" s="453">
        <v>2</v>
      </c>
      <c r="B182" s="435">
        <v>3</v>
      </c>
      <c r="C182" s="435" t="s">
        <v>49</v>
      </c>
      <c r="D182" s="92">
        <v>5</v>
      </c>
      <c r="E182" s="92">
        <v>2</v>
      </c>
      <c r="F182" s="367" t="s">
        <v>43</v>
      </c>
      <c r="G182" s="422">
        <f>'D.2-Penj-APBDesa'!K1255</f>
        <v>0</v>
      </c>
      <c r="H182" s="77"/>
    </row>
    <row r="183" spans="1:8" s="80" customFormat="1" ht="39.950000000000003" hidden="1" customHeight="1">
      <c r="A183" s="423">
        <v>2</v>
      </c>
      <c r="B183" s="424">
        <v>3</v>
      </c>
      <c r="C183" s="424" t="s">
        <v>51</v>
      </c>
      <c r="D183" s="418"/>
      <c r="E183" s="418"/>
      <c r="F183" s="433" t="s">
        <v>369</v>
      </c>
      <c r="G183" s="382">
        <f>G184</f>
        <v>0</v>
      </c>
      <c r="H183" s="79"/>
    </row>
    <row r="184" spans="1:8" s="78" customFormat="1" ht="20.100000000000001" hidden="1" customHeight="1">
      <c r="A184" s="453">
        <v>2</v>
      </c>
      <c r="B184" s="435">
        <v>3</v>
      </c>
      <c r="C184" s="435" t="s">
        <v>51</v>
      </c>
      <c r="D184" s="92">
        <v>5</v>
      </c>
      <c r="E184" s="92">
        <v>2</v>
      </c>
      <c r="F184" s="367" t="s">
        <v>43</v>
      </c>
      <c r="G184" s="422">
        <f>'D.2-Penj-APBDesa'!K1259</f>
        <v>0</v>
      </c>
      <c r="H184" s="77"/>
    </row>
    <row r="185" spans="1:8" s="80" customFormat="1" ht="20.100000000000001" hidden="1" customHeight="1">
      <c r="A185" s="423">
        <v>2</v>
      </c>
      <c r="B185" s="424">
        <v>3</v>
      </c>
      <c r="C185" s="424" t="s">
        <v>73</v>
      </c>
      <c r="D185" s="418"/>
      <c r="E185" s="418"/>
      <c r="F185" s="433" t="s">
        <v>370</v>
      </c>
      <c r="G185" s="382">
        <f>G186</f>
        <v>0</v>
      </c>
      <c r="H185" s="79"/>
    </row>
    <row r="186" spans="1:8" s="78" customFormat="1" ht="20.100000000000001" hidden="1" customHeight="1">
      <c r="A186" s="453">
        <v>2</v>
      </c>
      <c r="B186" s="435">
        <v>3</v>
      </c>
      <c r="C186" s="435" t="s">
        <v>73</v>
      </c>
      <c r="D186" s="92">
        <v>5</v>
      </c>
      <c r="E186" s="92">
        <v>2</v>
      </c>
      <c r="F186" s="367" t="s">
        <v>43</v>
      </c>
      <c r="G186" s="422">
        <f>'D.2-Penj-APBDesa'!K1264</f>
        <v>0</v>
      </c>
      <c r="H186" s="77"/>
    </row>
    <row r="187" spans="1:8" s="80" customFormat="1" ht="17.25" customHeight="1">
      <c r="A187" s="423">
        <v>2</v>
      </c>
      <c r="B187" s="424">
        <v>3</v>
      </c>
      <c r="C187" s="424" t="s">
        <v>75</v>
      </c>
      <c r="D187" s="418"/>
      <c r="E187" s="418"/>
      <c r="F187" s="433" t="s">
        <v>371</v>
      </c>
      <c r="G187" s="382">
        <f>G188</f>
        <v>0</v>
      </c>
      <c r="H187" s="79" t="s">
        <v>48</v>
      </c>
    </row>
    <row r="188" spans="1:8" s="78" customFormat="1" ht="20.100000000000001" customHeight="1">
      <c r="A188" s="453">
        <v>2</v>
      </c>
      <c r="B188" s="435">
        <v>3</v>
      </c>
      <c r="C188" s="435" t="s">
        <v>75</v>
      </c>
      <c r="D188" s="92">
        <v>5</v>
      </c>
      <c r="E188" s="92">
        <v>3</v>
      </c>
      <c r="F188" s="367" t="s">
        <v>55</v>
      </c>
      <c r="G188" s="422">
        <f>'D.2-Penj-APBDesa'!K1269</f>
        <v>0</v>
      </c>
      <c r="H188" s="77"/>
    </row>
    <row r="189" spans="1:8" s="80" customFormat="1" ht="33.75" customHeight="1">
      <c r="A189" s="423">
        <v>2</v>
      </c>
      <c r="B189" s="424">
        <v>3</v>
      </c>
      <c r="C189" s="424" t="s">
        <v>77</v>
      </c>
      <c r="D189" s="418"/>
      <c r="E189" s="418"/>
      <c r="F189" s="433" t="s">
        <v>372</v>
      </c>
      <c r="G189" s="382" t="e">
        <f>G190</f>
        <v>#REF!</v>
      </c>
      <c r="H189" s="79" t="s">
        <v>48</v>
      </c>
    </row>
    <row r="190" spans="1:8" s="78" customFormat="1" ht="20.100000000000001" customHeight="1">
      <c r="A190" s="453">
        <v>2</v>
      </c>
      <c r="B190" s="435">
        <v>3</v>
      </c>
      <c r="C190" s="435" t="s">
        <v>77</v>
      </c>
      <c r="D190" s="92">
        <v>5</v>
      </c>
      <c r="E190" s="92">
        <v>3</v>
      </c>
      <c r="F190" s="367" t="s">
        <v>55</v>
      </c>
      <c r="G190" s="422" t="e">
        <f>'D.2-Penj-APBDesa'!K1276</f>
        <v>#REF!</v>
      </c>
      <c r="H190" s="77"/>
    </row>
    <row r="191" spans="1:8" s="80" customFormat="1" ht="20.100000000000001" hidden="1" customHeight="1">
      <c r="A191" s="423">
        <v>2</v>
      </c>
      <c r="B191" s="424">
        <v>3</v>
      </c>
      <c r="C191" s="424" t="s">
        <v>79</v>
      </c>
      <c r="D191" s="418"/>
      <c r="E191" s="418"/>
      <c r="F191" s="433" t="s">
        <v>373</v>
      </c>
      <c r="G191" s="382">
        <f>G192</f>
        <v>0</v>
      </c>
      <c r="H191" s="79"/>
    </row>
    <row r="192" spans="1:8" s="78" customFormat="1" ht="20.100000000000001" hidden="1" customHeight="1">
      <c r="A192" s="453">
        <v>2</v>
      </c>
      <c r="B192" s="435">
        <v>3</v>
      </c>
      <c r="C192" s="435" t="s">
        <v>79</v>
      </c>
      <c r="D192" s="92">
        <v>5</v>
      </c>
      <c r="E192" s="92">
        <v>3</v>
      </c>
      <c r="F192" s="367" t="s">
        <v>55</v>
      </c>
      <c r="G192" s="422">
        <f>'D.2-Penj-APBDesa'!K1283</f>
        <v>0</v>
      </c>
      <c r="H192" s="77"/>
    </row>
    <row r="193" spans="1:8" s="80" customFormat="1" ht="20.100000000000001" hidden="1" customHeight="1">
      <c r="A193" s="423">
        <v>2</v>
      </c>
      <c r="B193" s="424">
        <v>3</v>
      </c>
      <c r="C193" s="424" t="s">
        <v>374</v>
      </c>
      <c r="D193" s="418"/>
      <c r="E193" s="418"/>
      <c r="F193" s="433" t="s">
        <v>375</v>
      </c>
      <c r="G193" s="382">
        <f>G194</f>
        <v>0</v>
      </c>
      <c r="H193" s="79"/>
    </row>
    <row r="194" spans="1:8" s="78" customFormat="1" ht="20.100000000000001" hidden="1" customHeight="1">
      <c r="A194" s="453">
        <v>2</v>
      </c>
      <c r="B194" s="435">
        <v>3</v>
      </c>
      <c r="C194" s="435" t="s">
        <v>374</v>
      </c>
      <c r="D194" s="92">
        <v>5</v>
      </c>
      <c r="E194" s="92">
        <v>3</v>
      </c>
      <c r="F194" s="367" t="s">
        <v>55</v>
      </c>
      <c r="G194" s="422">
        <f>'D.2-Penj-APBDesa'!K1290</f>
        <v>0</v>
      </c>
      <c r="H194" s="77"/>
    </row>
    <row r="195" spans="1:8" s="80" customFormat="1" ht="39" customHeight="1">
      <c r="A195" s="423">
        <v>2</v>
      </c>
      <c r="B195" s="424">
        <v>3</v>
      </c>
      <c r="C195" s="424" t="s">
        <v>376</v>
      </c>
      <c r="D195" s="418"/>
      <c r="E195" s="418"/>
      <c r="F195" s="433" t="s">
        <v>377</v>
      </c>
      <c r="G195" s="382">
        <f>G196</f>
        <v>0</v>
      </c>
      <c r="H195" s="79" t="s">
        <v>828</v>
      </c>
    </row>
    <row r="196" spans="1:8" s="78" customFormat="1" ht="20.100000000000001" customHeight="1">
      <c r="A196" s="453">
        <v>2</v>
      </c>
      <c r="B196" s="435">
        <v>3</v>
      </c>
      <c r="C196" s="435" t="s">
        <v>376</v>
      </c>
      <c r="D196" s="92">
        <v>5</v>
      </c>
      <c r="E196" s="92">
        <v>3</v>
      </c>
      <c r="F196" s="367" t="s">
        <v>55</v>
      </c>
      <c r="G196" s="422">
        <f>'D.2-Penj-APBDesa'!K1297</f>
        <v>0</v>
      </c>
      <c r="H196" s="77"/>
    </row>
    <row r="197" spans="1:8" s="80" customFormat="1" ht="20.100000000000001" hidden="1" customHeight="1">
      <c r="A197" s="423">
        <v>2</v>
      </c>
      <c r="B197" s="424">
        <v>3</v>
      </c>
      <c r="C197" s="424" t="s">
        <v>378</v>
      </c>
      <c r="D197" s="418"/>
      <c r="E197" s="418"/>
      <c r="F197" s="433" t="s">
        <v>379</v>
      </c>
      <c r="G197" s="382">
        <f>G198</f>
        <v>0</v>
      </c>
      <c r="H197" s="79"/>
    </row>
    <row r="198" spans="1:8" s="78" customFormat="1" ht="20.100000000000001" hidden="1" customHeight="1">
      <c r="A198" s="453">
        <v>2</v>
      </c>
      <c r="B198" s="435">
        <v>3</v>
      </c>
      <c r="C198" s="435" t="s">
        <v>378</v>
      </c>
      <c r="D198" s="92">
        <v>5</v>
      </c>
      <c r="E198" s="92">
        <v>3</v>
      </c>
      <c r="F198" s="367" t="s">
        <v>55</v>
      </c>
      <c r="G198" s="422">
        <f>'D.2-Penj-APBDesa'!K1304</f>
        <v>0</v>
      </c>
      <c r="H198" s="77"/>
    </row>
    <row r="199" spans="1:8" s="80" customFormat="1" ht="36" hidden="1" customHeight="1">
      <c r="A199" s="423">
        <v>2</v>
      </c>
      <c r="B199" s="424">
        <v>3</v>
      </c>
      <c r="C199" s="424" t="s">
        <v>380</v>
      </c>
      <c r="D199" s="418"/>
      <c r="E199" s="418"/>
      <c r="F199" s="433" t="s">
        <v>381</v>
      </c>
      <c r="G199" s="382">
        <f>G200</f>
        <v>0</v>
      </c>
      <c r="H199" s="79"/>
    </row>
    <row r="200" spans="1:8" s="78" customFormat="1" ht="20.100000000000001" hidden="1" customHeight="1">
      <c r="A200" s="453">
        <v>2</v>
      </c>
      <c r="B200" s="435">
        <v>3</v>
      </c>
      <c r="C200" s="435" t="s">
        <v>380</v>
      </c>
      <c r="D200" s="92">
        <v>5</v>
      </c>
      <c r="E200" s="92">
        <v>3</v>
      </c>
      <c r="F200" s="367" t="s">
        <v>55</v>
      </c>
      <c r="G200" s="422">
        <f>'D.2-Penj-APBDesa'!K1311</f>
        <v>0</v>
      </c>
      <c r="H200" s="77"/>
    </row>
    <row r="201" spans="1:8" s="80" customFormat="1" ht="20.100000000000001" hidden="1" customHeight="1">
      <c r="A201" s="423">
        <v>2</v>
      </c>
      <c r="B201" s="424">
        <v>3</v>
      </c>
      <c r="C201" s="424" t="s">
        <v>382</v>
      </c>
      <c r="D201" s="418"/>
      <c r="E201" s="418"/>
      <c r="F201" s="433" t="s">
        <v>383</v>
      </c>
      <c r="G201" s="382">
        <f>G202</f>
        <v>0</v>
      </c>
      <c r="H201" s="79"/>
    </row>
    <row r="202" spans="1:8" s="78" customFormat="1" ht="20.100000000000001" hidden="1" customHeight="1">
      <c r="A202" s="453">
        <v>2</v>
      </c>
      <c r="B202" s="435">
        <v>3</v>
      </c>
      <c r="C202" s="435" t="s">
        <v>382</v>
      </c>
      <c r="D202" s="92">
        <v>5</v>
      </c>
      <c r="E202" s="92">
        <v>2</v>
      </c>
      <c r="F202" s="482" t="s">
        <v>43</v>
      </c>
      <c r="G202" s="422">
        <f>'D.2-Penj-APBDesa'!K1318</f>
        <v>0</v>
      </c>
      <c r="H202" s="77"/>
    </row>
    <row r="203" spans="1:8" s="80" customFormat="1" ht="20.100000000000001" hidden="1" customHeight="1">
      <c r="A203" s="423">
        <v>2</v>
      </c>
      <c r="B203" s="424">
        <v>3</v>
      </c>
      <c r="C203" s="424" t="s">
        <v>384</v>
      </c>
      <c r="D203" s="418"/>
      <c r="E203" s="418"/>
      <c r="F203" s="433" t="s">
        <v>385</v>
      </c>
      <c r="G203" s="382">
        <f>G204</f>
        <v>0</v>
      </c>
      <c r="H203" s="79"/>
    </row>
    <row r="204" spans="1:8" s="78" customFormat="1" ht="20.100000000000001" hidden="1" customHeight="1">
      <c r="A204" s="453">
        <v>2</v>
      </c>
      <c r="B204" s="435">
        <v>3</v>
      </c>
      <c r="C204" s="435" t="s">
        <v>384</v>
      </c>
      <c r="D204" s="92">
        <v>5</v>
      </c>
      <c r="E204" s="92">
        <v>2</v>
      </c>
      <c r="F204" s="482" t="s">
        <v>43</v>
      </c>
      <c r="G204" s="422">
        <f>'D.2-Penj-APBDesa'!K1335</f>
        <v>0</v>
      </c>
      <c r="H204" s="77"/>
    </row>
    <row r="205" spans="1:8" s="80" customFormat="1" ht="20.100000000000001" hidden="1" customHeight="1">
      <c r="A205" s="423">
        <v>2</v>
      </c>
      <c r="B205" s="424">
        <v>3</v>
      </c>
      <c r="C205" s="424" t="s">
        <v>386</v>
      </c>
      <c r="D205" s="418"/>
      <c r="E205" s="418"/>
      <c r="F205" s="433" t="s">
        <v>387</v>
      </c>
      <c r="G205" s="382">
        <f>G206</f>
        <v>0</v>
      </c>
      <c r="H205" s="79" t="s">
        <v>48</v>
      </c>
    </row>
    <row r="206" spans="1:8" s="78" customFormat="1" ht="20.100000000000001" hidden="1" customHeight="1">
      <c r="A206" s="453">
        <v>2</v>
      </c>
      <c r="B206" s="435">
        <v>3</v>
      </c>
      <c r="C206" s="435" t="s">
        <v>386</v>
      </c>
      <c r="D206" s="92">
        <v>5</v>
      </c>
      <c r="E206" s="92">
        <v>3</v>
      </c>
      <c r="F206" s="367" t="s">
        <v>55</v>
      </c>
      <c r="G206" s="422">
        <f>'D.2-Penj-APBDesa'!K1350</f>
        <v>0</v>
      </c>
      <c r="H206" s="77"/>
    </row>
    <row r="207" spans="1:8" s="80" customFormat="1" ht="20.100000000000001" hidden="1" customHeight="1">
      <c r="A207" s="423">
        <v>2</v>
      </c>
      <c r="B207" s="424">
        <v>3</v>
      </c>
      <c r="C207" s="424" t="s">
        <v>585</v>
      </c>
      <c r="D207" s="418"/>
      <c r="E207" s="418"/>
      <c r="F207" s="433" t="s">
        <v>609</v>
      </c>
      <c r="G207" s="382">
        <f>G208+G209</f>
        <v>0</v>
      </c>
      <c r="H207" s="79"/>
    </row>
    <row r="208" spans="1:8" s="78" customFormat="1" ht="20.100000000000001" hidden="1" customHeight="1">
      <c r="A208" s="453">
        <v>2</v>
      </c>
      <c r="B208" s="435">
        <v>3</v>
      </c>
      <c r="C208" s="435" t="s">
        <v>585</v>
      </c>
      <c r="D208" s="92">
        <v>5</v>
      </c>
      <c r="E208" s="92">
        <v>2</v>
      </c>
      <c r="F208" s="482" t="s">
        <v>43</v>
      </c>
      <c r="G208" s="422">
        <f>'D.2-Penj-APBDesa'!K1356</f>
        <v>0</v>
      </c>
      <c r="H208" s="77"/>
    </row>
    <row r="209" spans="1:8" s="78" customFormat="1" ht="20.100000000000001" hidden="1" customHeight="1">
      <c r="A209" s="453">
        <v>2</v>
      </c>
      <c r="B209" s="435">
        <v>3</v>
      </c>
      <c r="C209" s="435" t="s">
        <v>585</v>
      </c>
      <c r="D209" s="92">
        <v>5</v>
      </c>
      <c r="E209" s="92">
        <v>3</v>
      </c>
      <c r="F209" s="367" t="s">
        <v>55</v>
      </c>
      <c r="G209" s="422">
        <f>'D.2-Penj-APBDesa'!K1371</f>
        <v>0</v>
      </c>
      <c r="H209" s="77"/>
    </row>
    <row r="210" spans="1:8" s="74" customFormat="1" ht="20.100000000000001" customHeight="1">
      <c r="A210" s="455">
        <v>2</v>
      </c>
      <c r="B210" s="444">
        <v>4</v>
      </c>
      <c r="C210" s="444"/>
      <c r="D210" s="380"/>
      <c r="E210" s="380"/>
      <c r="F210" s="456" t="s">
        <v>388</v>
      </c>
      <c r="G210" s="371">
        <f>G211+G213+G215+G217+G219+G221+G223+G225+G227+G231+G233+G235+G237+G239+G241+G243+G245</f>
        <v>0</v>
      </c>
      <c r="H210" s="73"/>
    </row>
    <row r="211" spans="1:8" s="80" customFormat="1" ht="39.75" hidden="1" customHeight="1">
      <c r="A211" s="439">
        <v>2</v>
      </c>
      <c r="B211" s="424">
        <v>4</v>
      </c>
      <c r="C211" s="424" t="s">
        <v>34</v>
      </c>
      <c r="D211" s="418"/>
      <c r="E211" s="418"/>
      <c r="F211" s="433" t="s">
        <v>389</v>
      </c>
      <c r="G211" s="382">
        <f>G212</f>
        <v>0</v>
      </c>
      <c r="H211" s="79"/>
    </row>
    <row r="212" spans="1:8" s="78" customFormat="1" ht="20.100000000000001" hidden="1" customHeight="1">
      <c r="A212" s="441">
        <v>2</v>
      </c>
      <c r="B212" s="435">
        <v>4</v>
      </c>
      <c r="C212" s="435" t="s">
        <v>34</v>
      </c>
      <c r="D212" s="92">
        <v>5</v>
      </c>
      <c r="E212" s="92">
        <v>2</v>
      </c>
      <c r="F212" s="482" t="s">
        <v>43</v>
      </c>
      <c r="G212" s="422">
        <f>'D.2-Penj-APBDesa'!K1404</f>
        <v>0</v>
      </c>
      <c r="H212" s="77"/>
    </row>
    <row r="213" spans="1:8" s="80" customFormat="1" ht="20.100000000000001" hidden="1" customHeight="1">
      <c r="A213" s="423">
        <v>2</v>
      </c>
      <c r="B213" s="424">
        <v>4</v>
      </c>
      <c r="C213" s="424" t="s">
        <v>37</v>
      </c>
      <c r="D213" s="418"/>
      <c r="E213" s="418"/>
      <c r="F213" s="433" t="s">
        <v>390</v>
      </c>
      <c r="G213" s="382">
        <f>G214</f>
        <v>0</v>
      </c>
      <c r="H213" s="79"/>
    </row>
    <row r="214" spans="1:8" s="78" customFormat="1" ht="20.100000000000001" hidden="1" customHeight="1">
      <c r="A214" s="453">
        <v>2</v>
      </c>
      <c r="B214" s="435">
        <v>4</v>
      </c>
      <c r="C214" s="435" t="s">
        <v>37</v>
      </c>
      <c r="D214" s="92">
        <v>5</v>
      </c>
      <c r="E214" s="92">
        <v>2</v>
      </c>
      <c r="F214" s="482" t="s">
        <v>43</v>
      </c>
      <c r="G214" s="422">
        <f>'D.2-Penj-APBDesa'!K1423</f>
        <v>0</v>
      </c>
      <c r="H214" s="77"/>
    </row>
    <row r="215" spans="1:8" s="80" customFormat="1" ht="38.1" hidden="1" customHeight="1">
      <c r="A215" s="423">
        <v>2</v>
      </c>
      <c r="B215" s="424">
        <v>4</v>
      </c>
      <c r="C215" s="424" t="s">
        <v>39</v>
      </c>
      <c r="D215" s="418"/>
      <c r="E215" s="418"/>
      <c r="F215" s="433" t="s">
        <v>391</v>
      </c>
      <c r="G215" s="382">
        <f>G216</f>
        <v>0</v>
      </c>
      <c r="H215" s="79"/>
    </row>
    <row r="216" spans="1:8" s="78" customFormat="1" ht="20.100000000000001" hidden="1" customHeight="1">
      <c r="A216" s="453">
        <v>2</v>
      </c>
      <c r="B216" s="435">
        <v>4</v>
      </c>
      <c r="C216" s="435" t="s">
        <v>39</v>
      </c>
      <c r="D216" s="92">
        <v>5</v>
      </c>
      <c r="E216" s="92">
        <v>2</v>
      </c>
      <c r="F216" s="482" t="s">
        <v>43</v>
      </c>
      <c r="G216" s="422">
        <f>'D.2-Penj-APBDesa'!K1428</f>
        <v>0</v>
      </c>
      <c r="H216" s="77"/>
    </row>
    <row r="217" spans="1:8" s="80" customFormat="1" ht="20.100000000000001" hidden="1" customHeight="1">
      <c r="A217" s="423">
        <v>2</v>
      </c>
      <c r="B217" s="424">
        <v>4</v>
      </c>
      <c r="C217" s="424" t="s">
        <v>41</v>
      </c>
      <c r="D217" s="418"/>
      <c r="E217" s="418"/>
      <c r="F217" s="433" t="s">
        <v>392</v>
      </c>
      <c r="G217" s="382">
        <f>G218</f>
        <v>0</v>
      </c>
      <c r="H217" s="79"/>
    </row>
    <row r="218" spans="1:8" s="78" customFormat="1" ht="20.100000000000001" hidden="1" customHeight="1">
      <c r="A218" s="453">
        <v>2</v>
      </c>
      <c r="B218" s="435">
        <v>4</v>
      </c>
      <c r="C218" s="435" t="s">
        <v>41</v>
      </c>
      <c r="D218" s="92">
        <v>5</v>
      </c>
      <c r="E218" s="92">
        <v>2</v>
      </c>
      <c r="F218" s="482" t="s">
        <v>43</v>
      </c>
      <c r="G218" s="422">
        <f>'D.2-Penj-APBDesa'!K1433</f>
        <v>0</v>
      </c>
      <c r="H218" s="77"/>
    </row>
    <row r="219" spans="1:8" s="80" customFormat="1" ht="36" hidden="1" customHeight="1">
      <c r="A219" s="423">
        <v>2</v>
      </c>
      <c r="B219" s="424">
        <v>4</v>
      </c>
      <c r="C219" s="424" t="s">
        <v>45</v>
      </c>
      <c r="D219" s="418"/>
      <c r="E219" s="418"/>
      <c r="F219" s="433" t="s">
        <v>393</v>
      </c>
      <c r="G219" s="382">
        <f>G220</f>
        <v>0</v>
      </c>
      <c r="H219" s="79"/>
    </row>
    <row r="220" spans="1:8" s="78" customFormat="1" ht="20.100000000000001" hidden="1" customHeight="1">
      <c r="A220" s="453">
        <v>2</v>
      </c>
      <c r="B220" s="435">
        <v>4</v>
      </c>
      <c r="C220" s="435" t="s">
        <v>45</v>
      </c>
      <c r="D220" s="92">
        <v>5</v>
      </c>
      <c r="E220" s="92">
        <v>2</v>
      </c>
      <c r="F220" s="482" t="s">
        <v>43</v>
      </c>
      <c r="G220" s="422">
        <f>'D.2-Penj-APBDesa'!K1438</f>
        <v>0</v>
      </c>
      <c r="H220" s="77"/>
    </row>
    <row r="221" spans="1:8" s="80" customFormat="1" ht="20.100000000000001" hidden="1" customHeight="1">
      <c r="A221" s="423">
        <v>2</v>
      </c>
      <c r="B221" s="424">
        <v>4</v>
      </c>
      <c r="C221" s="424" t="s">
        <v>49</v>
      </c>
      <c r="D221" s="418"/>
      <c r="E221" s="418"/>
      <c r="F221" s="433" t="s">
        <v>394</v>
      </c>
      <c r="G221" s="382">
        <f>G222</f>
        <v>0</v>
      </c>
      <c r="H221" s="79"/>
    </row>
    <row r="222" spans="1:8" s="78" customFormat="1" ht="20.100000000000001" hidden="1" customHeight="1">
      <c r="A222" s="453">
        <v>2</v>
      </c>
      <c r="B222" s="435">
        <v>4</v>
      </c>
      <c r="C222" s="435" t="s">
        <v>49</v>
      </c>
      <c r="D222" s="92">
        <v>5</v>
      </c>
      <c r="E222" s="92">
        <v>2</v>
      </c>
      <c r="F222" s="482" t="s">
        <v>43</v>
      </c>
      <c r="G222" s="422">
        <f>'D.2-Penj-APBDesa'!K1443</f>
        <v>0</v>
      </c>
      <c r="H222" s="77"/>
    </row>
    <row r="223" spans="1:8" s="80" customFormat="1" ht="42" hidden="1" customHeight="1">
      <c r="A223" s="423">
        <v>2</v>
      </c>
      <c r="B223" s="424">
        <v>4</v>
      </c>
      <c r="C223" s="424" t="s">
        <v>51</v>
      </c>
      <c r="D223" s="418"/>
      <c r="E223" s="418"/>
      <c r="F223" s="433" t="s">
        <v>395</v>
      </c>
      <c r="G223" s="382">
        <f>G224</f>
        <v>0</v>
      </c>
      <c r="H223" s="79"/>
    </row>
    <row r="224" spans="1:8" s="78" customFormat="1" ht="20.100000000000001" hidden="1" customHeight="1">
      <c r="A224" s="453">
        <v>2</v>
      </c>
      <c r="B224" s="435">
        <v>4</v>
      </c>
      <c r="C224" s="435" t="s">
        <v>51</v>
      </c>
      <c r="D224" s="92">
        <v>5</v>
      </c>
      <c r="E224" s="92">
        <v>2</v>
      </c>
      <c r="F224" s="482" t="s">
        <v>43</v>
      </c>
      <c r="G224" s="422">
        <f>'D.2-Penj-APBDesa'!K1448</f>
        <v>0</v>
      </c>
      <c r="H224" s="77"/>
    </row>
    <row r="225" spans="1:8" s="80" customFormat="1" ht="20.100000000000001" hidden="1" customHeight="1">
      <c r="A225" s="423">
        <v>2</v>
      </c>
      <c r="B225" s="424">
        <v>4</v>
      </c>
      <c r="C225" s="424" t="s">
        <v>73</v>
      </c>
      <c r="D225" s="418"/>
      <c r="E225" s="418"/>
      <c r="F225" s="433" t="s">
        <v>396</v>
      </c>
      <c r="G225" s="382">
        <f>G226</f>
        <v>0</v>
      </c>
      <c r="H225" s="79"/>
    </row>
    <row r="226" spans="1:8" s="78" customFormat="1" ht="20.100000000000001" hidden="1" customHeight="1">
      <c r="A226" s="453">
        <v>2</v>
      </c>
      <c r="B226" s="435">
        <v>4</v>
      </c>
      <c r="C226" s="435" t="s">
        <v>73</v>
      </c>
      <c r="D226" s="92">
        <v>5</v>
      </c>
      <c r="E226" s="92">
        <v>2</v>
      </c>
      <c r="F226" s="482" t="s">
        <v>43</v>
      </c>
      <c r="G226" s="422">
        <f>'D.2-Penj-APBDesa'!K1453</f>
        <v>0</v>
      </c>
      <c r="H226" s="77"/>
    </row>
    <row r="227" spans="1:8" s="80" customFormat="1" ht="20.100000000000001" hidden="1" customHeight="1">
      <c r="A227" s="423">
        <v>2</v>
      </c>
      <c r="B227" s="424">
        <v>4</v>
      </c>
      <c r="C227" s="424" t="s">
        <v>75</v>
      </c>
      <c r="D227" s="418"/>
      <c r="E227" s="418"/>
      <c r="F227" s="433" t="s">
        <v>397</v>
      </c>
      <c r="G227" s="382">
        <f>G228</f>
        <v>0</v>
      </c>
      <c r="H227" s="79"/>
    </row>
    <row r="228" spans="1:8" s="78" customFormat="1" ht="20.100000000000001" hidden="1" customHeight="1">
      <c r="A228" s="453">
        <v>2</v>
      </c>
      <c r="B228" s="435">
        <v>4</v>
      </c>
      <c r="C228" s="435" t="s">
        <v>75</v>
      </c>
      <c r="D228" s="92">
        <v>5</v>
      </c>
      <c r="E228" s="92">
        <v>2</v>
      </c>
      <c r="F228" s="482" t="s">
        <v>43</v>
      </c>
      <c r="G228" s="422">
        <f>'D.2-Penj-APBDesa'!K1449</f>
        <v>0</v>
      </c>
      <c r="H228" s="77"/>
    </row>
    <row r="229" spans="1:8" s="80" customFormat="1" ht="20.100000000000001" hidden="1" customHeight="1">
      <c r="A229" s="423">
        <v>2</v>
      </c>
      <c r="B229" s="424">
        <v>4</v>
      </c>
      <c r="C229" s="424" t="s">
        <v>77</v>
      </c>
      <c r="D229" s="418"/>
      <c r="E229" s="418"/>
      <c r="F229" s="433" t="s">
        <v>398</v>
      </c>
      <c r="G229" s="382">
        <f>G230</f>
        <v>0</v>
      </c>
      <c r="H229" s="79"/>
    </row>
    <row r="230" spans="1:8" s="78" customFormat="1" ht="20.100000000000001" hidden="1" customHeight="1">
      <c r="A230" s="453">
        <v>2</v>
      </c>
      <c r="B230" s="435">
        <v>4</v>
      </c>
      <c r="C230" s="435" t="s">
        <v>77</v>
      </c>
      <c r="D230" s="92">
        <v>5</v>
      </c>
      <c r="E230" s="92">
        <v>3</v>
      </c>
      <c r="F230" s="367" t="s">
        <v>55</v>
      </c>
      <c r="G230" s="422">
        <f>'D.2-Penj-APBDesa'!K1462</f>
        <v>0</v>
      </c>
      <c r="H230" s="77"/>
    </row>
    <row r="231" spans="1:8" s="78" customFormat="1" ht="38.1" hidden="1" customHeight="1">
      <c r="A231" s="423">
        <v>2</v>
      </c>
      <c r="B231" s="424">
        <v>4</v>
      </c>
      <c r="C231" s="435" t="s">
        <v>79</v>
      </c>
      <c r="D231" s="92"/>
      <c r="E231" s="92"/>
      <c r="F231" s="433" t="s">
        <v>399</v>
      </c>
      <c r="G231" s="382">
        <f>G232</f>
        <v>0</v>
      </c>
      <c r="H231" s="77"/>
    </row>
    <row r="232" spans="1:8" s="78" customFormat="1" ht="20.100000000000001" hidden="1" customHeight="1">
      <c r="A232" s="453">
        <v>2</v>
      </c>
      <c r="B232" s="435">
        <v>4</v>
      </c>
      <c r="C232" s="435" t="s">
        <v>79</v>
      </c>
      <c r="D232" s="92">
        <v>5</v>
      </c>
      <c r="E232" s="92">
        <v>3</v>
      </c>
      <c r="F232" s="367" t="s">
        <v>55</v>
      </c>
      <c r="G232" s="422">
        <f>'D.2-Penj-APBDesa'!K1469</f>
        <v>0</v>
      </c>
      <c r="H232" s="77"/>
    </row>
    <row r="233" spans="1:8" s="78" customFormat="1" ht="36" hidden="1" customHeight="1">
      <c r="A233" s="423">
        <v>2</v>
      </c>
      <c r="B233" s="424">
        <v>4</v>
      </c>
      <c r="C233" s="435" t="s">
        <v>374</v>
      </c>
      <c r="D233" s="92"/>
      <c r="E233" s="92"/>
      <c r="F233" s="433" t="s">
        <v>400</v>
      </c>
      <c r="G233" s="382">
        <f>G234</f>
        <v>0</v>
      </c>
      <c r="H233" s="77"/>
    </row>
    <row r="234" spans="1:8" s="78" customFormat="1" ht="20.100000000000001" hidden="1" customHeight="1">
      <c r="A234" s="453">
        <v>2</v>
      </c>
      <c r="B234" s="435">
        <v>4</v>
      </c>
      <c r="C234" s="435" t="s">
        <v>374</v>
      </c>
      <c r="D234" s="92">
        <v>5</v>
      </c>
      <c r="E234" s="92">
        <v>3</v>
      </c>
      <c r="F234" s="367" t="s">
        <v>55</v>
      </c>
      <c r="G234" s="422">
        <f>'D.2-Penj-APBDesa'!K1476</f>
        <v>0</v>
      </c>
      <c r="H234" s="77"/>
    </row>
    <row r="235" spans="1:8" s="78" customFormat="1" ht="39.950000000000003" hidden="1" customHeight="1">
      <c r="A235" s="423">
        <v>2</v>
      </c>
      <c r="B235" s="424">
        <v>4</v>
      </c>
      <c r="C235" s="435" t="s">
        <v>376</v>
      </c>
      <c r="D235" s="92"/>
      <c r="E235" s="92"/>
      <c r="F235" s="433" t="s">
        <v>401</v>
      </c>
      <c r="G235" s="382">
        <f>G236</f>
        <v>0</v>
      </c>
      <c r="H235" s="77"/>
    </row>
    <row r="236" spans="1:8" s="78" customFormat="1" ht="20.100000000000001" hidden="1" customHeight="1">
      <c r="A236" s="453">
        <v>2</v>
      </c>
      <c r="B236" s="435">
        <v>4</v>
      </c>
      <c r="C236" s="435" t="s">
        <v>376</v>
      </c>
      <c r="D236" s="92">
        <v>5</v>
      </c>
      <c r="E236" s="92">
        <v>3</v>
      </c>
      <c r="F236" s="367" t="s">
        <v>55</v>
      </c>
      <c r="G236" s="422">
        <f>'D.2-Penj-APBDesa'!K1483</f>
        <v>0</v>
      </c>
      <c r="H236" s="77"/>
    </row>
    <row r="237" spans="1:8" s="78" customFormat="1" ht="19.5" hidden="1" customHeight="1">
      <c r="A237" s="423">
        <v>2</v>
      </c>
      <c r="B237" s="424">
        <v>4</v>
      </c>
      <c r="C237" s="435" t="s">
        <v>378</v>
      </c>
      <c r="D237" s="92"/>
      <c r="E237" s="92"/>
      <c r="F237" s="433" t="s">
        <v>402</v>
      </c>
      <c r="G237" s="382">
        <f>G238</f>
        <v>0</v>
      </c>
      <c r="H237" s="77"/>
    </row>
    <row r="238" spans="1:8" s="78" customFormat="1" ht="20.100000000000001" hidden="1" customHeight="1">
      <c r="A238" s="453">
        <v>2</v>
      </c>
      <c r="B238" s="435">
        <v>4</v>
      </c>
      <c r="C238" s="435" t="s">
        <v>378</v>
      </c>
      <c r="D238" s="92">
        <v>5</v>
      </c>
      <c r="E238" s="92">
        <v>3</v>
      </c>
      <c r="F238" s="367" t="s">
        <v>55</v>
      </c>
      <c r="G238" s="422">
        <f>'D.2-Penj-APBDesa'!K1490</f>
        <v>0</v>
      </c>
      <c r="H238" s="77"/>
    </row>
    <row r="239" spans="1:8" s="78" customFormat="1" ht="35.1" hidden="1" customHeight="1">
      <c r="A239" s="423">
        <v>2</v>
      </c>
      <c r="B239" s="424">
        <v>4</v>
      </c>
      <c r="C239" s="435" t="s">
        <v>380</v>
      </c>
      <c r="D239" s="92"/>
      <c r="E239" s="92"/>
      <c r="F239" s="433" t="s">
        <v>403</v>
      </c>
      <c r="G239" s="382">
        <f>G240</f>
        <v>0</v>
      </c>
      <c r="H239" s="77"/>
    </row>
    <row r="240" spans="1:8" s="78" customFormat="1" ht="20.100000000000001" hidden="1" customHeight="1">
      <c r="A240" s="453">
        <v>2</v>
      </c>
      <c r="B240" s="435">
        <v>4</v>
      </c>
      <c r="C240" s="435" t="s">
        <v>380</v>
      </c>
      <c r="D240" s="92">
        <v>5</v>
      </c>
      <c r="E240" s="92">
        <v>3</v>
      </c>
      <c r="F240" s="367" t="s">
        <v>55</v>
      </c>
      <c r="G240" s="422">
        <f>'D.2-Penj-APBDesa'!K1497</f>
        <v>0</v>
      </c>
      <c r="H240" s="77"/>
    </row>
    <row r="241" spans="1:8" s="78" customFormat="1" ht="33" hidden="1" customHeight="1">
      <c r="A241" s="423">
        <v>2</v>
      </c>
      <c r="B241" s="424">
        <v>4</v>
      </c>
      <c r="C241" s="435" t="s">
        <v>382</v>
      </c>
      <c r="D241" s="92"/>
      <c r="E241" s="92"/>
      <c r="F241" s="433" t="s">
        <v>404</v>
      </c>
      <c r="G241" s="382">
        <f>G242</f>
        <v>0</v>
      </c>
      <c r="H241" s="77"/>
    </row>
    <row r="242" spans="1:8" s="78" customFormat="1" ht="20.100000000000001" hidden="1" customHeight="1">
      <c r="A242" s="453">
        <v>2</v>
      </c>
      <c r="B242" s="435">
        <v>4</v>
      </c>
      <c r="C242" s="435" t="s">
        <v>382</v>
      </c>
      <c r="D242" s="92">
        <v>5</v>
      </c>
      <c r="E242" s="92">
        <v>3</v>
      </c>
      <c r="F242" s="367" t="s">
        <v>55</v>
      </c>
      <c r="G242" s="422">
        <f>'D.2-Penj-APBDesa'!K1504</f>
        <v>0</v>
      </c>
      <c r="H242" s="77"/>
    </row>
    <row r="243" spans="1:8" s="78" customFormat="1" ht="19.5" hidden="1" customHeight="1">
      <c r="A243" s="423">
        <v>2</v>
      </c>
      <c r="B243" s="424">
        <v>4</v>
      </c>
      <c r="C243" s="435" t="s">
        <v>384</v>
      </c>
      <c r="D243" s="92"/>
      <c r="E243" s="92"/>
      <c r="F243" s="433" t="s">
        <v>405</v>
      </c>
      <c r="G243" s="382">
        <f>G244</f>
        <v>0</v>
      </c>
      <c r="H243" s="77"/>
    </row>
    <row r="244" spans="1:8" s="78" customFormat="1" ht="20.100000000000001" hidden="1" customHeight="1">
      <c r="A244" s="453">
        <v>2</v>
      </c>
      <c r="B244" s="435">
        <v>4</v>
      </c>
      <c r="C244" s="435">
        <v>17</v>
      </c>
      <c r="D244" s="92">
        <v>5</v>
      </c>
      <c r="E244" s="92">
        <v>3</v>
      </c>
      <c r="F244" s="367" t="s">
        <v>55</v>
      </c>
      <c r="G244" s="422">
        <f>'D.2-Penj-APBDesa'!K1511</f>
        <v>0</v>
      </c>
      <c r="H244" s="77"/>
    </row>
    <row r="245" spans="1:8" s="78" customFormat="1" ht="19.5" hidden="1" customHeight="1">
      <c r="A245" s="423">
        <v>2</v>
      </c>
      <c r="B245" s="424">
        <v>4</v>
      </c>
      <c r="C245" s="435" t="s">
        <v>585</v>
      </c>
      <c r="D245" s="92"/>
      <c r="E245" s="92"/>
      <c r="F245" s="433" t="s">
        <v>610</v>
      </c>
      <c r="G245" s="382">
        <f>G246+G247</f>
        <v>0</v>
      </c>
      <c r="H245" s="77"/>
    </row>
    <row r="246" spans="1:8" s="78" customFormat="1" ht="20.100000000000001" hidden="1" customHeight="1">
      <c r="A246" s="441">
        <v>2</v>
      </c>
      <c r="B246" s="435">
        <v>4</v>
      </c>
      <c r="C246" s="435" t="s">
        <v>585</v>
      </c>
      <c r="D246" s="92">
        <v>5</v>
      </c>
      <c r="E246" s="92">
        <v>2</v>
      </c>
      <c r="F246" s="482" t="s">
        <v>43</v>
      </c>
      <c r="G246" s="422">
        <f>'D.2-Penj-APBDesa'!K1517</f>
        <v>0</v>
      </c>
      <c r="H246" s="77"/>
    </row>
    <row r="247" spans="1:8" s="78" customFormat="1" ht="20.100000000000001" hidden="1" customHeight="1">
      <c r="A247" s="441">
        <v>2</v>
      </c>
      <c r="B247" s="435">
        <v>4</v>
      </c>
      <c r="C247" s="435" t="s">
        <v>585</v>
      </c>
      <c r="D247" s="92">
        <v>5</v>
      </c>
      <c r="E247" s="92">
        <v>3</v>
      </c>
      <c r="F247" s="367" t="s">
        <v>55</v>
      </c>
      <c r="G247" s="422">
        <f>'D.2-Penj-APBDesa'!K1518</f>
        <v>0</v>
      </c>
      <c r="H247" s="77"/>
    </row>
    <row r="248" spans="1:8" s="85" customFormat="1" ht="17.25" customHeight="1">
      <c r="A248" s="380">
        <v>2</v>
      </c>
      <c r="B248" s="452">
        <v>5</v>
      </c>
      <c r="C248" s="435"/>
      <c r="D248" s="435"/>
      <c r="E248" s="435"/>
      <c r="F248" s="458" t="s">
        <v>406</v>
      </c>
      <c r="G248" s="483">
        <f>G249+G252+G254+G256</f>
        <v>0</v>
      </c>
      <c r="H248" s="84"/>
    </row>
    <row r="249" spans="1:8" s="85" customFormat="1" ht="21" hidden="1" customHeight="1">
      <c r="A249" s="92">
        <v>2</v>
      </c>
      <c r="B249" s="420">
        <v>5</v>
      </c>
      <c r="C249" s="435" t="s">
        <v>34</v>
      </c>
      <c r="D249" s="435"/>
      <c r="E249" s="435"/>
      <c r="F249" s="433" t="s">
        <v>407</v>
      </c>
      <c r="G249" s="382">
        <f>G250+G251</f>
        <v>0</v>
      </c>
      <c r="H249" s="84"/>
    </row>
    <row r="250" spans="1:8" s="78" customFormat="1" ht="19.5" hidden="1" customHeight="1">
      <c r="A250" s="92">
        <v>2</v>
      </c>
      <c r="B250" s="420">
        <v>5</v>
      </c>
      <c r="C250" s="435" t="s">
        <v>34</v>
      </c>
      <c r="D250" s="92">
        <v>5</v>
      </c>
      <c r="E250" s="92">
        <v>2</v>
      </c>
      <c r="F250" s="367" t="s">
        <v>43</v>
      </c>
      <c r="G250" s="422">
        <f>'D.2-Penj-APBDesa'!K1549</f>
        <v>0</v>
      </c>
      <c r="H250" s="77"/>
    </row>
    <row r="251" spans="1:8" s="78" customFormat="1" ht="19.5" hidden="1" customHeight="1">
      <c r="A251" s="92">
        <v>2</v>
      </c>
      <c r="B251" s="420">
        <v>5</v>
      </c>
      <c r="C251" s="435" t="s">
        <v>34</v>
      </c>
      <c r="D251" s="92">
        <v>5</v>
      </c>
      <c r="E251" s="92">
        <v>3</v>
      </c>
      <c r="F251" s="367" t="s">
        <v>55</v>
      </c>
      <c r="G251" s="422">
        <f>'D.2-Penj-APBDesa'!K1562</f>
        <v>0</v>
      </c>
      <c r="H251" s="77"/>
    </row>
    <row r="252" spans="1:8" s="85" customFormat="1" ht="27.95" hidden="1" customHeight="1">
      <c r="A252" s="92">
        <v>2</v>
      </c>
      <c r="B252" s="420">
        <v>5</v>
      </c>
      <c r="C252" s="435" t="s">
        <v>37</v>
      </c>
      <c r="D252" s="435"/>
      <c r="E252" s="435"/>
      <c r="F252" s="433" t="s">
        <v>408</v>
      </c>
      <c r="G252" s="382">
        <f>G253</f>
        <v>0</v>
      </c>
      <c r="H252" s="84"/>
    </row>
    <row r="253" spans="1:8" s="78" customFormat="1" ht="19.5" hidden="1" customHeight="1">
      <c r="A253" s="92">
        <v>2</v>
      </c>
      <c r="B253" s="420">
        <v>5</v>
      </c>
      <c r="C253" s="435" t="s">
        <v>37</v>
      </c>
      <c r="D253" s="92">
        <v>5</v>
      </c>
      <c r="E253" s="92">
        <v>2</v>
      </c>
      <c r="F253" s="367" t="s">
        <v>43</v>
      </c>
      <c r="G253" s="422">
        <f>'D.2-Penj-APBDesa'!K1568</f>
        <v>0</v>
      </c>
      <c r="H253" s="77"/>
    </row>
    <row r="254" spans="1:8" s="85" customFormat="1" ht="39" hidden="1" customHeight="1">
      <c r="A254" s="92">
        <v>2</v>
      </c>
      <c r="B254" s="420">
        <v>5</v>
      </c>
      <c r="C254" s="435" t="s">
        <v>39</v>
      </c>
      <c r="D254" s="435"/>
      <c r="E254" s="435"/>
      <c r="F254" s="433" t="s">
        <v>409</v>
      </c>
      <c r="G254" s="382">
        <f>G255</f>
        <v>0</v>
      </c>
      <c r="H254" s="84"/>
    </row>
    <row r="255" spans="1:8" s="78" customFormat="1" ht="19.5" hidden="1" customHeight="1">
      <c r="A255" s="92">
        <v>2</v>
      </c>
      <c r="B255" s="420">
        <v>5</v>
      </c>
      <c r="C255" s="435" t="s">
        <v>39</v>
      </c>
      <c r="D255" s="92">
        <v>5</v>
      </c>
      <c r="E255" s="92">
        <v>2</v>
      </c>
      <c r="F255" s="367" t="s">
        <v>43</v>
      </c>
      <c r="G255" s="422">
        <f>'D.2-Penj-APBDesa'!K1586</f>
        <v>0</v>
      </c>
      <c r="H255" s="77"/>
    </row>
    <row r="256" spans="1:8" s="85" customFormat="1" ht="27.95" hidden="1" customHeight="1">
      <c r="A256" s="92">
        <v>2</v>
      </c>
      <c r="B256" s="420">
        <v>5</v>
      </c>
      <c r="C256" s="435" t="s">
        <v>585</v>
      </c>
      <c r="D256" s="435"/>
      <c r="E256" s="435"/>
      <c r="F256" s="433" t="s">
        <v>611</v>
      </c>
      <c r="G256" s="382">
        <f>G257+G258</f>
        <v>0</v>
      </c>
      <c r="H256" s="84"/>
    </row>
    <row r="257" spans="1:8" s="78" customFormat="1" ht="19.5" hidden="1" customHeight="1">
      <c r="A257" s="92">
        <v>2</v>
      </c>
      <c r="B257" s="420">
        <v>5</v>
      </c>
      <c r="C257" s="435" t="s">
        <v>585</v>
      </c>
      <c r="D257" s="92">
        <v>5</v>
      </c>
      <c r="E257" s="92">
        <v>2</v>
      </c>
      <c r="F257" s="367" t="s">
        <v>43</v>
      </c>
      <c r="G257" s="422">
        <f>'D.2-Penj-APBDesa'!K1599</f>
        <v>0</v>
      </c>
      <c r="H257" s="77"/>
    </row>
    <row r="258" spans="1:8" s="78" customFormat="1" ht="19.5" hidden="1" customHeight="1">
      <c r="A258" s="92">
        <v>2</v>
      </c>
      <c r="B258" s="420">
        <v>5</v>
      </c>
      <c r="C258" s="435" t="s">
        <v>585</v>
      </c>
      <c r="D258" s="92">
        <v>5</v>
      </c>
      <c r="E258" s="92">
        <v>3</v>
      </c>
      <c r="F258" s="367" t="s">
        <v>55</v>
      </c>
      <c r="G258" s="422">
        <f>'D.2-Penj-APBDesa'!K1618</f>
        <v>0</v>
      </c>
      <c r="H258" s="77"/>
    </row>
    <row r="259" spans="1:8" s="85" customFormat="1" ht="17.25" customHeight="1">
      <c r="A259" s="380">
        <v>2</v>
      </c>
      <c r="B259" s="452">
        <v>6</v>
      </c>
      <c r="C259" s="435"/>
      <c r="D259" s="435"/>
      <c r="E259" s="435"/>
      <c r="F259" s="458" t="s">
        <v>410</v>
      </c>
      <c r="G259" s="483">
        <f>G260+G262+G267+G264</f>
        <v>35000000</v>
      </c>
      <c r="H259" s="84"/>
    </row>
    <row r="260" spans="1:8" s="87" customFormat="1" ht="21" hidden="1" customHeight="1">
      <c r="A260" s="418">
        <v>2</v>
      </c>
      <c r="B260" s="419">
        <v>6</v>
      </c>
      <c r="C260" s="424" t="s">
        <v>34</v>
      </c>
      <c r="D260" s="424"/>
      <c r="E260" s="424"/>
      <c r="F260" s="433" t="s">
        <v>411</v>
      </c>
      <c r="G260" s="479">
        <f>G261</f>
        <v>0</v>
      </c>
      <c r="H260" s="86"/>
    </row>
    <row r="261" spans="1:8" s="78" customFormat="1" ht="20.100000000000001" hidden="1" customHeight="1">
      <c r="A261" s="453">
        <v>2</v>
      </c>
      <c r="B261" s="435">
        <v>6</v>
      </c>
      <c r="C261" s="435" t="s">
        <v>34</v>
      </c>
      <c r="D261" s="92">
        <v>5</v>
      </c>
      <c r="E261" s="92">
        <v>3</v>
      </c>
      <c r="F261" s="367" t="s">
        <v>55</v>
      </c>
      <c r="G261" s="422">
        <f>'D.2-Penj-APBDesa'!K1625</f>
        <v>0</v>
      </c>
      <c r="H261" s="77"/>
    </row>
    <row r="262" spans="1:8" s="85" customFormat="1" ht="42.95" hidden="1" customHeight="1">
      <c r="A262" s="92">
        <v>2</v>
      </c>
      <c r="B262" s="420">
        <v>6</v>
      </c>
      <c r="C262" s="435" t="s">
        <v>37</v>
      </c>
      <c r="D262" s="435"/>
      <c r="E262" s="435"/>
      <c r="F262" s="433" t="s">
        <v>412</v>
      </c>
      <c r="G262" s="479">
        <f>G263</f>
        <v>0</v>
      </c>
      <c r="H262" s="84"/>
    </row>
    <row r="263" spans="1:8" s="78" customFormat="1" ht="19.5" hidden="1" customHeight="1">
      <c r="A263" s="92">
        <v>2</v>
      </c>
      <c r="B263" s="420">
        <v>6</v>
      </c>
      <c r="C263" s="435" t="s">
        <v>37</v>
      </c>
      <c r="D263" s="92">
        <v>5</v>
      </c>
      <c r="E263" s="92">
        <v>2</v>
      </c>
      <c r="F263" s="367" t="s">
        <v>43</v>
      </c>
      <c r="G263" s="422">
        <f>'D.2-Penj-APBDesa'!K1630</f>
        <v>0</v>
      </c>
      <c r="H263" s="77"/>
    </row>
    <row r="264" spans="1:8" s="85" customFormat="1" ht="34.5" customHeight="1">
      <c r="A264" s="92">
        <v>2</v>
      </c>
      <c r="B264" s="420">
        <v>6</v>
      </c>
      <c r="C264" s="435" t="s">
        <v>39</v>
      </c>
      <c r="D264" s="435"/>
      <c r="E264" s="435"/>
      <c r="F264" s="433" t="s">
        <v>925</v>
      </c>
      <c r="G264" s="479">
        <f>G265+G266</f>
        <v>35000000</v>
      </c>
      <c r="H264" s="84" t="s">
        <v>48</v>
      </c>
    </row>
    <row r="265" spans="1:8" s="78" customFormat="1" ht="19.5" customHeight="1">
      <c r="A265" s="92">
        <v>2</v>
      </c>
      <c r="B265" s="420">
        <v>6</v>
      </c>
      <c r="C265" s="435" t="s">
        <v>39</v>
      </c>
      <c r="D265" s="92">
        <v>5</v>
      </c>
      <c r="E265" s="92">
        <v>2</v>
      </c>
      <c r="F265" s="367" t="s">
        <v>43</v>
      </c>
      <c r="G265" s="422">
        <f>'D.2-Penj-APBDesa'!K1640</f>
        <v>35000000</v>
      </c>
      <c r="H265" s="77"/>
    </row>
    <row r="266" spans="1:8" s="78" customFormat="1" ht="20.100000000000001" customHeight="1">
      <c r="A266" s="453">
        <v>2</v>
      </c>
      <c r="B266" s="435">
        <v>6</v>
      </c>
      <c r="C266" s="435" t="s">
        <v>39</v>
      </c>
      <c r="D266" s="92">
        <v>5</v>
      </c>
      <c r="E266" s="92">
        <v>3</v>
      </c>
      <c r="F266" s="367" t="s">
        <v>55</v>
      </c>
      <c r="G266" s="422">
        <f>'D.2-Penj-APBDesa'!K1654</f>
        <v>0</v>
      </c>
      <c r="H266" s="77"/>
    </row>
    <row r="267" spans="1:8" s="85" customFormat="1" ht="27.95" hidden="1" customHeight="1">
      <c r="A267" s="92">
        <v>2</v>
      </c>
      <c r="B267" s="420">
        <v>6</v>
      </c>
      <c r="C267" s="435" t="s">
        <v>585</v>
      </c>
      <c r="D267" s="435"/>
      <c r="E267" s="435"/>
      <c r="F267" s="433" t="s">
        <v>612</v>
      </c>
      <c r="G267" s="479">
        <f>G268+G269</f>
        <v>0</v>
      </c>
      <c r="H267" s="84"/>
    </row>
    <row r="268" spans="1:8" s="78" customFormat="1" ht="19.5" hidden="1" customHeight="1">
      <c r="A268" s="92">
        <v>2</v>
      </c>
      <c r="B268" s="420">
        <v>6</v>
      </c>
      <c r="C268" s="435" t="s">
        <v>585</v>
      </c>
      <c r="D268" s="92">
        <v>5</v>
      </c>
      <c r="E268" s="92">
        <v>2</v>
      </c>
      <c r="F268" s="367" t="s">
        <v>43</v>
      </c>
      <c r="G268" s="422">
        <f>'D.2-Penj-APBDesa'!K1661</f>
        <v>0</v>
      </c>
      <c r="H268" s="77"/>
    </row>
    <row r="269" spans="1:8" s="78" customFormat="1" ht="20.100000000000001" hidden="1" customHeight="1">
      <c r="A269" s="453">
        <v>2</v>
      </c>
      <c r="B269" s="435">
        <v>6</v>
      </c>
      <c r="C269" s="435" t="s">
        <v>585</v>
      </c>
      <c r="D269" s="92">
        <v>5</v>
      </c>
      <c r="E269" s="92">
        <v>3</v>
      </c>
      <c r="F269" s="367" t="s">
        <v>55</v>
      </c>
      <c r="G269" s="422">
        <f>'D.2-Penj-APBDesa'!K1676</f>
        <v>0</v>
      </c>
      <c r="H269" s="77"/>
    </row>
    <row r="270" spans="1:8" s="78" customFormat="1" ht="20.100000000000001" customHeight="1">
      <c r="A270" s="455">
        <v>2</v>
      </c>
      <c r="B270" s="444">
        <v>7</v>
      </c>
      <c r="C270" s="435"/>
      <c r="D270" s="92"/>
      <c r="E270" s="92"/>
      <c r="F270" s="456" t="s">
        <v>414</v>
      </c>
      <c r="G270" s="483">
        <f>G271+G273+G275</f>
        <v>0</v>
      </c>
      <c r="H270" s="77"/>
    </row>
    <row r="271" spans="1:8" s="80" customFormat="1" ht="20.100000000000001" hidden="1" customHeight="1">
      <c r="A271" s="423">
        <v>2</v>
      </c>
      <c r="B271" s="424">
        <v>7</v>
      </c>
      <c r="C271" s="424" t="s">
        <v>34</v>
      </c>
      <c r="D271" s="418"/>
      <c r="E271" s="418"/>
      <c r="F271" s="433" t="s">
        <v>415</v>
      </c>
      <c r="G271" s="479">
        <f>G272</f>
        <v>0</v>
      </c>
      <c r="H271" s="79"/>
    </row>
    <row r="272" spans="1:8" s="78" customFormat="1" ht="20.100000000000001" hidden="1" customHeight="1">
      <c r="A272" s="453">
        <v>2</v>
      </c>
      <c r="B272" s="435">
        <v>7</v>
      </c>
      <c r="C272" s="435" t="s">
        <v>34</v>
      </c>
      <c r="D272" s="92">
        <v>5</v>
      </c>
      <c r="E272" s="92">
        <v>2</v>
      </c>
      <c r="F272" s="367" t="s">
        <v>43</v>
      </c>
      <c r="G272" s="422">
        <f>'D.2-Penj-APBDesa'!K1687</f>
        <v>0</v>
      </c>
      <c r="H272" s="77"/>
    </row>
    <row r="273" spans="1:8" s="80" customFormat="1" ht="20.100000000000001" hidden="1" customHeight="1">
      <c r="A273" s="423">
        <v>2</v>
      </c>
      <c r="B273" s="424">
        <v>7</v>
      </c>
      <c r="C273" s="424" t="s">
        <v>37</v>
      </c>
      <c r="D273" s="418"/>
      <c r="E273" s="418"/>
      <c r="F273" s="433" t="s">
        <v>416</v>
      </c>
      <c r="G273" s="382">
        <f>G274</f>
        <v>0</v>
      </c>
      <c r="H273" s="79"/>
    </row>
    <row r="274" spans="1:8" s="78" customFormat="1" ht="20.100000000000001" hidden="1" customHeight="1">
      <c r="A274" s="453">
        <v>2</v>
      </c>
      <c r="B274" s="435">
        <v>7</v>
      </c>
      <c r="C274" s="424" t="s">
        <v>37</v>
      </c>
      <c r="D274" s="92">
        <v>5</v>
      </c>
      <c r="E274" s="92">
        <v>3</v>
      </c>
      <c r="F274" s="367" t="s">
        <v>55</v>
      </c>
      <c r="G274" s="422">
        <f>'D.2-Penj-APBDesa'!K1694</f>
        <v>0</v>
      </c>
      <c r="H274" s="77"/>
    </row>
    <row r="275" spans="1:8" s="78" customFormat="1" ht="20.100000000000001" hidden="1" customHeight="1">
      <c r="A275" s="453">
        <v>2</v>
      </c>
      <c r="B275" s="435">
        <v>7</v>
      </c>
      <c r="C275" s="435" t="s">
        <v>585</v>
      </c>
      <c r="D275" s="92"/>
      <c r="E275" s="92"/>
      <c r="F275" s="433" t="s">
        <v>613</v>
      </c>
      <c r="G275" s="483">
        <f>G276</f>
        <v>0</v>
      </c>
      <c r="H275" s="77"/>
    </row>
    <row r="276" spans="1:8" s="78" customFormat="1" ht="19.5" hidden="1" customHeight="1">
      <c r="A276" s="92">
        <v>2</v>
      </c>
      <c r="B276" s="420">
        <v>7</v>
      </c>
      <c r="C276" s="435" t="s">
        <v>585</v>
      </c>
      <c r="D276" s="92">
        <v>5</v>
      </c>
      <c r="E276" s="92">
        <v>2</v>
      </c>
      <c r="F276" s="367" t="s">
        <v>43</v>
      </c>
      <c r="G276" s="422">
        <f>'D.2-Penj-APBDesa'!K1711</f>
        <v>0</v>
      </c>
      <c r="H276" s="77"/>
    </row>
    <row r="277" spans="1:8" s="78" customFormat="1" ht="19.5" customHeight="1">
      <c r="A277" s="380">
        <v>2</v>
      </c>
      <c r="B277" s="452">
        <v>8</v>
      </c>
      <c r="C277" s="435"/>
      <c r="D277" s="92"/>
      <c r="E277" s="92"/>
      <c r="F277" s="458" t="s">
        <v>417</v>
      </c>
      <c r="G277" s="483">
        <f>G278+G280+G282+G284</f>
        <v>0</v>
      </c>
      <c r="H277" s="77"/>
    </row>
    <row r="278" spans="1:8" s="78" customFormat="1" ht="19.5" hidden="1" customHeight="1">
      <c r="A278" s="92">
        <v>2</v>
      </c>
      <c r="B278" s="420">
        <v>8</v>
      </c>
      <c r="C278" s="435" t="s">
        <v>34</v>
      </c>
      <c r="D278" s="92"/>
      <c r="E278" s="92"/>
      <c r="F278" s="433" t="s">
        <v>418</v>
      </c>
      <c r="G278" s="479">
        <f>G279</f>
        <v>0</v>
      </c>
      <c r="H278" s="77"/>
    </row>
    <row r="279" spans="1:8" s="78" customFormat="1" ht="19.5" hidden="1" customHeight="1">
      <c r="A279" s="92">
        <v>2</v>
      </c>
      <c r="B279" s="420">
        <v>8</v>
      </c>
      <c r="C279" s="435" t="s">
        <v>34</v>
      </c>
      <c r="D279" s="92">
        <v>5</v>
      </c>
      <c r="E279" s="92">
        <v>2</v>
      </c>
      <c r="F279" s="367" t="s">
        <v>43</v>
      </c>
      <c r="G279" s="422">
        <f>'D.2-Penj-APBDesa'!K1725</f>
        <v>0</v>
      </c>
      <c r="H279" s="77"/>
    </row>
    <row r="280" spans="1:8" s="78" customFormat="1" ht="19.5" hidden="1" customHeight="1">
      <c r="A280" s="92">
        <v>2</v>
      </c>
      <c r="B280" s="420">
        <v>8</v>
      </c>
      <c r="C280" s="435" t="s">
        <v>37</v>
      </c>
      <c r="D280" s="92"/>
      <c r="E280" s="92"/>
      <c r="F280" s="433" t="s">
        <v>419</v>
      </c>
      <c r="G280" s="382">
        <f>G281</f>
        <v>0</v>
      </c>
      <c r="H280" s="77"/>
    </row>
    <row r="281" spans="1:8" s="78" customFormat="1" ht="19.5" hidden="1" customHeight="1">
      <c r="A281" s="92">
        <v>2</v>
      </c>
      <c r="B281" s="420">
        <v>8</v>
      </c>
      <c r="C281" s="435" t="s">
        <v>37</v>
      </c>
      <c r="D281" s="92">
        <v>5</v>
      </c>
      <c r="E281" s="92">
        <v>3</v>
      </c>
      <c r="F281" s="367" t="s">
        <v>55</v>
      </c>
      <c r="G281" s="422">
        <f>'D.2-Penj-APBDesa'!K1720</f>
        <v>0</v>
      </c>
      <c r="H281" s="77"/>
    </row>
    <row r="282" spans="1:8" s="78" customFormat="1" ht="19.5" hidden="1" customHeight="1">
      <c r="A282" s="92">
        <v>2</v>
      </c>
      <c r="B282" s="420">
        <v>8</v>
      </c>
      <c r="C282" s="435" t="s">
        <v>39</v>
      </c>
      <c r="D282" s="92"/>
      <c r="E282" s="92"/>
      <c r="F282" s="433" t="s">
        <v>420</v>
      </c>
      <c r="G282" s="479">
        <f>G283</f>
        <v>0</v>
      </c>
      <c r="H282" s="77"/>
    </row>
    <row r="283" spans="1:8" s="78" customFormat="1" ht="19.5" hidden="1" customHeight="1">
      <c r="A283" s="92">
        <v>2</v>
      </c>
      <c r="B283" s="420">
        <v>8</v>
      </c>
      <c r="C283" s="435" t="s">
        <v>39</v>
      </c>
      <c r="D283" s="92">
        <v>5</v>
      </c>
      <c r="E283" s="92">
        <v>2</v>
      </c>
      <c r="F283" s="367" t="s">
        <v>43</v>
      </c>
      <c r="G283" s="422">
        <f>'D.2-Penj-APBDesa'!K1750</f>
        <v>0</v>
      </c>
      <c r="H283" s="77"/>
    </row>
    <row r="284" spans="1:8" s="78" customFormat="1" ht="19.5" hidden="1" customHeight="1">
      <c r="A284" s="92">
        <v>2</v>
      </c>
      <c r="B284" s="420">
        <v>8</v>
      </c>
      <c r="C284" s="435" t="s">
        <v>585</v>
      </c>
      <c r="D284" s="92"/>
      <c r="E284" s="92"/>
      <c r="F284" s="461" t="s">
        <v>614</v>
      </c>
      <c r="G284" s="484">
        <f>G285</f>
        <v>0</v>
      </c>
      <c r="H284" s="77"/>
    </row>
    <row r="285" spans="1:8" s="78" customFormat="1" ht="19.5" hidden="1" customHeight="1">
      <c r="A285" s="92">
        <v>2</v>
      </c>
      <c r="B285" s="420">
        <v>8</v>
      </c>
      <c r="C285" s="435" t="s">
        <v>585</v>
      </c>
      <c r="D285" s="92">
        <v>5</v>
      </c>
      <c r="E285" s="92">
        <v>2</v>
      </c>
      <c r="F285" s="367" t="s">
        <v>43</v>
      </c>
      <c r="G285" s="422">
        <f>'D.2-Penj-APBDesa'!K1768</f>
        <v>0</v>
      </c>
      <c r="H285" s="77"/>
    </row>
    <row r="286" spans="1:8" s="74" customFormat="1" ht="19.5" customHeight="1">
      <c r="A286" s="380">
        <v>3</v>
      </c>
      <c r="B286" s="452"/>
      <c r="C286" s="452"/>
      <c r="D286" s="380"/>
      <c r="E286" s="380"/>
      <c r="F286" s="89" t="s">
        <v>466</v>
      </c>
      <c r="G286" s="371">
        <f>G287+G305+G320+G335</f>
        <v>29101400</v>
      </c>
      <c r="H286" s="73"/>
    </row>
    <row r="287" spans="1:8" s="76" customFormat="1" ht="19.5" customHeight="1">
      <c r="A287" s="415">
        <v>3</v>
      </c>
      <c r="B287" s="416">
        <v>1</v>
      </c>
      <c r="C287" s="416"/>
      <c r="D287" s="415"/>
      <c r="E287" s="415"/>
      <c r="F287" s="93" t="s">
        <v>467</v>
      </c>
      <c r="G287" s="421">
        <f>G288+G291+G293+G295+G297+G299+G301+G303</f>
        <v>4000000</v>
      </c>
      <c r="H287" s="75"/>
    </row>
    <row r="288" spans="1:8" s="78" customFormat="1" ht="45" hidden="1" customHeight="1">
      <c r="A288" s="453">
        <v>3</v>
      </c>
      <c r="B288" s="435">
        <v>1</v>
      </c>
      <c r="C288" s="435" t="s">
        <v>34</v>
      </c>
      <c r="D288" s="92"/>
      <c r="E288" s="92"/>
      <c r="F288" s="464" t="s">
        <v>468</v>
      </c>
      <c r="G288" s="422">
        <f>G289+G290</f>
        <v>0</v>
      </c>
      <c r="H288" s="77"/>
    </row>
    <row r="289" spans="1:8" s="78" customFormat="1" ht="19.5" hidden="1" customHeight="1">
      <c r="A289" s="453">
        <v>3</v>
      </c>
      <c r="B289" s="435">
        <v>1</v>
      </c>
      <c r="C289" s="435" t="s">
        <v>34</v>
      </c>
      <c r="D289" s="92">
        <v>5</v>
      </c>
      <c r="E289" s="92">
        <v>2</v>
      </c>
      <c r="F289" s="367" t="s">
        <v>43</v>
      </c>
      <c r="G289" s="422">
        <f>'D.2-Penj-APBDesa'!K1788</f>
        <v>0</v>
      </c>
      <c r="H289" s="77"/>
    </row>
    <row r="290" spans="1:8" s="78" customFormat="1" ht="19.5" hidden="1" customHeight="1">
      <c r="A290" s="453">
        <v>3</v>
      </c>
      <c r="B290" s="435">
        <v>1</v>
      </c>
      <c r="C290" s="435" t="s">
        <v>34</v>
      </c>
      <c r="D290" s="92">
        <v>5</v>
      </c>
      <c r="E290" s="92">
        <v>3</v>
      </c>
      <c r="F290" s="367" t="s">
        <v>55</v>
      </c>
      <c r="G290" s="422">
        <f>'D.2-Penj-APBDesa'!K1806</f>
        <v>0</v>
      </c>
      <c r="H290" s="77"/>
    </row>
    <row r="291" spans="1:8" s="78" customFormat="1" ht="18" hidden="1" customHeight="1">
      <c r="A291" s="453">
        <v>3</v>
      </c>
      <c r="B291" s="435">
        <v>1</v>
      </c>
      <c r="C291" s="435" t="s">
        <v>37</v>
      </c>
      <c r="D291" s="92"/>
      <c r="E291" s="92"/>
      <c r="F291" s="433" t="s">
        <v>469</v>
      </c>
      <c r="G291" s="382">
        <f>G292</f>
        <v>0</v>
      </c>
      <c r="H291" s="77"/>
    </row>
    <row r="292" spans="1:8" s="78" customFormat="1" ht="19.5" hidden="1" customHeight="1">
      <c r="A292" s="453">
        <v>3</v>
      </c>
      <c r="B292" s="435">
        <v>1</v>
      </c>
      <c r="C292" s="435" t="s">
        <v>37</v>
      </c>
      <c r="D292" s="92">
        <v>5</v>
      </c>
      <c r="E292" s="92">
        <v>2</v>
      </c>
      <c r="F292" s="367" t="s">
        <v>43</v>
      </c>
      <c r="G292" s="422">
        <f>'D.2-Penj-APBDesa'!K1813</f>
        <v>0</v>
      </c>
      <c r="H292" s="77"/>
    </row>
    <row r="293" spans="1:8" s="78" customFormat="1" ht="38.1" hidden="1" customHeight="1">
      <c r="A293" s="453">
        <v>3</v>
      </c>
      <c r="B293" s="435">
        <v>1</v>
      </c>
      <c r="C293" s="435" t="s">
        <v>39</v>
      </c>
      <c r="D293" s="92"/>
      <c r="E293" s="92"/>
      <c r="F293" s="433" t="s">
        <v>470</v>
      </c>
      <c r="G293" s="382">
        <f>G294</f>
        <v>0</v>
      </c>
      <c r="H293" s="77"/>
    </row>
    <row r="294" spans="1:8" s="78" customFormat="1" ht="19.5" hidden="1" customHeight="1">
      <c r="A294" s="453">
        <v>3</v>
      </c>
      <c r="B294" s="435">
        <v>1</v>
      </c>
      <c r="C294" s="435" t="s">
        <v>39</v>
      </c>
      <c r="D294" s="92">
        <v>5</v>
      </c>
      <c r="E294" s="92">
        <v>2</v>
      </c>
      <c r="F294" s="367" t="s">
        <v>43</v>
      </c>
      <c r="G294" s="422">
        <f>'D.2-Penj-APBDesa'!K1827</f>
        <v>0</v>
      </c>
      <c r="H294" s="77"/>
    </row>
    <row r="295" spans="1:8" s="78" customFormat="1" ht="18" hidden="1" customHeight="1">
      <c r="A295" s="453">
        <v>3</v>
      </c>
      <c r="B295" s="435">
        <v>1</v>
      </c>
      <c r="C295" s="435" t="s">
        <v>41</v>
      </c>
      <c r="D295" s="92"/>
      <c r="E295" s="92"/>
      <c r="F295" s="433" t="s">
        <v>471</v>
      </c>
      <c r="G295" s="479">
        <f>G296</f>
        <v>0</v>
      </c>
      <c r="H295" s="77"/>
    </row>
    <row r="296" spans="1:8" s="78" customFormat="1" ht="19.5" hidden="1" customHeight="1">
      <c r="A296" s="453">
        <v>3</v>
      </c>
      <c r="B296" s="435">
        <v>1</v>
      </c>
      <c r="C296" s="435" t="s">
        <v>41</v>
      </c>
      <c r="D296" s="92">
        <v>5</v>
      </c>
      <c r="E296" s="92">
        <v>2</v>
      </c>
      <c r="F296" s="367" t="s">
        <v>43</v>
      </c>
      <c r="G296" s="422">
        <f>'D.2-Penj-APBDesa'!K1841</f>
        <v>0</v>
      </c>
      <c r="H296" s="77"/>
    </row>
    <row r="297" spans="1:8" s="78" customFormat="1" ht="18" hidden="1" customHeight="1">
      <c r="A297" s="453">
        <v>3</v>
      </c>
      <c r="B297" s="435">
        <v>1</v>
      </c>
      <c r="C297" s="435" t="s">
        <v>45</v>
      </c>
      <c r="D297" s="92"/>
      <c r="E297" s="92"/>
      <c r="F297" s="433" t="s">
        <v>472</v>
      </c>
      <c r="G297" s="479">
        <f>G298</f>
        <v>0</v>
      </c>
      <c r="H297" s="77"/>
    </row>
    <row r="298" spans="1:8" s="78" customFormat="1" ht="19.5" hidden="1" customHeight="1">
      <c r="A298" s="453">
        <v>3</v>
      </c>
      <c r="B298" s="435">
        <v>1</v>
      </c>
      <c r="C298" s="435" t="s">
        <v>45</v>
      </c>
      <c r="D298" s="92">
        <v>5</v>
      </c>
      <c r="E298" s="92">
        <v>2</v>
      </c>
      <c r="F298" s="367" t="s">
        <v>43</v>
      </c>
      <c r="G298" s="422">
        <f>'D.2-Penj-APBDesa'!K1855</f>
        <v>0</v>
      </c>
      <c r="H298" s="77"/>
    </row>
    <row r="299" spans="1:8" s="78" customFormat="1" ht="19.5" hidden="1" customHeight="1">
      <c r="A299" s="453"/>
      <c r="B299" s="435"/>
      <c r="C299" s="435" t="s">
        <v>49</v>
      </c>
      <c r="D299" s="92"/>
      <c r="E299" s="92"/>
      <c r="F299" s="433" t="s">
        <v>473</v>
      </c>
      <c r="G299" s="479">
        <f>G300</f>
        <v>0</v>
      </c>
      <c r="H299" s="77"/>
    </row>
    <row r="300" spans="1:8" s="78" customFormat="1" ht="19.5" hidden="1" customHeight="1">
      <c r="A300" s="453">
        <v>3</v>
      </c>
      <c r="B300" s="435">
        <v>1</v>
      </c>
      <c r="C300" s="435" t="s">
        <v>49</v>
      </c>
      <c r="D300" s="92">
        <v>5</v>
      </c>
      <c r="E300" s="92">
        <v>2</v>
      </c>
      <c r="F300" s="367" t="s">
        <v>43</v>
      </c>
      <c r="G300" s="422">
        <f>'D.2-Penj-APBDesa'!K1873</f>
        <v>0</v>
      </c>
      <c r="H300" s="77"/>
    </row>
    <row r="301" spans="1:8" s="78" customFormat="1" ht="19.5" customHeight="1">
      <c r="A301" s="453">
        <v>3</v>
      </c>
      <c r="B301" s="435">
        <v>1</v>
      </c>
      <c r="C301" s="435" t="s">
        <v>51</v>
      </c>
      <c r="D301" s="92"/>
      <c r="E301" s="92"/>
      <c r="F301" s="433" t="s">
        <v>474</v>
      </c>
      <c r="G301" s="382">
        <f>G302</f>
        <v>4000000</v>
      </c>
      <c r="H301" s="77" t="s">
        <v>48</v>
      </c>
    </row>
    <row r="302" spans="1:8" s="78" customFormat="1" ht="19.5" customHeight="1">
      <c r="A302" s="453">
        <v>3</v>
      </c>
      <c r="B302" s="435">
        <v>1</v>
      </c>
      <c r="C302" s="435" t="s">
        <v>51</v>
      </c>
      <c r="D302" s="92">
        <v>5</v>
      </c>
      <c r="E302" s="92">
        <v>2</v>
      </c>
      <c r="F302" s="367" t="s">
        <v>43</v>
      </c>
      <c r="G302" s="422">
        <f>'D.2-Penj-APBDesa'!K1884</f>
        <v>4000000</v>
      </c>
      <c r="H302" s="77"/>
    </row>
    <row r="303" spans="1:8" s="78" customFormat="1" ht="19.5" hidden="1" customHeight="1">
      <c r="A303" s="453">
        <v>3</v>
      </c>
      <c r="B303" s="435">
        <v>1</v>
      </c>
      <c r="C303" s="435" t="s">
        <v>585</v>
      </c>
      <c r="D303" s="92"/>
      <c r="E303" s="92"/>
      <c r="F303" s="433" t="s">
        <v>615</v>
      </c>
      <c r="G303" s="382">
        <f>G304</f>
        <v>0</v>
      </c>
      <c r="H303" s="77"/>
    </row>
    <row r="304" spans="1:8" s="78" customFormat="1" ht="19.5" hidden="1" customHeight="1">
      <c r="A304" s="453">
        <v>3</v>
      </c>
      <c r="B304" s="435">
        <v>1</v>
      </c>
      <c r="C304" s="435" t="s">
        <v>585</v>
      </c>
      <c r="D304" s="92">
        <v>5</v>
      </c>
      <c r="E304" s="92">
        <v>2</v>
      </c>
      <c r="F304" s="367" t="s">
        <v>43</v>
      </c>
      <c r="G304" s="422">
        <f>'D.2-Penj-APBDesa'!K1902</f>
        <v>0</v>
      </c>
      <c r="H304" s="77"/>
    </row>
    <row r="305" spans="1:8" s="78" customFormat="1" ht="19.5" customHeight="1">
      <c r="A305" s="380">
        <v>3</v>
      </c>
      <c r="B305" s="452">
        <v>2</v>
      </c>
      <c r="C305" s="435"/>
      <c r="D305" s="92"/>
      <c r="E305" s="92"/>
      <c r="F305" s="465" t="s">
        <v>475</v>
      </c>
      <c r="G305" s="422">
        <f>G306+G308+G310+G313+G315+G318</f>
        <v>14749500</v>
      </c>
      <c r="H305" s="77" t="s">
        <v>47</v>
      </c>
    </row>
    <row r="306" spans="1:8" s="78" customFormat="1" ht="19.5" hidden="1" customHeight="1">
      <c r="A306" s="92">
        <v>3</v>
      </c>
      <c r="B306" s="420">
        <v>2</v>
      </c>
      <c r="C306" s="435" t="s">
        <v>34</v>
      </c>
      <c r="D306" s="92"/>
      <c r="E306" s="92"/>
      <c r="F306" s="433" t="s">
        <v>476</v>
      </c>
      <c r="G306" s="479">
        <f>G298</f>
        <v>0</v>
      </c>
      <c r="H306" s="77"/>
    </row>
    <row r="307" spans="1:8" s="78" customFormat="1" ht="19.5" hidden="1" customHeight="1">
      <c r="A307" s="453">
        <v>3</v>
      </c>
      <c r="B307" s="435">
        <v>2</v>
      </c>
      <c r="C307" s="435" t="s">
        <v>34</v>
      </c>
      <c r="D307" s="92">
        <v>5</v>
      </c>
      <c r="E307" s="92">
        <v>2</v>
      </c>
      <c r="F307" s="367" t="s">
        <v>43</v>
      </c>
      <c r="G307" s="422">
        <f>'D.2-Penj-APBDesa'!K1917</f>
        <v>0</v>
      </c>
      <c r="H307" s="77"/>
    </row>
    <row r="308" spans="1:8" s="78" customFormat="1" ht="39.950000000000003" hidden="1" customHeight="1">
      <c r="A308" s="92">
        <v>3</v>
      </c>
      <c r="B308" s="420">
        <v>2</v>
      </c>
      <c r="C308" s="435" t="s">
        <v>37</v>
      </c>
      <c r="D308" s="92"/>
      <c r="E308" s="92"/>
      <c r="F308" s="433" t="s">
        <v>477</v>
      </c>
      <c r="G308" s="382">
        <f>G309</f>
        <v>0</v>
      </c>
      <c r="H308" s="77"/>
    </row>
    <row r="309" spans="1:8" s="78" customFormat="1" ht="19.5" hidden="1" customHeight="1">
      <c r="A309" s="453">
        <v>3</v>
      </c>
      <c r="B309" s="420">
        <v>2</v>
      </c>
      <c r="C309" s="435" t="s">
        <v>37</v>
      </c>
      <c r="D309" s="92">
        <v>5</v>
      </c>
      <c r="E309" s="92">
        <v>2</v>
      </c>
      <c r="F309" s="367" t="s">
        <v>43</v>
      </c>
      <c r="G309" s="422">
        <f>'D.2-Penj-APBDesa'!K1934</f>
        <v>0</v>
      </c>
      <c r="H309" s="77"/>
    </row>
    <row r="310" spans="1:8" s="78" customFormat="1" ht="78.75">
      <c r="A310" s="92">
        <v>3</v>
      </c>
      <c r="B310" s="420">
        <v>2</v>
      </c>
      <c r="C310" s="435" t="s">
        <v>39</v>
      </c>
      <c r="D310" s="92"/>
      <c r="E310" s="92"/>
      <c r="F310" s="433" t="s">
        <v>478</v>
      </c>
      <c r="G310" s="382">
        <f>G311+G312</f>
        <v>14749500</v>
      </c>
      <c r="H310" s="77"/>
    </row>
    <row r="311" spans="1:8" s="78" customFormat="1" ht="19.5" customHeight="1">
      <c r="A311" s="453">
        <v>3</v>
      </c>
      <c r="B311" s="435">
        <v>2</v>
      </c>
      <c r="C311" s="435" t="s">
        <v>39</v>
      </c>
      <c r="D311" s="92">
        <v>5</v>
      </c>
      <c r="E311" s="92">
        <v>2</v>
      </c>
      <c r="F311" s="367" t="s">
        <v>43</v>
      </c>
      <c r="G311" s="422">
        <f>'D.2-Penj-APBDesa'!K1944</f>
        <v>4749500</v>
      </c>
      <c r="H311" s="77"/>
    </row>
    <row r="312" spans="1:8" s="78" customFormat="1" ht="19.5" customHeight="1">
      <c r="A312" s="453">
        <v>3</v>
      </c>
      <c r="B312" s="435">
        <v>2</v>
      </c>
      <c r="C312" s="435" t="s">
        <v>39</v>
      </c>
      <c r="D312" s="92">
        <v>5</v>
      </c>
      <c r="E312" s="92">
        <v>4</v>
      </c>
      <c r="F312" s="367" t="s">
        <v>706</v>
      </c>
      <c r="G312" s="422">
        <f>'D.2-Penj-APBDesa'!K1956</f>
        <v>10000000</v>
      </c>
      <c r="H312" s="77"/>
    </row>
    <row r="313" spans="1:8" s="78" customFormat="1" ht="35.1" hidden="1" customHeight="1">
      <c r="A313" s="92">
        <v>3</v>
      </c>
      <c r="B313" s="420">
        <v>2</v>
      </c>
      <c r="C313" s="435" t="s">
        <v>41</v>
      </c>
      <c r="D313" s="92"/>
      <c r="E313" s="92"/>
      <c r="F313" s="433" t="s">
        <v>479</v>
      </c>
      <c r="G313" s="382">
        <f>G314</f>
        <v>0</v>
      </c>
      <c r="H313" s="77"/>
    </row>
    <row r="314" spans="1:8" s="78" customFormat="1" ht="19.5" hidden="1" customHeight="1">
      <c r="A314" s="453">
        <v>3</v>
      </c>
      <c r="B314" s="420">
        <v>2</v>
      </c>
      <c r="C314" s="435" t="s">
        <v>41</v>
      </c>
      <c r="D314" s="92">
        <v>5</v>
      </c>
      <c r="E314" s="92">
        <v>2</v>
      </c>
      <c r="F314" s="367" t="s">
        <v>43</v>
      </c>
      <c r="G314" s="422">
        <f>'D.2-Penj-APBDesa'!K1962</f>
        <v>0</v>
      </c>
      <c r="H314" s="77"/>
    </row>
    <row r="315" spans="1:8" s="78" customFormat="1" ht="38.1" hidden="1" customHeight="1">
      <c r="A315" s="92">
        <v>3</v>
      </c>
      <c r="B315" s="420">
        <v>2</v>
      </c>
      <c r="C315" s="435" t="s">
        <v>45</v>
      </c>
      <c r="D315" s="92"/>
      <c r="E315" s="92"/>
      <c r="F315" s="433" t="s">
        <v>480</v>
      </c>
      <c r="G315" s="382">
        <f>G316+G317</f>
        <v>0</v>
      </c>
      <c r="H315" s="77"/>
    </row>
    <row r="316" spans="1:8" s="78" customFormat="1" ht="19.5" hidden="1" customHeight="1">
      <c r="A316" s="453">
        <v>3</v>
      </c>
      <c r="B316" s="420">
        <v>2</v>
      </c>
      <c r="C316" s="435" t="s">
        <v>45</v>
      </c>
      <c r="D316" s="92">
        <v>5</v>
      </c>
      <c r="E316" s="92">
        <v>2</v>
      </c>
      <c r="F316" s="367" t="s">
        <v>43</v>
      </c>
      <c r="G316" s="422">
        <f>'D.2-Penj-APBDesa'!K1973</f>
        <v>0</v>
      </c>
      <c r="H316" s="77"/>
    </row>
    <row r="317" spans="1:8" s="78" customFormat="1" ht="19.5" hidden="1" customHeight="1">
      <c r="A317" s="453">
        <v>3</v>
      </c>
      <c r="B317" s="435">
        <v>2</v>
      </c>
      <c r="C317" s="435" t="s">
        <v>45</v>
      </c>
      <c r="D317" s="92">
        <v>5</v>
      </c>
      <c r="E317" s="92">
        <v>3</v>
      </c>
      <c r="F317" s="367" t="s">
        <v>55</v>
      </c>
      <c r="G317" s="422">
        <f>'D.2-Penj-APBDesa'!K1978</f>
        <v>0</v>
      </c>
      <c r="H317" s="77"/>
    </row>
    <row r="318" spans="1:8" s="78" customFormat="1" ht="19.5" hidden="1" customHeight="1">
      <c r="A318" s="92">
        <v>3</v>
      </c>
      <c r="B318" s="420">
        <v>2</v>
      </c>
      <c r="C318" s="435" t="s">
        <v>585</v>
      </c>
      <c r="D318" s="92"/>
      <c r="E318" s="92"/>
      <c r="F318" s="433" t="s">
        <v>616</v>
      </c>
      <c r="G318" s="479">
        <f>G319</f>
        <v>0</v>
      </c>
      <c r="H318" s="77"/>
    </row>
    <row r="319" spans="1:8" s="78" customFormat="1" ht="19.5" hidden="1" customHeight="1">
      <c r="A319" s="453">
        <v>3</v>
      </c>
      <c r="B319" s="435">
        <v>2</v>
      </c>
      <c r="C319" s="435" t="s">
        <v>585</v>
      </c>
      <c r="D319" s="92">
        <v>5</v>
      </c>
      <c r="E319" s="92">
        <v>2</v>
      </c>
      <c r="F319" s="367" t="s">
        <v>43</v>
      </c>
      <c r="G319" s="422">
        <f>'D.2-Penj-APBDesa'!K1991</f>
        <v>0</v>
      </c>
      <c r="H319" s="77"/>
    </row>
    <row r="320" spans="1:8" s="78" customFormat="1" ht="19.5" customHeight="1">
      <c r="A320" s="453">
        <v>3</v>
      </c>
      <c r="B320" s="420">
        <v>3</v>
      </c>
      <c r="C320" s="435"/>
      <c r="D320" s="92"/>
      <c r="E320" s="92"/>
      <c r="F320" s="89" t="s">
        <v>481</v>
      </c>
      <c r="G320" s="422">
        <f>G321+G323+G325+G327+G329+G331+G333</f>
        <v>0</v>
      </c>
      <c r="H320" s="77"/>
    </row>
    <row r="321" spans="1:8" s="78" customFormat="1" ht="39.950000000000003" hidden="1" customHeight="1">
      <c r="A321" s="453">
        <v>3</v>
      </c>
      <c r="B321" s="420">
        <v>3</v>
      </c>
      <c r="C321" s="435" t="s">
        <v>34</v>
      </c>
      <c r="D321" s="92"/>
      <c r="E321" s="92"/>
      <c r="F321" s="433" t="s">
        <v>482</v>
      </c>
      <c r="G321" s="382">
        <f>G322</f>
        <v>0</v>
      </c>
      <c r="H321" s="77"/>
    </row>
    <row r="322" spans="1:8" s="78" customFormat="1" ht="19.5" hidden="1" customHeight="1">
      <c r="A322" s="453">
        <v>3</v>
      </c>
      <c r="B322" s="420">
        <v>3</v>
      </c>
      <c r="C322" s="435" t="s">
        <v>34</v>
      </c>
      <c r="D322" s="92">
        <v>5</v>
      </c>
      <c r="E322" s="92">
        <v>2</v>
      </c>
      <c r="F322" s="367" t="s">
        <v>43</v>
      </c>
      <c r="G322" s="422">
        <f>'D.2-Penj-APBDesa'!K2006</f>
        <v>0</v>
      </c>
      <c r="H322" s="77"/>
    </row>
    <row r="323" spans="1:8" s="78" customFormat="1" ht="33.950000000000003" hidden="1" customHeight="1">
      <c r="A323" s="453">
        <v>3</v>
      </c>
      <c r="B323" s="420">
        <v>3</v>
      </c>
      <c r="C323" s="435" t="s">
        <v>37</v>
      </c>
      <c r="D323" s="92"/>
      <c r="E323" s="92"/>
      <c r="F323" s="433" t="s">
        <v>483</v>
      </c>
      <c r="G323" s="382">
        <f>G324</f>
        <v>0</v>
      </c>
      <c r="H323" s="77"/>
    </row>
    <row r="324" spans="1:8" s="78" customFormat="1" ht="19.5" hidden="1" customHeight="1">
      <c r="A324" s="453">
        <v>3</v>
      </c>
      <c r="B324" s="420">
        <v>3</v>
      </c>
      <c r="C324" s="435" t="s">
        <v>37</v>
      </c>
      <c r="D324" s="92">
        <v>5</v>
      </c>
      <c r="E324" s="92">
        <v>2</v>
      </c>
      <c r="F324" s="367" t="s">
        <v>43</v>
      </c>
      <c r="G324" s="422">
        <f>'D.2-Penj-APBDesa'!K2016</f>
        <v>0</v>
      </c>
      <c r="H324" s="77"/>
    </row>
    <row r="325" spans="1:8" s="78" customFormat="1" ht="19.5" hidden="1" customHeight="1">
      <c r="A325" s="453">
        <v>3</v>
      </c>
      <c r="B325" s="420">
        <v>3</v>
      </c>
      <c r="C325" s="435" t="s">
        <v>39</v>
      </c>
      <c r="D325" s="92"/>
      <c r="E325" s="92"/>
      <c r="F325" s="433" t="s">
        <v>484</v>
      </c>
      <c r="G325" s="479">
        <f>G326</f>
        <v>0</v>
      </c>
      <c r="H325" s="77"/>
    </row>
    <row r="326" spans="1:8" s="78" customFormat="1" ht="19.5" hidden="1" customHeight="1">
      <c r="A326" s="453">
        <v>3</v>
      </c>
      <c r="B326" s="420">
        <v>3</v>
      </c>
      <c r="C326" s="435" t="s">
        <v>39</v>
      </c>
      <c r="D326" s="92">
        <v>5</v>
      </c>
      <c r="E326" s="92">
        <v>2</v>
      </c>
      <c r="F326" s="367" t="s">
        <v>43</v>
      </c>
      <c r="G326" s="422">
        <f>'D.2-Penj-APBDesa'!K2033</f>
        <v>0</v>
      </c>
      <c r="H326" s="77"/>
    </row>
    <row r="327" spans="1:8" s="78" customFormat="1" ht="19.5" hidden="1" customHeight="1">
      <c r="A327" s="453">
        <v>3</v>
      </c>
      <c r="B327" s="420">
        <v>3</v>
      </c>
      <c r="C327" s="435" t="s">
        <v>41</v>
      </c>
      <c r="D327" s="92"/>
      <c r="E327" s="92"/>
      <c r="F327" s="433" t="s">
        <v>485</v>
      </c>
      <c r="G327" s="479">
        <f>G328</f>
        <v>0</v>
      </c>
      <c r="H327" s="77"/>
    </row>
    <row r="328" spans="1:8" s="78" customFormat="1" ht="19.5" hidden="1" customHeight="1">
      <c r="A328" s="453">
        <v>3</v>
      </c>
      <c r="B328" s="420">
        <v>3</v>
      </c>
      <c r="C328" s="435" t="s">
        <v>41</v>
      </c>
      <c r="D328" s="92">
        <v>5</v>
      </c>
      <c r="E328" s="92">
        <v>2</v>
      </c>
      <c r="F328" s="367" t="s">
        <v>43</v>
      </c>
      <c r="G328" s="422">
        <f>'D.2-Penj-APBDesa'!K2046</f>
        <v>0</v>
      </c>
      <c r="H328" s="77"/>
    </row>
    <row r="329" spans="1:8" s="78" customFormat="1" ht="32.1" hidden="1" customHeight="1">
      <c r="A329" s="453">
        <v>3</v>
      </c>
      <c r="B329" s="420">
        <v>3</v>
      </c>
      <c r="C329" s="435" t="s">
        <v>45</v>
      </c>
      <c r="D329" s="92"/>
      <c r="E329" s="92"/>
      <c r="F329" s="433" t="s">
        <v>486</v>
      </c>
      <c r="G329" s="382">
        <f>G330</f>
        <v>0</v>
      </c>
      <c r="H329" s="77"/>
    </row>
    <row r="330" spans="1:8" s="78" customFormat="1" ht="19.5" hidden="1" customHeight="1">
      <c r="A330" s="453">
        <v>3</v>
      </c>
      <c r="B330" s="420">
        <v>3</v>
      </c>
      <c r="C330" s="435" t="s">
        <v>45</v>
      </c>
      <c r="D330" s="92">
        <v>5</v>
      </c>
      <c r="E330" s="92">
        <v>3</v>
      </c>
      <c r="F330" s="367" t="s">
        <v>55</v>
      </c>
      <c r="G330" s="422">
        <f>'D.2-Penj-APBDesa'!K2053</f>
        <v>0</v>
      </c>
      <c r="H330" s="77"/>
    </row>
    <row r="331" spans="1:8" s="78" customFormat="1" ht="19.5" hidden="1" customHeight="1">
      <c r="A331" s="453">
        <v>3</v>
      </c>
      <c r="B331" s="420">
        <v>3</v>
      </c>
      <c r="C331" s="435" t="s">
        <v>49</v>
      </c>
      <c r="D331" s="92"/>
      <c r="E331" s="92"/>
      <c r="F331" s="433" t="s">
        <v>487</v>
      </c>
      <c r="G331" s="479">
        <f>G332</f>
        <v>0</v>
      </c>
      <c r="H331" s="77"/>
    </row>
    <row r="332" spans="1:8" s="78" customFormat="1" ht="19.5" hidden="1" customHeight="1">
      <c r="A332" s="453">
        <v>3</v>
      </c>
      <c r="B332" s="420">
        <v>3</v>
      </c>
      <c r="C332" s="435" t="s">
        <v>49</v>
      </c>
      <c r="D332" s="92">
        <v>5</v>
      </c>
      <c r="E332" s="92">
        <v>2</v>
      </c>
      <c r="F332" s="367" t="s">
        <v>43</v>
      </c>
      <c r="G332" s="422">
        <f>'D.2-Penj-APBDesa'!K2072</f>
        <v>0</v>
      </c>
      <c r="H332" s="77"/>
    </row>
    <row r="333" spans="1:8" s="78" customFormat="1" ht="19.5" hidden="1" customHeight="1">
      <c r="A333" s="453">
        <v>3</v>
      </c>
      <c r="B333" s="420">
        <v>3</v>
      </c>
      <c r="C333" s="435" t="s">
        <v>585</v>
      </c>
      <c r="D333" s="92"/>
      <c r="E333" s="92"/>
      <c r="F333" s="433" t="s">
        <v>617</v>
      </c>
      <c r="G333" s="479">
        <f>G334</f>
        <v>0</v>
      </c>
      <c r="H333" s="77"/>
    </row>
    <row r="334" spans="1:8" s="78" customFormat="1" ht="19.5" hidden="1" customHeight="1">
      <c r="A334" s="453">
        <v>3</v>
      </c>
      <c r="B334" s="420">
        <v>3</v>
      </c>
      <c r="C334" s="435" t="s">
        <v>585</v>
      </c>
      <c r="D334" s="92">
        <v>5</v>
      </c>
      <c r="E334" s="92">
        <v>2</v>
      </c>
      <c r="F334" s="367" t="s">
        <v>43</v>
      </c>
      <c r="G334" s="422">
        <f>'D.2-Penj-APBDesa'!K2093</f>
        <v>0</v>
      </c>
      <c r="H334" s="77"/>
    </row>
    <row r="335" spans="1:8" s="78" customFormat="1" ht="19.5" customHeight="1">
      <c r="A335" s="453">
        <v>3</v>
      </c>
      <c r="B335" s="420">
        <v>4</v>
      </c>
      <c r="C335" s="435"/>
      <c r="D335" s="92"/>
      <c r="E335" s="92"/>
      <c r="F335" s="458" t="s">
        <v>488</v>
      </c>
      <c r="G335" s="422">
        <f>G336+G338+G340+G342+G344</f>
        <v>10351900</v>
      </c>
      <c r="H335" s="77"/>
    </row>
    <row r="336" spans="1:8" s="78" customFormat="1" ht="19.5" hidden="1" customHeight="1">
      <c r="A336" s="453">
        <v>3</v>
      </c>
      <c r="B336" s="420">
        <v>4</v>
      </c>
      <c r="C336" s="435" t="s">
        <v>34</v>
      </c>
      <c r="D336" s="92"/>
      <c r="E336" s="92"/>
      <c r="F336" s="433" t="s">
        <v>489</v>
      </c>
      <c r="G336" s="422">
        <f>G337</f>
        <v>0</v>
      </c>
      <c r="H336" s="77"/>
    </row>
    <row r="337" spans="1:8" s="78" customFormat="1" ht="19.5" hidden="1" customHeight="1">
      <c r="A337" s="453">
        <v>3</v>
      </c>
      <c r="B337" s="420">
        <v>4</v>
      </c>
      <c r="C337" s="435" t="s">
        <v>34</v>
      </c>
      <c r="D337" s="92">
        <v>5</v>
      </c>
      <c r="E337" s="92">
        <v>2</v>
      </c>
      <c r="F337" s="367" t="s">
        <v>43</v>
      </c>
      <c r="G337" s="422">
        <f>'D.2-Penj-APBDesa'!K2103</f>
        <v>0</v>
      </c>
      <c r="H337" s="77"/>
    </row>
    <row r="338" spans="1:8" s="78" customFormat="1" ht="19.5" hidden="1" customHeight="1">
      <c r="A338" s="453">
        <v>3</v>
      </c>
      <c r="B338" s="420">
        <v>4</v>
      </c>
      <c r="C338" s="435" t="s">
        <v>37</v>
      </c>
      <c r="D338" s="92"/>
      <c r="E338" s="92"/>
      <c r="F338" s="433" t="s">
        <v>490</v>
      </c>
      <c r="G338" s="422">
        <f>G339</f>
        <v>0</v>
      </c>
      <c r="H338" s="77"/>
    </row>
    <row r="339" spans="1:8" s="78" customFormat="1" ht="19.5" hidden="1" customHeight="1">
      <c r="A339" s="453">
        <v>3</v>
      </c>
      <c r="B339" s="420">
        <v>4</v>
      </c>
      <c r="C339" s="435" t="s">
        <v>37</v>
      </c>
      <c r="D339" s="92">
        <v>5</v>
      </c>
      <c r="E339" s="92">
        <v>2</v>
      </c>
      <c r="F339" s="367" t="s">
        <v>43</v>
      </c>
      <c r="G339" s="422">
        <f>'D.2-Penj-APBDesa'!K2119</f>
        <v>0</v>
      </c>
      <c r="H339" s="77"/>
    </row>
    <row r="340" spans="1:8" s="78" customFormat="1" ht="19.5" customHeight="1">
      <c r="A340" s="453">
        <v>3</v>
      </c>
      <c r="B340" s="420">
        <v>4</v>
      </c>
      <c r="C340" s="435" t="s">
        <v>39</v>
      </c>
      <c r="D340" s="92"/>
      <c r="E340" s="92"/>
      <c r="F340" s="433" t="s">
        <v>491</v>
      </c>
      <c r="G340" s="422">
        <f>G341</f>
        <v>10351900</v>
      </c>
      <c r="H340" s="77" t="s">
        <v>44</v>
      </c>
    </row>
    <row r="341" spans="1:8" s="78" customFormat="1" ht="19.5" customHeight="1">
      <c r="A341" s="453">
        <v>3</v>
      </c>
      <c r="B341" s="420">
        <v>4</v>
      </c>
      <c r="C341" s="435" t="s">
        <v>39</v>
      </c>
      <c r="D341" s="92">
        <v>5</v>
      </c>
      <c r="E341" s="92">
        <v>2</v>
      </c>
      <c r="F341" s="367" t="s">
        <v>43</v>
      </c>
      <c r="G341" s="422">
        <f>'D.2-Penj-APBDesa'!K2135</f>
        <v>10351900</v>
      </c>
      <c r="H341" s="77"/>
    </row>
    <row r="342" spans="1:8" s="78" customFormat="1" ht="19.5" customHeight="1">
      <c r="A342" s="453">
        <v>3</v>
      </c>
      <c r="B342" s="420">
        <v>4</v>
      </c>
      <c r="C342" s="435" t="s">
        <v>41</v>
      </c>
      <c r="D342" s="92"/>
      <c r="E342" s="92"/>
      <c r="F342" s="433" t="s">
        <v>492</v>
      </c>
      <c r="G342" s="422">
        <f>G343</f>
        <v>0</v>
      </c>
      <c r="H342" s="77" t="s">
        <v>48</v>
      </c>
    </row>
    <row r="343" spans="1:8" s="78" customFormat="1" ht="19.5" customHeight="1">
      <c r="A343" s="453">
        <v>3</v>
      </c>
      <c r="B343" s="420">
        <v>4</v>
      </c>
      <c r="C343" s="435" t="s">
        <v>41</v>
      </c>
      <c r="D343" s="92">
        <v>5</v>
      </c>
      <c r="E343" s="92">
        <v>2</v>
      </c>
      <c r="F343" s="367" t="s">
        <v>43</v>
      </c>
      <c r="G343" s="422">
        <f>'D.2-Penj-APBDesa'!K2151</f>
        <v>0</v>
      </c>
      <c r="H343" s="77"/>
    </row>
    <row r="344" spans="1:8" s="78" customFormat="1" ht="19.5" hidden="1" customHeight="1">
      <c r="A344" s="453">
        <v>3</v>
      </c>
      <c r="B344" s="420">
        <v>4</v>
      </c>
      <c r="C344" s="435" t="s">
        <v>585</v>
      </c>
      <c r="D344" s="92"/>
      <c r="E344" s="92"/>
      <c r="F344" s="433" t="s">
        <v>618</v>
      </c>
      <c r="G344" s="422">
        <f>G345</f>
        <v>0</v>
      </c>
      <c r="H344" s="77"/>
    </row>
    <row r="345" spans="1:8" s="78" customFormat="1" ht="19.5" hidden="1" customHeight="1">
      <c r="A345" s="453">
        <v>3</v>
      </c>
      <c r="B345" s="420">
        <v>4</v>
      </c>
      <c r="C345" s="435" t="s">
        <v>585</v>
      </c>
      <c r="D345" s="92">
        <v>5</v>
      </c>
      <c r="E345" s="92">
        <v>2</v>
      </c>
      <c r="F345" s="367" t="s">
        <v>43</v>
      </c>
      <c r="G345" s="422">
        <f>'D.2-Penj-APBDesa'!K2171</f>
        <v>0</v>
      </c>
      <c r="H345" s="77"/>
    </row>
    <row r="346" spans="1:8" s="74" customFormat="1" ht="19.5" customHeight="1">
      <c r="A346" s="380">
        <v>4</v>
      </c>
      <c r="B346" s="452"/>
      <c r="C346" s="452"/>
      <c r="D346" s="380"/>
      <c r="E346" s="380"/>
      <c r="F346" s="89" t="s">
        <v>518</v>
      </c>
      <c r="G346" s="371">
        <f>G347+G363+G378+G387+G396+G405+G412</f>
        <v>226769800</v>
      </c>
      <c r="H346" s="73"/>
    </row>
    <row r="347" spans="1:8" s="76" customFormat="1" ht="19.5" customHeight="1">
      <c r="A347" s="415">
        <v>4</v>
      </c>
      <c r="B347" s="416">
        <v>1</v>
      </c>
      <c r="C347" s="416"/>
      <c r="D347" s="415"/>
      <c r="E347" s="415"/>
      <c r="F347" s="93" t="s">
        <v>519</v>
      </c>
      <c r="G347" s="421">
        <f>G348+G351+G353+G355+G357+G359+G361</f>
        <v>100000000</v>
      </c>
      <c r="H347" s="75"/>
    </row>
    <row r="348" spans="1:8" s="78" customFormat="1" ht="19.5" hidden="1" customHeight="1">
      <c r="A348" s="453">
        <v>4</v>
      </c>
      <c r="B348" s="435">
        <v>1</v>
      </c>
      <c r="C348" s="435" t="s">
        <v>34</v>
      </c>
      <c r="D348" s="92"/>
      <c r="E348" s="92"/>
      <c r="F348" s="464" t="s">
        <v>520</v>
      </c>
      <c r="G348" s="422">
        <f>G349</f>
        <v>0</v>
      </c>
      <c r="H348" s="77"/>
    </row>
    <row r="349" spans="1:8" s="78" customFormat="1" ht="19.5" hidden="1" customHeight="1">
      <c r="A349" s="453">
        <v>4</v>
      </c>
      <c r="B349" s="435">
        <v>1</v>
      </c>
      <c r="C349" s="435" t="s">
        <v>34</v>
      </c>
      <c r="D349" s="92">
        <v>5</v>
      </c>
      <c r="E349" s="92">
        <v>2</v>
      </c>
      <c r="F349" s="367" t="s">
        <v>43</v>
      </c>
      <c r="G349" s="422">
        <f>'D.2-Penj-APBDesa'!K2182</f>
        <v>0</v>
      </c>
      <c r="H349" s="77"/>
    </row>
    <row r="350" spans="1:8" s="78" customFormat="1" ht="19.5" hidden="1" customHeight="1">
      <c r="A350" s="453">
        <v>4</v>
      </c>
      <c r="B350" s="435">
        <v>1</v>
      </c>
      <c r="C350" s="435" t="s">
        <v>34</v>
      </c>
      <c r="D350" s="92">
        <v>5</v>
      </c>
      <c r="E350" s="92">
        <v>3</v>
      </c>
      <c r="F350" s="367" t="s">
        <v>55</v>
      </c>
      <c r="G350" s="422">
        <f>'D.2-Penj-APBDesa'!K2198</f>
        <v>0</v>
      </c>
      <c r="H350" s="77"/>
    </row>
    <row r="351" spans="1:8" s="78" customFormat="1" ht="19.5" hidden="1" customHeight="1">
      <c r="A351" s="453">
        <v>4</v>
      </c>
      <c r="B351" s="435">
        <v>1</v>
      </c>
      <c r="C351" s="435" t="s">
        <v>37</v>
      </c>
      <c r="D351" s="92"/>
      <c r="E351" s="92"/>
      <c r="F351" s="464" t="s">
        <v>521</v>
      </c>
      <c r="G351" s="422">
        <f>G352</f>
        <v>0</v>
      </c>
      <c r="H351" s="77"/>
    </row>
    <row r="352" spans="1:8" s="78" customFormat="1" ht="19.5" hidden="1" customHeight="1">
      <c r="A352" s="453">
        <v>4</v>
      </c>
      <c r="B352" s="435">
        <v>1</v>
      </c>
      <c r="C352" s="435" t="s">
        <v>37</v>
      </c>
      <c r="D352" s="92">
        <v>5</v>
      </c>
      <c r="E352" s="92">
        <v>2</v>
      </c>
      <c r="F352" s="367" t="s">
        <v>43</v>
      </c>
      <c r="G352" s="422">
        <f>'D.2-Penj-APBDesa'!K2202</f>
        <v>0</v>
      </c>
      <c r="H352" s="77"/>
    </row>
    <row r="353" spans="1:8" s="78" customFormat="1" ht="24" hidden="1" customHeight="1">
      <c r="A353" s="453">
        <v>4</v>
      </c>
      <c r="B353" s="435">
        <v>1</v>
      </c>
      <c r="C353" s="435" t="s">
        <v>39</v>
      </c>
      <c r="D353" s="92"/>
      <c r="E353" s="92"/>
      <c r="F353" s="464" t="s">
        <v>522</v>
      </c>
      <c r="G353" s="422">
        <f>G354</f>
        <v>0</v>
      </c>
      <c r="H353" s="77"/>
    </row>
    <row r="354" spans="1:8" s="78" customFormat="1" ht="19.5" hidden="1" customHeight="1">
      <c r="A354" s="453">
        <v>4</v>
      </c>
      <c r="B354" s="435">
        <v>1</v>
      </c>
      <c r="C354" s="435" t="s">
        <v>39</v>
      </c>
      <c r="D354" s="92">
        <v>5</v>
      </c>
      <c r="E354" s="92">
        <v>3</v>
      </c>
      <c r="F354" s="367" t="s">
        <v>55</v>
      </c>
      <c r="G354" s="422">
        <f>'D.2-Penj-APBDesa'!K2206</f>
        <v>0</v>
      </c>
      <c r="H354" s="77"/>
    </row>
    <row r="355" spans="1:8" s="78" customFormat="1" ht="23.1" hidden="1" customHeight="1">
      <c r="A355" s="453">
        <v>4</v>
      </c>
      <c r="B355" s="435">
        <v>1</v>
      </c>
      <c r="C355" s="435" t="s">
        <v>41</v>
      </c>
      <c r="D355" s="92"/>
      <c r="E355" s="92"/>
      <c r="F355" s="464" t="s">
        <v>523</v>
      </c>
      <c r="G355" s="422">
        <f>G356</f>
        <v>0</v>
      </c>
      <c r="H355" s="77"/>
    </row>
    <row r="356" spans="1:8" s="78" customFormat="1" ht="19.5" hidden="1" customHeight="1">
      <c r="A356" s="453">
        <v>4</v>
      </c>
      <c r="B356" s="435">
        <v>1</v>
      </c>
      <c r="C356" s="435" t="s">
        <v>41</v>
      </c>
      <c r="D356" s="92">
        <v>5</v>
      </c>
      <c r="E356" s="92">
        <v>3</v>
      </c>
      <c r="F356" s="367" t="s">
        <v>55</v>
      </c>
      <c r="G356" s="422">
        <f>'D.2-Penj-APBDesa'!K2215</f>
        <v>0</v>
      </c>
      <c r="H356" s="77"/>
    </row>
    <row r="357" spans="1:8" s="78" customFormat="1" ht="19.5" customHeight="1">
      <c r="A357" s="453">
        <v>4</v>
      </c>
      <c r="B357" s="435">
        <v>1</v>
      </c>
      <c r="C357" s="435" t="s">
        <v>45</v>
      </c>
      <c r="D357" s="92"/>
      <c r="E357" s="92"/>
      <c r="F357" s="464" t="s">
        <v>524</v>
      </c>
      <c r="G357" s="422">
        <f>G358</f>
        <v>100000000</v>
      </c>
      <c r="H357" s="77" t="s">
        <v>48</v>
      </c>
    </row>
    <row r="358" spans="1:8" s="78" customFormat="1" ht="19.5" customHeight="1">
      <c r="A358" s="453">
        <v>4</v>
      </c>
      <c r="B358" s="435">
        <v>1</v>
      </c>
      <c r="C358" s="435" t="s">
        <v>45</v>
      </c>
      <c r="D358" s="92">
        <v>5</v>
      </c>
      <c r="E358" s="92">
        <v>2</v>
      </c>
      <c r="F358" s="367" t="s">
        <v>43</v>
      </c>
      <c r="G358" s="422">
        <f>'D.2-Penj-APBDesa'!K2222</f>
        <v>100000000</v>
      </c>
      <c r="H358" s="77"/>
    </row>
    <row r="359" spans="1:8" s="78" customFormat="1" ht="44.1" hidden="1" customHeight="1">
      <c r="A359" s="453">
        <v>4</v>
      </c>
      <c r="B359" s="435">
        <v>1</v>
      </c>
      <c r="C359" s="435" t="s">
        <v>49</v>
      </c>
      <c r="D359" s="92"/>
      <c r="E359" s="92"/>
      <c r="F359" s="464" t="s">
        <v>525</v>
      </c>
      <c r="G359" s="422">
        <f>G360</f>
        <v>0</v>
      </c>
      <c r="H359" s="77"/>
    </row>
    <row r="360" spans="1:8" s="78" customFormat="1" ht="19.5" hidden="1" customHeight="1">
      <c r="A360" s="453">
        <v>4</v>
      </c>
      <c r="B360" s="435">
        <v>1</v>
      </c>
      <c r="C360" s="435" t="s">
        <v>49</v>
      </c>
      <c r="D360" s="92">
        <v>5</v>
      </c>
      <c r="E360" s="92">
        <v>2</v>
      </c>
      <c r="F360" s="367" t="s">
        <v>43</v>
      </c>
      <c r="G360" s="422">
        <f>'D.2-Penj-APBDesa'!K2241</f>
        <v>0</v>
      </c>
      <c r="H360" s="77"/>
    </row>
    <row r="361" spans="1:8" s="78" customFormat="1" ht="27.95" hidden="1" customHeight="1">
      <c r="A361" s="453">
        <v>4</v>
      </c>
      <c r="B361" s="435">
        <v>1</v>
      </c>
      <c r="C361" s="435" t="s">
        <v>585</v>
      </c>
      <c r="D361" s="92"/>
      <c r="E361" s="92"/>
      <c r="F361" s="464" t="s">
        <v>619</v>
      </c>
      <c r="G361" s="422">
        <f>G362</f>
        <v>0</v>
      </c>
      <c r="H361" s="77"/>
    </row>
    <row r="362" spans="1:8" s="78" customFormat="1" ht="19.5" hidden="1" customHeight="1">
      <c r="A362" s="453">
        <v>4</v>
      </c>
      <c r="B362" s="435">
        <v>1</v>
      </c>
      <c r="C362" s="435" t="s">
        <v>585</v>
      </c>
      <c r="D362" s="92">
        <v>5</v>
      </c>
      <c r="E362" s="92">
        <v>2</v>
      </c>
      <c r="F362" s="367" t="s">
        <v>43</v>
      </c>
      <c r="G362" s="422">
        <f>'D.2-Penj-APBDesa'!K2259</f>
        <v>0</v>
      </c>
      <c r="H362" s="77"/>
    </row>
    <row r="363" spans="1:8" s="76" customFormat="1" ht="19.5" customHeight="1">
      <c r="A363" s="415">
        <v>4</v>
      </c>
      <c r="B363" s="416">
        <v>2</v>
      </c>
      <c r="C363" s="416"/>
      <c r="D363" s="415"/>
      <c r="E363" s="415"/>
      <c r="F363" s="93" t="s">
        <v>526</v>
      </c>
      <c r="G363" s="421">
        <f>G364+G367+G370+G372+G374+G376</f>
        <v>122769800</v>
      </c>
      <c r="H363" s="75"/>
    </row>
    <row r="364" spans="1:8" s="78" customFormat="1" ht="36" customHeight="1">
      <c r="A364" s="453">
        <v>4</v>
      </c>
      <c r="B364" s="435">
        <v>2</v>
      </c>
      <c r="C364" s="435" t="s">
        <v>34</v>
      </c>
      <c r="D364" s="92"/>
      <c r="E364" s="92"/>
      <c r="F364" s="464" t="s">
        <v>527</v>
      </c>
      <c r="G364" s="422">
        <f>G365+G366</f>
        <v>122769800</v>
      </c>
      <c r="H364" s="77" t="s">
        <v>48</v>
      </c>
    </row>
    <row r="365" spans="1:8" s="78" customFormat="1" ht="19.5" customHeight="1">
      <c r="A365" s="453">
        <v>4</v>
      </c>
      <c r="B365" s="435">
        <v>2</v>
      </c>
      <c r="C365" s="435" t="s">
        <v>34</v>
      </c>
      <c r="D365" s="92">
        <v>5</v>
      </c>
      <c r="E365" s="92">
        <v>2</v>
      </c>
      <c r="F365" s="367" t="s">
        <v>43</v>
      </c>
      <c r="G365" s="422">
        <f>'D.2-Penj-APBDesa'!K2274</f>
        <v>122769800</v>
      </c>
      <c r="H365" s="77"/>
    </row>
    <row r="366" spans="1:8" s="78" customFormat="1" ht="19.5" customHeight="1">
      <c r="A366" s="453">
        <v>4</v>
      </c>
      <c r="B366" s="435">
        <v>2</v>
      </c>
      <c r="C366" s="435" t="s">
        <v>34</v>
      </c>
      <c r="D366" s="92">
        <v>5</v>
      </c>
      <c r="E366" s="92">
        <v>3</v>
      </c>
      <c r="F366" s="367" t="s">
        <v>55</v>
      </c>
      <c r="G366" s="422">
        <f>'D.2-Penj-APBDesa'!K2292</f>
        <v>0</v>
      </c>
      <c r="H366" s="77"/>
    </row>
    <row r="367" spans="1:8" s="78" customFormat="1" ht="44.1" hidden="1" customHeight="1">
      <c r="A367" s="453">
        <v>4</v>
      </c>
      <c r="B367" s="435">
        <v>2</v>
      </c>
      <c r="C367" s="435" t="s">
        <v>37</v>
      </c>
      <c r="D367" s="92"/>
      <c r="E367" s="92"/>
      <c r="F367" s="464" t="s">
        <v>528</v>
      </c>
      <c r="G367" s="422">
        <f>G368+G369</f>
        <v>0</v>
      </c>
      <c r="H367" s="77"/>
    </row>
    <row r="368" spans="1:8" s="78" customFormat="1" ht="19.5" hidden="1" customHeight="1">
      <c r="A368" s="453">
        <v>4</v>
      </c>
      <c r="B368" s="435">
        <v>2</v>
      </c>
      <c r="C368" s="435" t="s">
        <v>37</v>
      </c>
      <c r="D368" s="92">
        <v>5</v>
      </c>
      <c r="E368" s="92">
        <v>2</v>
      </c>
      <c r="F368" s="367" t="s">
        <v>43</v>
      </c>
      <c r="G368" s="422">
        <f>'D.2-Penj-APBDesa'!K2297</f>
        <v>0</v>
      </c>
      <c r="H368" s="77"/>
    </row>
    <row r="369" spans="1:8" s="78" customFormat="1" ht="19.5" hidden="1" customHeight="1">
      <c r="A369" s="453">
        <v>4</v>
      </c>
      <c r="B369" s="435">
        <v>2</v>
      </c>
      <c r="C369" s="435" t="s">
        <v>37</v>
      </c>
      <c r="D369" s="92">
        <v>5</v>
      </c>
      <c r="E369" s="92">
        <v>3</v>
      </c>
      <c r="F369" s="367" t="s">
        <v>55</v>
      </c>
      <c r="G369" s="422">
        <f>'D.2-Penj-APBDesa'!K2306</f>
        <v>0</v>
      </c>
      <c r="H369" s="77"/>
    </row>
    <row r="370" spans="1:8" s="78" customFormat="1" ht="19.5" hidden="1" customHeight="1">
      <c r="A370" s="453">
        <v>4</v>
      </c>
      <c r="B370" s="435">
        <v>2</v>
      </c>
      <c r="C370" s="435" t="s">
        <v>39</v>
      </c>
      <c r="D370" s="92"/>
      <c r="E370" s="92"/>
      <c r="F370" s="464" t="s">
        <v>529</v>
      </c>
      <c r="G370" s="422">
        <f>G371</f>
        <v>0</v>
      </c>
      <c r="H370" s="77"/>
    </row>
    <row r="371" spans="1:8" s="78" customFormat="1" ht="19.5" hidden="1" customHeight="1">
      <c r="A371" s="453">
        <v>4</v>
      </c>
      <c r="B371" s="435">
        <v>2</v>
      </c>
      <c r="C371" s="435" t="s">
        <v>39</v>
      </c>
      <c r="D371" s="92">
        <v>5</v>
      </c>
      <c r="E371" s="92">
        <v>2</v>
      </c>
      <c r="F371" s="367" t="s">
        <v>43</v>
      </c>
      <c r="G371" s="422">
        <f>'D.2-Penj-APBDesa'!K2311</f>
        <v>0</v>
      </c>
      <c r="H371" s="77"/>
    </row>
    <row r="372" spans="1:8" s="78" customFormat="1" ht="27.95" hidden="1" customHeight="1">
      <c r="A372" s="453">
        <v>4</v>
      </c>
      <c r="B372" s="435">
        <v>2</v>
      </c>
      <c r="C372" s="435" t="s">
        <v>41</v>
      </c>
      <c r="D372" s="92"/>
      <c r="E372" s="92"/>
      <c r="F372" s="464" t="s">
        <v>530</v>
      </c>
      <c r="G372" s="422">
        <f>G373</f>
        <v>0</v>
      </c>
      <c r="H372" s="77"/>
    </row>
    <row r="373" spans="1:8" s="78" customFormat="1" ht="19.5" hidden="1" customHeight="1">
      <c r="A373" s="453">
        <v>4</v>
      </c>
      <c r="B373" s="435">
        <v>2</v>
      </c>
      <c r="C373" s="435" t="s">
        <v>41</v>
      </c>
      <c r="D373" s="92">
        <v>5</v>
      </c>
      <c r="E373" s="92">
        <v>2</v>
      </c>
      <c r="F373" s="367" t="s">
        <v>43</v>
      </c>
      <c r="G373" s="422">
        <f>'D.2-Penj-APBDesa'!K2315</f>
        <v>0</v>
      </c>
      <c r="H373" s="77"/>
    </row>
    <row r="374" spans="1:8" s="78" customFormat="1" ht="44.1" hidden="1" customHeight="1">
      <c r="A374" s="453">
        <v>4</v>
      </c>
      <c r="B374" s="435">
        <v>2</v>
      </c>
      <c r="C374" s="435" t="s">
        <v>45</v>
      </c>
      <c r="D374" s="92"/>
      <c r="E374" s="92"/>
      <c r="F374" s="464" t="s">
        <v>531</v>
      </c>
      <c r="G374" s="422">
        <f>G375</f>
        <v>0</v>
      </c>
      <c r="H374" s="77"/>
    </row>
    <row r="375" spans="1:8" s="78" customFormat="1" ht="19.5" hidden="1" customHeight="1">
      <c r="A375" s="453">
        <v>4</v>
      </c>
      <c r="B375" s="435">
        <v>2</v>
      </c>
      <c r="C375" s="435" t="s">
        <v>45</v>
      </c>
      <c r="D375" s="92">
        <v>5</v>
      </c>
      <c r="E375" s="92">
        <v>2</v>
      </c>
      <c r="F375" s="367" t="s">
        <v>43</v>
      </c>
      <c r="G375" s="422">
        <f>'D.2-Penj-APBDesa'!K2319</f>
        <v>0</v>
      </c>
      <c r="H375" s="77"/>
    </row>
    <row r="376" spans="1:8" s="78" customFormat="1" ht="27.95" hidden="1" customHeight="1">
      <c r="A376" s="453">
        <v>4</v>
      </c>
      <c r="B376" s="435">
        <v>2</v>
      </c>
      <c r="C376" s="435" t="s">
        <v>585</v>
      </c>
      <c r="D376" s="92"/>
      <c r="E376" s="92"/>
      <c r="F376" s="464" t="s">
        <v>620</v>
      </c>
      <c r="G376" s="422">
        <f>G377</f>
        <v>0</v>
      </c>
      <c r="H376" s="77"/>
    </row>
    <row r="377" spans="1:8" s="78" customFormat="1" ht="19.5" hidden="1" customHeight="1">
      <c r="A377" s="453">
        <v>4</v>
      </c>
      <c r="B377" s="435">
        <v>2</v>
      </c>
      <c r="C377" s="435" t="s">
        <v>585</v>
      </c>
      <c r="D377" s="92">
        <v>5</v>
      </c>
      <c r="E377" s="92">
        <v>2</v>
      </c>
      <c r="F377" s="367" t="s">
        <v>43</v>
      </c>
      <c r="G377" s="422">
        <f>'D.2-Penj-APBDesa'!K2337</f>
        <v>0</v>
      </c>
      <c r="H377" s="77"/>
    </row>
    <row r="378" spans="1:8" s="76" customFormat="1" ht="19.5" customHeight="1">
      <c r="A378" s="415">
        <v>4</v>
      </c>
      <c r="B378" s="416">
        <v>3</v>
      </c>
      <c r="C378" s="416"/>
      <c r="D378" s="415"/>
      <c r="E378" s="415"/>
      <c r="F378" s="93" t="s">
        <v>532</v>
      </c>
      <c r="G378" s="421">
        <f>G379+G381+G383+G385</f>
        <v>4000000</v>
      </c>
      <c r="H378" s="75"/>
    </row>
    <row r="379" spans="1:8" s="78" customFormat="1" ht="26.1" hidden="1" customHeight="1">
      <c r="A379" s="453">
        <v>4</v>
      </c>
      <c r="B379" s="435">
        <v>3</v>
      </c>
      <c r="C379" s="435" t="s">
        <v>34</v>
      </c>
      <c r="D379" s="92"/>
      <c r="E379" s="92"/>
      <c r="F379" s="464" t="s">
        <v>533</v>
      </c>
      <c r="G379" s="422">
        <f>G380</f>
        <v>0</v>
      </c>
      <c r="H379" s="77"/>
    </row>
    <row r="380" spans="1:8" s="78" customFormat="1" ht="19.5" hidden="1" customHeight="1">
      <c r="A380" s="453">
        <v>4</v>
      </c>
      <c r="B380" s="435">
        <v>3</v>
      </c>
      <c r="C380" s="435" t="s">
        <v>34</v>
      </c>
      <c r="D380" s="92">
        <v>5</v>
      </c>
      <c r="E380" s="92">
        <v>2</v>
      </c>
      <c r="F380" s="367" t="s">
        <v>43</v>
      </c>
      <c r="G380" s="422">
        <f>'D.2-Penj-APBDesa'!K2343</f>
        <v>0</v>
      </c>
      <c r="H380" s="77"/>
    </row>
    <row r="381" spans="1:8" s="78" customFormat="1" ht="16.5" customHeight="1">
      <c r="A381" s="453">
        <v>4</v>
      </c>
      <c r="B381" s="435">
        <v>3</v>
      </c>
      <c r="C381" s="435" t="s">
        <v>34</v>
      </c>
      <c r="D381" s="92"/>
      <c r="E381" s="92"/>
      <c r="F381" s="464" t="s">
        <v>534</v>
      </c>
      <c r="G381" s="422">
        <f>G382</f>
        <v>4000000</v>
      </c>
      <c r="H381" s="77" t="s">
        <v>876</v>
      </c>
    </row>
    <row r="382" spans="1:8" s="78" customFormat="1" ht="19.5" customHeight="1">
      <c r="A382" s="453">
        <v>4</v>
      </c>
      <c r="B382" s="435">
        <v>3</v>
      </c>
      <c r="C382" s="435" t="s">
        <v>37</v>
      </c>
      <c r="D382" s="92">
        <v>5</v>
      </c>
      <c r="E382" s="92">
        <v>2</v>
      </c>
      <c r="F382" s="367" t="s">
        <v>43</v>
      </c>
      <c r="G382" s="422">
        <f>'D.2-Penj-APBDesa'!K2358</f>
        <v>4000000</v>
      </c>
      <c r="H382" s="77"/>
    </row>
    <row r="383" spans="1:8" s="78" customFormat="1" ht="26.1" hidden="1" customHeight="1">
      <c r="A383" s="453">
        <v>4</v>
      </c>
      <c r="B383" s="435">
        <v>3</v>
      </c>
      <c r="C383" s="435" t="s">
        <v>39</v>
      </c>
      <c r="D383" s="92"/>
      <c r="E383" s="92"/>
      <c r="F383" s="464" t="s">
        <v>535</v>
      </c>
      <c r="G383" s="422">
        <f>G384</f>
        <v>0</v>
      </c>
      <c r="H383" s="77"/>
    </row>
    <row r="384" spans="1:8" s="78" customFormat="1" ht="19.5" hidden="1" customHeight="1">
      <c r="A384" s="453">
        <v>4</v>
      </c>
      <c r="B384" s="435">
        <v>3</v>
      </c>
      <c r="C384" s="435" t="s">
        <v>39</v>
      </c>
      <c r="D384" s="92">
        <v>5</v>
      </c>
      <c r="E384" s="92">
        <v>2</v>
      </c>
      <c r="F384" s="367" t="s">
        <v>43</v>
      </c>
      <c r="G384" s="422">
        <f>'D.2-Penj-APBDesa'!K2364</f>
        <v>0</v>
      </c>
      <c r="H384" s="77"/>
    </row>
    <row r="385" spans="1:8" s="78" customFormat="1" ht="26.1" hidden="1" customHeight="1">
      <c r="A385" s="453">
        <v>4</v>
      </c>
      <c r="B385" s="435">
        <v>3</v>
      </c>
      <c r="C385" s="435" t="s">
        <v>585</v>
      </c>
      <c r="D385" s="92"/>
      <c r="E385" s="92"/>
      <c r="F385" s="464" t="s">
        <v>621</v>
      </c>
      <c r="G385" s="422">
        <f>G386</f>
        <v>0</v>
      </c>
      <c r="H385" s="77"/>
    </row>
    <row r="386" spans="1:8" s="78" customFormat="1" ht="19.5" hidden="1" customHeight="1">
      <c r="A386" s="453">
        <v>4</v>
      </c>
      <c r="B386" s="435">
        <v>3</v>
      </c>
      <c r="C386" s="435" t="s">
        <v>585</v>
      </c>
      <c r="D386" s="92">
        <v>5</v>
      </c>
      <c r="E386" s="92">
        <v>2</v>
      </c>
      <c r="F386" s="367" t="s">
        <v>43</v>
      </c>
      <c r="G386" s="422">
        <f>'D.2-Penj-APBDesa'!K2370</f>
        <v>0</v>
      </c>
      <c r="H386" s="77"/>
    </row>
    <row r="387" spans="1:8" s="78" customFormat="1" ht="31.5">
      <c r="A387" s="380">
        <v>4</v>
      </c>
      <c r="B387" s="452">
        <v>4</v>
      </c>
      <c r="C387" s="420"/>
      <c r="D387" s="92"/>
      <c r="E387" s="92"/>
      <c r="F387" s="485" t="s">
        <v>536</v>
      </c>
      <c r="G387" s="422">
        <f>G388+G390+G392+G394</f>
        <v>0</v>
      </c>
      <c r="H387" s="77"/>
    </row>
    <row r="388" spans="1:8" s="78" customFormat="1" ht="31.5" hidden="1">
      <c r="A388" s="92">
        <v>4</v>
      </c>
      <c r="B388" s="420">
        <v>4</v>
      </c>
      <c r="C388" s="420" t="s">
        <v>34</v>
      </c>
      <c r="D388" s="92"/>
      <c r="E388" s="92"/>
      <c r="F388" s="464" t="s">
        <v>537</v>
      </c>
      <c r="G388" s="422">
        <f>G389</f>
        <v>0</v>
      </c>
      <c r="H388" s="77"/>
    </row>
    <row r="389" spans="1:8" s="78" customFormat="1" ht="19.5" hidden="1" customHeight="1">
      <c r="A389" s="453">
        <v>4</v>
      </c>
      <c r="B389" s="420">
        <v>4</v>
      </c>
      <c r="C389" s="420" t="s">
        <v>34</v>
      </c>
      <c r="D389" s="92">
        <v>5</v>
      </c>
      <c r="E389" s="92">
        <v>2</v>
      </c>
      <c r="F389" s="367" t="s">
        <v>43</v>
      </c>
      <c r="G389" s="422">
        <f>'D.2-Penj-APBDesa'!K2377</f>
        <v>0</v>
      </c>
      <c r="H389" s="77"/>
    </row>
    <row r="390" spans="1:8" s="78" customFormat="1" ht="31.5" hidden="1">
      <c r="A390" s="453">
        <v>4</v>
      </c>
      <c r="B390" s="420">
        <v>4</v>
      </c>
      <c r="C390" s="420" t="s">
        <v>37</v>
      </c>
      <c r="D390" s="92"/>
      <c r="E390" s="92"/>
      <c r="F390" s="464" t="s">
        <v>538</v>
      </c>
      <c r="G390" s="422">
        <f>G391</f>
        <v>0</v>
      </c>
      <c r="H390" s="77"/>
    </row>
    <row r="391" spans="1:8" s="78" customFormat="1" ht="19.5" hidden="1" customHeight="1">
      <c r="A391" s="453">
        <v>4</v>
      </c>
      <c r="B391" s="420">
        <v>4</v>
      </c>
      <c r="C391" s="420" t="s">
        <v>37</v>
      </c>
      <c r="D391" s="92">
        <v>5</v>
      </c>
      <c r="E391" s="92">
        <v>2</v>
      </c>
      <c r="F391" s="367" t="s">
        <v>43</v>
      </c>
      <c r="G391" s="422">
        <f>'D.2-Penj-APBDesa'!K2395</f>
        <v>0</v>
      </c>
      <c r="H391" s="77"/>
    </row>
    <row r="392" spans="1:8" s="78" customFormat="1" ht="47.25" hidden="1">
      <c r="A392" s="453">
        <v>4</v>
      </c>
      <c r="B392" s="420">
        <v>4</v>
      </c>
      <c r="C392" s="420" t="s">
        <v>39</v>
      </c>
      <c r="D392" s="92"/>
      <c r="E392" s="92"/>
      <c r="F392" s="464" t="s">
        <v>539</v>
      </c>
      <c r="G392" s="422">
        <f>G393</f>
        <v>0</v>
      </c>
      <c r="H392" s="77"/>
    </row>
    <row r="393" spans="1:8" s="78" customFormat="1" ht="19.5" hidden="1" customHeight="1">
      <c r="A393" s="453">
        <v>4</v>
      </c>
      <c r="B393" s="420">
        <v>4</v>
      </c>
      <c r="C393" s="420" t="s">
        <v>39</v>
      </c>
      <c r="D393" s="92">
        <v>5</v>
      </c>
      <c r="E393" s="92">
        <v>2</v>
      </c>
      <c r="F393" s="367" t="s">
        <v>43</v>
      </c>
      <c r="G393" s="422">
        <f>'D.2-Penj-APBDesa'!K2413</f>
        <v>0</v>
      </c>
      <c r="H393" s="77"/>
    </row>
    <row r="394" spans="1:8" s="78" customFormat="1" ht="47.25" hidden="1">
      <c r="A394" s="453">
        <v>4</v>
      </c>
      <c r="B394" s="420">
        <v>4</v>
      </c>
      <c r="C394" s="420" t="s">
        <v>585</v>
      </c>
      <c r="D394" s="92"/>
      <c r="E394" s="92"/>
      <c r="F394" s="464" t="s">
        <v>622</v>
      </c>
      <c r="G394" s="422">
        <f>G395</f>
        <v>0</v>
      </c>
      <c r="H394" s="77"/>
    </row>
    <row r="395" spans="1:8" s="78" customFormat="1" ht="19.5" hidden="1" customHeight="1">
      <c r="A395" s="453">
        <v>4</v>
      </c>
      <c r="B395" s="420">
        <v>4</v>
      </c>
      <c r="C395" s="420" t="s">
        <v>585</v>
      </c>
      <c r="D395" s="92">
        <v>5</v>
      </c>
      <c r="E395" s="92">
        <v>2</v>
      </c>
      <c r="F395" s="367" t="s">
        <v>43</v>
      </c>
      <c r="G395" s="422">
        <f>'D.2-Penj-APBDesa'!K2434</f>
        <v>0</v>
      </c>
      <c r="H395" s="77"/>
    </row>
    <row r="396" spans="1:8" s="78" customFormat="1" ht="31.5">
      <c r="A396" s="380">
        <v>4</v>
      </c>
      <c r="B396" s="452">
        <v>5</v>
      </c>
      <c r="C396" s="420"/>
      <c r="D396" s="92"/>
      <c r="E396" s="92"/>
      <c r="F396" s="456" t="s">
        <v>540</v>
      </c>
      <c r="G396" s="483">
        <f>G397+G399+G401+G403</f>
        <v>0</v>
      </c>
      <c r="H396" s="77"/>
    </row>
    <row r="397" spans="1:8" s="78" customFormat="1" ht="31.5" hidden="1">
      <c r="A397" s="92">
        <v>4</v>
      </c>
      <c r="B397" s="420">
        <v>5</v>
      </c>
      <c r="C397" s="420" t="s">
        <v>34</v>
      </c>
      <c r="D397" s="92"/>
      <c r="E397" s="92"/>
      <c r="F397" s="433" t="s">
        <v>541</v>
      </c>
      <c r="G397" s="483">
        <f>G398</f>
        <v>0</v>
      </c>
      <c r="H397" s="77"/>
    </row>
    <row r="398" spans="1:8" s="78" customFormat="1" ht="19.5" hidden="1" customHeight="1">
      <c r="A398" s="453">
        <v>4</v>
      </c>
      <c r="B398" s="420">
        <v>5</v>
      </c>
      <c r="C398" s="420" t="s">
        <v>34</v>
      </c>
      <c r="D398" s="92">
        <v>5</v>
      </c>
      <c r="E398" s="92">
        <v>2</v>
      </c>
      <c r="F398" s="367" t="s">
        <v>43</v>
      </c>
      <c r="G398" s="422">
        <f>'D.2-Penj-APBDesa'!K2449</f>
        <v>0</v>
      </c>
      <c r="H398" s="77"/>
    </row>
    <row r="399" spans="1:8" s="78" customFormat="1" ht="47.25" hidden="1">
      <c r="A399" s="92">
        <v>4</v>
      </c>
      <c r="B399" s="420">
        <v>5</v>
      </c>
      <c r="C399" s="420" t="s">
        <v>37</v>
      </c>
      <c r="D399" s="92"/>
      <c r="E399" s="92"/>
      <c r="F399" s="433" t="s">
        <v>542</v>
      </c>
      <c r="G399" s="483">
        <f>G400</f>
        <v>0</v>
      </c>
      <c r="H399" s="77"/>
    </row>
    <row r="400" spans="1:8" s="78" customFormat="1" ht="19.5" hidden="1" customHeight="1">
      <c r="A400" s="453">
        <v>4</v>
      </c>
      <c r="B400" s="420">
        <v>5</v>
      </c>
      <c r="C400" s="420" t="s">
        <v>37</v>
      </c>
      <c r="D400" s="92">
        <v>5</v>
      </c>
      <c r="E400" s="92">
        <v>2</v>
      </c>
      <c r="F400" s="367" t="s">
        <v>43</v>
      </c>
      <c r="G400" s="422">
        <f>'D.2-Penj-APBDesa'!K2470</f>
        <v>0</v>
      </c>
      <c r="H400" s="77"/>
    </row>
    <row r="401" spans="1:8" s="78" customFormat="1" ht="39" hidden="1" customHeight="1">
      <c r="A401" s="92">
        <v>4</v>
      </c>
      <c r="B401" s="420">
        <v>5</v>
      </c>
      <c r="C401" s="420" t="s">
        <v>39</v>
      </c>
      <c r="D401" s="92"/>
      <c r="E401" s="92"/>
      <c r="F401" s="433" t="s">
        <v>543</v>
      </c>
      <c r="G401" s="382">
        <f>G402</f>
        <v>0</v>
      </c>
      <c r="H401" s="77"/>
    </row>
    <row r="402" spans="1:8" s="78" customFormat="1" ht="19.5" hidden="1" customHeight="1">
      <c r="A402" s="453">
        <v>4</v>
      </c>
      <c r="B402" s="420">
        <v>5</v>
      </c>
      <c r="C402" s="420" t="s">
        <v>39</v>
      </c>
      <c r="D402" s="92">
        <v>5</v>
      </c>
      <c r="E402" s="92">
        <v>2</v>
      </c>
      <c r="F402" s="367" t="s">
        <v>43</v>
      </c>
      <c r="G402" s="422">
        <f>'D.2-Penj-APBDesa'!K2487</f>
        <v>0</v>
      </c>
      <c r="H402" s="77"/>
    </row>
    <row r="403" spans="1:8" s="78" customFormat="1" ht="47.25" hidden="1">
      <c r="A403" s="453">
        <v>4</v>
      </c>
      <c r="B403" s="420">
        <v>5</v>
      </c>
      <c r="C403" s="420" t="s">
        <v>585</v>
      </c>
      <c r="D403" s="92"/>
      <c r="E403" s="92"/>
      <c r="F403" s="433" t="s">
        <v>623</v>
      </c>
      <c r="G403" s="483">
        <f>G404</f>
        <v>0</v>
      </c>
      <c r="H403" s="77"/>
    </row>
    <row r="404" spans="1:8" s="78" customFormat="1" ht="19.5" hidden="1" customHeight="1">
      <c r="A404" s="453">
        <v>4</v>
      </c>
      <c r="B404" s="420">
        <v>5</v>
      </c>
      <c r="C404" s="420" t="s">
        <v>585</v>
      </c>
      <c r="D404" s="92">
        <v>5</v>
      </c>
      <c r="E404" s="92">
        <v>2</v>
      </c>
      <c r="F404" s="367" t="s">
        <v>43</v>
      </c>
      <c r="G404" s="422">
        <f>'D.2-Penj-APBDesa'!K2494</f>
        <v>0</v>
      </c>
      <c r="H404" s="77"/>
    </row>
    <row r="405" spans="1:8" s="78" customFormat="1" ht="18">
      <c r="A405" s="380">
        <v>4</v>
      </c>
      <c r="B405" s="452">
        <v>6</v>
      </c>
      <c r="C405" s="420"/>
      <c r="D405" s="92"/>
      <c r="E405" s="92"/>
      <c r="F405" s="458" t="s">
        <v>544</v>
      </c>
      <c r="G405" s="483">
        <f>G406+G399+G410</f>
        <v>0</v>
      </c>
      <c r="H405" s="77"/>
    </row>
    <row r="406" spans="1:8" s="78" customFormat="1" ht="31.5" hidden="1">
      <c r="A406" s="92">
        <v>4</v>
      </c>
      <c r="B406" s="420">
        <v>6</v>
      </c>
      <c r="C406" s="420" t="s">
        <v>34</v>
      </c>
      <c r="D406" s="92"/>
      <c r="E406" s="92"/>
      <c r="F406" s="433" t="s">
        <v>545</v>
      </c>
      <c r="G406" s="483">
        <f>G407</f>
        <v>0</v>
      </c>
      <c r="H406" s="77"/>
    </row>
    <row r="407" spans="1:8" s="78" customFormat="1" ht="19.5" hidden="1" customHeight="1">
      <c r="A407" s="453">
        <v>4</v>
      </c>
      <c r="B407" s="420">
        <v>6</v>
      </c>
      <c r="C407" s="420" t="s">
        <v>34</v>
      </c>
      <c r="D407" s="92">
        <v>5</v>
      </c>
      <c r="E407" s="92">
        <v>2</v>
      </c>
      <c r="F407" s="367" t="s">
        <v>43</v>
      </c>
      <c r="G407" s="422">
        <f>'D.2-Penj-APBDesa'!K2512</f>
        <v>0</v>
      </c>
      <c r="H407" s="77"/>
    </row>
    <row r="408" spans="1:8" s="78" customFormat="1" ht="47.25" hidden="1">
      <c r="A408" s="92">
        <v>4</v>
      </c>
      <c r="B408" s="420">
        <v>6</v>
      </c>
      <c r="C408" s="420" t="s">
        <v>37</v>
      </c>
      <c r="D408" s="92"/>
      <c r="E408" s="92"/>
      <c r="F408" s="433" t="s">
        <v>546</v>
      </c>
      <c r="G408" s="483">
        <f>G409</f>
        <v>0</v>
      </c>
      <c r="H408" s="77"/>
    </row>
    <row r="409" spans="1:8" s="78" customFormat="1" ht="19.5" hidden="1" customHeight="1">
      <c r="A409" s="453">
        <v>4</v>
      </c>
      <c r="B409" s="420">
        <v>6</v>
      </c>
      <c r="C409" s="420" t="s">
        <v>37</v>
      </c>
      <c r="D409" s="92">
        <v>5</v>
      </c>
      <c r="E409" s="92">
        <v>2</v>
      </c>
      <c r="F409" s="367" t="s">
        <v>43</v>
      </c>
      <c r="G409" s="422">
        <f>'D.2-Penj-APBDesa'!K2526</f>
        <v>0</v>
      </c>
      <c r="H409" s="77"/>
    </row>
    <row r="410" spans="1:8" s="78" customFormat="1" ht="31.5" hidden="1">
      <c r="A410" s="92">
        <v>4</v>
      </c>
      <c r="B410" s="420">
        <v>6</v>
      </c>
      <c r="C410" s="420" t="s">
        <v>585</v>
      </c>
      <c r="D410" s="92"/>
      <c r="E410" s="92"/>
      <c r="F410" s="433" t="s">
        <v>624</v>
      </c>
      <c r="G410" s="483">
        <f>G411</f>
        <v>0</v>
      </c>
      <c r="H410" s="77"/>
    </row>
    <row r="411" spans="1:8" s="78" customFormat="1" ht="19.5" hidden="1" customHeight="1">
      <c r="A411" s="453">
        <v>4</v>
      </c>
      <c r="B411" s="420">
        <v>6</v>
      </c>
      <c r="C411" s="420" t="s">
        <v>585</v>
      </c>
      <c r="D411" s="92">
        <v>5</v>
      </c>
      <c r="E411" s="92">
        <v>2</v>
      </c>
      <c r="F411" s="367" t="s">
        <v>43</v>
      </c>
      <c r="G411" s="422">
        <f>'D.2-Penj-APBDesa'!K2544</f>
        <v>0</v>
      </c>
      <c r="H411" s="77"/>
    </row>
    <row r="412" spans="1:8" s="78" customFormat="1" ht="18">
      <c r="A412" s="380">
        <v>4</v>
      </c>
      <c r="B412" s="452">
        <v>7</v>
      </c>
      <c r="C412" s="420"/>
      <c r="D412" s="92"/>
      <c r="E412" s="92"/>
      <c r="F412" s="458" t="s">
        <v>547</v>
      </c>
      <c r="G412" s="483">
        <f>G413+G415+G417+G420+G422</f>
        <v>0</v>
      </c>
      <c r="H412" s="77"/>
    </row>
    <row r="413" spans="1:8" s="78" customFormat="1" ht="31.5" hidden="1">
      <c r="A413" s="92">
        <v>4</v>
      </c>
      <c r="B413" s="420">
        <v>7</v>
      </c>
      <c r="C413" s="420" t="s">
        <v>34</v>
      </c>
      <c r="D413" s="92"/>
      <c r="E413" s="92"/>
      <c r="F413" s="469" t="s">
        <v>548</v>
      </c>
      <c r="G413" s="479">
        <f>G414</f>
        <v>0</v>
      </c>
      <c r="H413" s="77"/>
    </row>
    <row r="414" spans="1:8" s="78" customFormat="1" ht="19.5" hidden="1" customHeight="1">
      <c r="A414" s="453">
        <v>4</v>
      </c>
      <c r="B414" s="435">
        <v>7</v>
      </c>
      <c r="C414" s="420" t="s">
        <v>34</v>
      </c>
      <c r="D414" s="92">
        <v>5</v>
      </c>
      <c r="E414" s="92">
        <v>2</v>
      </c>
      <c r="F414" s="367" t="s">
        <v>43</v>
      </c>
      <c r="G414" s="422">
        <f>'D.2-Penj-APBDesa'!K2559</f>
        <v>0</v>
      </c>
      <c r="H414" s="77"/>
    </row>
    <row r="415" spans="1:8" s="78" customFormat="1" ht="31.5" hidden="1">
      <c r="A415" s="453">
        <v>4</v>
      </c>
      <c r="B415" s="435">
        <v>7</v>
      </c>
      <c r="C415" s="435" t="s">
        <v>37</v>
      </c>
      <c r="D415" s="92"/>
      <c r="E415" s="92"/>
      <c r="F415" s="469" t="s">
        <v>549</v>
      </c>
      <c r="G415" s="479">
        <f>G416</f>
        <v>0</v>
      </c>
      <c r="H415" s="77"/>
    </row>
    <row r="416" spans="1:8" s="78" customFormat="1" ht="19.5" hidden="1" customHeight="1">
      <c r="A416" s="453">
        <v>4</v>
      </c>
      <c r="B416" s="435">
        <v>7</v>
      </c>
      <c r="C416" s="435" t="s">
        <v>37</v>
      </c>
      <c r="D416" s="92">
        <v>5</v>
      </c>
      <c r="E416" s="92">
        <v>3</v>
      </c>
      <c r="F416" s="367" t="s">
        <v>55</v>
      </c>
      <c r="G416" s="422">
        <f>'D.2-Penj-APBDesa'!K2565</f>
        <v>0</v>
      </c>
      <c r="H416" s="77"/>
    </row>
    <row r="417" spans="1:8" s="78" customFormat="1" ht="31.5" hidden="1">
      <c r="A417" s="453">
        <v>4</v>
      </c>
      <c r="B417" s="435">
        <v>7</v>
      </c>
      <c r="C417" s="420" t="s">
        <v>39</v>
      </c>
      <c r="D417" s="92"/>
      <c r="E417" s="92"/>
      <c r="F417" s="469" t="s">
        <v>550</v>
      </c>
      <c r="G417" s="479">
        <f>G418+G419</f>
        <v>0</v>
      </c>
      <c r="H417" s="77"/>
    </row>
    <row r="418" spans="1:8" s="78" customFormat="1" ht="19.5" hidden="1" customHeight="1">
      <c r="A418" s="453">
        <v>4</v>
      </c>
      <c r="B418" s="435">
        <v>7</v>
      </c>
      <c r="C418" s="420" t="s">
        <v>39</v>
      </c>
      <c r="D418" s="92">
        <v>5</v>
      </c>
      <c r="E418" s="92">
        <v>2</v>
      </c>
      <c r="F418" s="367" t="s">
        <v>43</v>
      </c>
      <c r="G418" s="422">
        <f>'D.2-Penj-APBDesa'!K2572</f>
        <v>0</v>
      </c>
      <c r="H418" s="77"/>
    </row>
    <row r="419" spans="1:8" s="78" customFormat="1" ht="19.5" hidden="1" customHeight="1">
      <c r="A419" s="453">
        <v>4</v>
      </c>
      <c r="B419" s="435">
        <v>7</v>
      </c>
      <c r="C419" s="420" t="s">
        <v>39</v>
      </c>
      <c r="D419" s="92">
        <v>5</v>
      </c>
      <c r="E419" s="92">
        <v>3</v>
      </c>
      <c r="F419" s="367" t="s">
        <v>55</v>
      </c>
      <c r="G419" s="422">
        <f>'D.2-Penj-APBDesa'!K2588</f>
        <v>0</v>
      </c>
      <c r="H419" s="77"/>
    </row>
    <row r="420" spans="1:8" s="78" customFormat="1" ht="39.950000000000003" hidden="1" customHeight="1">
      <c r="A420" s="92">
        <v>4</v>
      </c>
      <c r="B420" s="420">
        <v>7</v>
      </c>
      <c r="C420" s="420" t="s">
        <v>41</v>
      </c>
      <c r="D420" s="92"/>
      <c r="E420" s="92"/>
      <c r="F420" s="469" t="s">
        <v>551</v>
      </c>
      <c r="G420" s="382">
        <f>G421</f>
        <v>0</v>
      </c>
      <c r="H420" s="77"/>
    </row>
    <row r="421" spans="1:8" s="78" customFormat="1" ht="19.5" hidden="1" customHeight="1">
      <c r="A421" s="453">
        <v>4</v>
      </c>
      <c r="B421" s="435">
        <v>7</v>
      </c>
      <c r="C421" s="420" t="s">
        <v>41</v>
      </c>
      <c r="D421" s="92">
        <v>5</v>
      </c>
      <c r="E421" s="92">
        <v>2</v>
      </c>
      <c r="F421" s="367" t="s">
        <v>43</v>
      </c>
      <c r="G421" s="422">
        <f>'D.2-Penj-APBDesa'!K2595</f>
        <v>0</v>
      </c>
      <c r="H421" s="77"/>
    </row>
    <row r="422" spans="1:8" s="78" customFormat="1" ht="31.5" hidden="1">
      <c r="A422" s="453">
        <v>4</v>
      </c>
      <c r="B422" s="435">
        <v>7</v>
      </c>
      <c r="C422" s="420" t="s">
        <v>585</v>
      </c>
      <c r="D422" s="92"/>
      <c r="E422" s="92"/>
      <c r="F422" s="469" t="s">
        <v>625</v>
      </c>
      <c r="G422" s="479">
        <f>G423</f>
        <v>0</v>
      </c>
      <c r="H422" s="77"/>
    </row>
    <row r="423" spans="1:8" s="78" customFormat="1" ht="19.5" hidden="1" customHeight="1">
      <c r="A423" s="453">
        <v>4</v>
      </c>
      <c r="B423" s="435">
        <v>7</v>
      </c>
      <c r="C423" s="420" t="s">
        <v>585</v>
      </c>
      <c r="D423" s="92">
        <v>5</v>
      </c>
      <c r="E423" s="92">
        <v>2</v>
      </c>
      <c r="F423" s="367" t="s">
        <v>43</v>
      </c>
      <c r="G423" s="422">
        <f>'D.2-Penj-APBDesa'!K2616</f>
        <v>0</v>
      </c>
      <c r="H423" s="77"/>
    </row>
    <row r="424" spans="1:8" s="74" customFormat="1" ht="17.25" customHeight="1">
      <c r="A424" s="380">
        <v>5</v>
      </c>
      <c r="B424" s="452"/>
      <c r="C424" s="452"/>
      <c r="D424" s="380"/>
      <c r="E424" s="380"/>
      <c r="F424" s="89" t="s">
        <v>552</v>
      </c>
      <c r="G424" s="371">
        <f>G425+G428+G431</f>
        <v>25285500</v>
      </c>
      <c r="H424" s="73"/>
    </row>
    <row r="425" spans="1:8" s="74" customFormat="1" ht="18">
      <c r="A425" s="380">
        <v>5</v>
      </c>
      <c r="B425" s="452">
        <v>1</v>
      </c>
      <c r="C425" s="380"/>
      <c r="D425" s="380"/>
      <c r="E425" s="380"/>
      <c r="F425" s="89" t="s">
        <v>553</v>
      </c>
      <c r="G425" s="371">
        <f>G426</f>
        <v>25285500</v>
      </c>
      <c r="H425" s="73"/>
    </row>
    <row r="426" spans="1:8" s="76" customFormat="1" ht="18">
      <c r="A426" s="415">
        <v>5</v>
      </c>
      <c r="B426" s="416">
        <v>1</v>
      </c>
      <c r="C426" s="416" t="s">
        <v>554</v>
      </c>
      <c r="D426" s="415"/>
      <c r="E426" s="415"/>
      <c r="F426" s="93" t="s">
        <v>553</v>
      </c>
      <c r="G426" s="421">
        <f>G427</f>
        <v>25285500</v>
      </c>
      <c r="H426" s="75" t="s">
        <v>876</v>
      </c>
    </row>
    <row r="427" spans="1:8" s="80" customFormat="1">
      <c r="A427" s="418">
        <v>5</v>
      </c>
      <c r="B427" s="419">
        <v>1</v>
      </c>
      <c r="C427" s="419" t="s">
        <v>554</v>
      </c>
      <c r="D427" s="418">
        <v>5</v>
      </c>
      <c r="E427" s="418">
        <v>4</v>
      </c>
      <c r="F427" s="90" t="s">
        <v>555</v>
      </c>
      <c r="G427" s="382">
        <f>'D.2-Penj-APBDesa'!K2635</f>
        <v>25285500</v>
      </c>
      <c r="H427" s="79"/>
    </row>
    <row r="428" spans="1:8" s="74" customFormat="1" ht="18">
      <c r="A428" s="380">
        <v>5</v>
      </c>
      <c r="B428" s="452">
        <v>2</v>
      </c>
      <c r="C428" s="380"/>
      <c r="D428" s="380"/>
      <c r="E428" s="380"/>
      <c r="F428" s="89" t="s">
        <v>556</v>
      </c>
      <c r="G428" s="371">
        <f>G429</f>
        <v>0</v>
      </c>
      <c r="H428" s="73"/>
    </row>
    <row r="429" spans="1:8" s="76" customFormat="1" ht="18">
      <c r="A429" s="415">
        <v>5</v>
      </c>
      <c r="B429" s="416">
        <v>2</v>
      </c>
      <c r="C429" s="416" t="s">
        <v>554</v>
      </c>
      <c r="D429" s="415"/>
      <c r="E429" s="415"/>
      <c r="F429" s="93" t="s">
        <v>553</v>
      </c>
      <c r="G429" s="421">
        <f>G430</f>
        <v>0</v>
      </c>
      <c r="H429" s="75"/>
    </row>
    <row r="430" spans="1:8" s="80" customFormat="1" hidden="1">
      <c r="A430" s="418">
        <v>5</v>
      </c>
      <c r="B430" s="419">
        <v>2</v>
      </c>
      <c r="C430" s="419" t="s">
        <v>554</v>
      </c>
      <c r="D430" s="418">
        <v>5</v>
      </c>
      <c r="E430" s="418">
        <v>4</v>
      </c>
      <c r="F430" s="90" t="s">
        <v>555</v>
      </c>
      <c r="G430" s="382"/>
      <c r="H430" s="79"/>
    </row>
    <row r="431" spans="1:8" s="74" customFormat="1" ht="18">
      <c r="A431" s="380">
        <v>5</v>
      </c>
      <c r="B431" s="452">
        <v>3</v>
      </c>
      <c r="C431" s="380"/>
      <c r="D431" s="380"/>
      <c r="E431" s="380"/>
      <c r="F431" s="89" t="s">
        <v>557</v>
      </c>
      <c r="G431" s="371">
        <f>G432</f>
        <v>0</v>
      </c>
      <c r="H431" s="73"/>
    </row>
    <row r="432" spans="1:8" s="76" customFormat="1" ht="18">
      <c r="A432" s="415">
        <v>5</v>
      </c>
      <c r="B432" s="416">
        <v>3</v>
      </c>
      <c r="C432" s="416" t="s">
        <v>554</v>
      </c>
      <c r="D432" s="415"/>
      <c r="E432" s="415"/>
      <c r="F432" s="93" t="s">
        <v>553</v>
      </c>
      <c r="G432" s="421">
        <f>G433</f>
        <v>0</v>
      </c>
      <c r="H432" s="75"/>
    </row>
    <row r="433" spans="1:8" s="80" customFormat="1" hidden="1">
      <c r="A433" s="418">
        <v>5</v>
      </c>
      <c r="B433" s="419">
        <v>3</v>
      </c>
      <c r="C433" s="419" t="s">
        <v>554</v>
      </c>
      <c r="D433" s="418">
        <v>5</v>
      </c>
      <c r="E433" s="418">
        <v>4</v>
      </c>
      <c r="F433" s="90" t="s">
        <v>555</v>
      </c>
      <c r="G433" s="382"/>
      <c r="H433" s="79"/>
    </row>
    <row r="434" spans="1:8" s="78" customFormat="1" ht="18">
      <c r="A434" s="92"/>
      <c r="B434" s="420"/>
      <c r="C434" s="420"/>
      <c r="D434" s="92"/>
      <c r="E434" s="92"/>
      <c r="F434" s="367"/>
      <c r="G434" s="422"/>
      <c r="H434" s="77"/>
    </row>
    <row r="435" spans="1:8" s="78" customFormat="1" ht="18">
      <c r="A435" s="92"/>
      <c r="B435" s="92"/>
      <c r="C435" s="92"/>
      <c r="D435" s="92"/>
      <c r="E435" s="92"/>
      <c r="F435" s="89" t="s">
        <v>558</v>
      </c>
      <c r="G435" s="371" t="e">
        <f>G29</f>
        <v>#REF!</v>
      </c>
      <c r="H435" s="77"/>
    </row>
    <row r="436" spans="1:8" s="78" customFormat="1" ht="18">
      <c r="A436" s="92"/>
      <c r="B436" s="92"/>
      <c r="C436" s="92"/>
      <c r="D436" s="92"/>
      <c r="E436" s="92"/>
      <c r="F436" s="89" t="s">
        <v>559</v>
      </c>
      <c r="G436" s="422" t="e">
        <f>G27-G435</f>
        <v>#REF!</v>
      </c>
      <c r="H436" s="77"/>
    </row>
    <row r="437" spans="1:8" s="78" customFormat="1" ht="18">
      <c r="A437" s="92"/>
      <c r="B437" s="92"/>
      <c r="C437" s="92"/>
      <c r="D437" s="92"/>
      <c r="E437" s="92"/>
      <c r="F437" s="367"/>
      <c r="G437" s="422"/>
      <c r="H437" s="77"/>
    </row>
    <row r="438" spans="1:8" s="78" customFormat="1" ht="18">
      <c r="A438" s="92"/>
      <c r="B438" s="92"/>
      <c r="C438" s="92"/>
      <c r="D438" s="92">
        <v>6</v>
      </c>
      <c r="E438" s="92"/>
      <c r="F438" s="367" t="s">
        <v>560</v>
      </c>
      <c r="G438" s="422">
        <f>G439-G440</f>
        <v>0</v>
      </c>
      <c r="H438" s="77"/>
    </row>
    <row r="439" spans="1:8" s="78" customFormat="1" ht="18">
      <c r="A439" s="92"/>
      <c r="B439" s="92"/>
      <c r="C439" s="92"/>
      <c r="D439" s="92">
        <v>6</v>
      </c>
      <c r="E439" s="92">
        <v>1</v>
      </c>
      <c r="F439" s="367" t="s">
        <v>561</v>
      </c>
      <c r="G439" s="422">
        <f>'D.2-Penj-APBDesa'!K2653</f>
        <v>0</v>
      </c>
      <c r="H439" s="77"/>
    </row>
    <row r="440" spans="1:8" s="78" customFormat="1" ht="19.5" customHeight="1">
      <c r="A440" s="92"/>
      <c r="B440" s="92"/>
      <c r="C440" s="92"/>
      <c r="D440" s="92">
        <v>6</v>
      </c>
      <c r="E440" s="92">
        <v>2</v>
      </c>
      <c r="F440" s="367" t="s">
        <v>562</v>
      </c>
      <c r="G440" s="422">
        <f>'D.2-Penj-APBDesa'!K2662</f>
        <v>0</v>
      </c>
      <c r="H440" s="77"/>
    </row>
    <row r="441" spans="1:8">
      <c r="A441" s="92"/>
      <c r="B441" s="92"/>
      <c r="C441" s="92"/>
      <c r="D441" s="92"/>
      <c r="E441" s="92"/>
      <c r="F441" s="367"/>
      <c r="G441" s="422"/>
      <c r="H441" s="77"/>
    </row>
    <row r="442" spans="1:8" ht="31.5">
      <c r="A442" s="92"/>
      <c r="B442" s="92"/>
      <c r="C442" s="92"/>
      <c r="D442" s="92"/>
      <c r="E442" s="92"/>
      <c r="F442" s="89" t="s">
        <v>563</v>
      </c>
      <c r="G442" s="422" t="e">
        <f>G436+G438</f>
        <v>#REF!</v>
      </c>
      <c r="H442" s="77"/>
    </row>
    <row r="443" spans="1:8">
      <c r="A443" s="393"/>
      <c r="B443" s="393"/>
      <c r="C443" s="393"/>
      <c r="D443" s="393"/>
      <c r="E443" s="393"/>
      <c r="F443" s="383"/>
      <c r="G443" s="394"/>
      <c r="H443" s="383"/>
    </row>
    <row r="444" spans="1:8" ht="24" customHeight="1">
      <c r="A444" s="384"/>
      <c r="B444" s="384"/>
      <c r="C444" s="384"/>
      <c r="D444" s="384"/>
      <c r="E444" s="384"/>
      <c r="F444" s="384"/>
      <c r="G444" s="899" t="str">
        <f>'D.2-Penj-APBDesa'!K2672</f>
        <v>Parungsari,     Desember 2018</v>
      </c>
      <c r="H444" s="899"/>
    </row>
    <row r="445" spans="1:8" ht="24" customHeight="1">
      <c r="A445" s="384"/>
      <c r="B445" s="384"/>
      <c r="C445" s="384"/>
      <c r="D445" s="384"/>
      <c r="E445" s="384"/>
      <c r="F445" s="384"/>
      <c r="G445" s="899" t="str">
        <f>'D.2-Penj-APBDesa'!K2673</f>
        <v>Kepala Desa Parungsari</v>
      </c>
      <c r="H445" s="899"/>
    </row>
    <row r="446" spans="1:8">
      <c r="A446" s="384"/>
      <c r="B446" s="384"/>
      <c r="C446" s="384"/>
      <c r="D446" s="384"/>
      <c r="E446" s="384"/>
      <c r="F446" s="384"/>
      <c r="G446" s="395"/>
      <c r="H446" s="393"/>
    </row>
    <row r="447" spans="1:8">
      <c r="A447" s="384"/>
      <c r="B447" s="384"/>
      <c r="C447" s="384"/>
      <c r="D447" s="384"/>
      <c r="E447" s="384"/>
      <c r="F447" s="384"/>
      <c r="G447" s="395"/>
      <c r="H447" s="393"/>
    </row>
    <row r="448" spans="1:8">
      <c r="A448" s="384"/>
      <c r="B448" s="384"/>
      <c r="C448" s="384"/>
      <c r="D448" s="384"/>
      <c r="E448" s="384"/>
      <c r="F448" s="384"/>
      <c r="G448" s="395"/>
      <c r="H448" s="393"/>
    </row>
    <row r="449" spans="1:8" ht="24" customHeight="1">
      <c r="A449" s="384"/>
      <c r="B449" s="384"/>
      <c r="C449" s="384"/>
      <c r="D449" s="384"/>
      <c r="E449" s="384"/>
      <c r="F449" s="384"/>
      <c r="G449" s="907" t="str">
        <f>'D.2-Penj-APBDesa'!K2678</f>
        <v>H. KOMARUDIN</v>
      </c>
      <c r="H449" s="907"/>
    </row>
    <row r="450" spans="1:8">
      <c r="A450" s="396"/>
      <c r="B450" s="396"/>
      <c r="C450" s="396"/>
      <c r="D450" s="396"/>
      <c r="E450" s="396"/>
      <c r="F450" s="396"/>
      <c r="G450" s="397"/>
      <c r="H450" s="396"/>
    </row>
    <row r="451" spans="1:8">
      <c r="A451" s="903" t="s">
        <v>626</v>
      </c>
      <c r="B451" s="903"/>
      <c r="C451" s="903"/>
      <c r="D451" s="903"/>
      <c r="E451" s="903"/>
      <c r="F451" s="903"/>
      <c r="G451" s="903"/>
      <c r="H451" s="903"/>
    </row>
    <row r="452" spans="1:8">
      <c r="A452" s="903" t="s">
        <v>627</v>
      </c>
      <c r="B452" s="903"/>
      <c r="C452" s="398" t="s">
        <v>95</v>
      </c>
      <c r="D452" s="903" t="s">
        <v>628</v>
      </c>
      <c r="E452" s="903"/>
      <c r="F452" s="903"/>
      <c r="G452" s="399"/>
      <c r="H452" s="400"/>
    </row>
    <row r="453" spans="1:8">
      <c r="A453" s="400"/>
      <c r="B453" s="400"/>
      <c r="C453" s="398"/>
      <c r="D453" s="903" t="s">
        <v>629</v>
      </c>
      <c r="E453" s="903"/>
      <c r="F453" s="384"/>
      <c r="G453" s="399"/>
      <c r="H453" s="400"/>
    </row>
    <row r="454" spans="1:8">
      <c r="A454" s="400"/>
      <c r="B454" s="400"/>
      <c r="C454" s="398"/>
      <c r="D454" s="903" t="s">
        <v>630</v>
      </c>
      <c r="E454" s="903"/>
      <c r="F454" s="903"/>
      <c r="G454" s="399"/>
      <c r="H454" s="400"/>
    </row>
    <row r="455" spans="1:8">
      <c r="A455" s="400"/>
      <c r="B455" s="400"/>
      <c r="C455" s="398"/>
      <c r="D455" s="903" t="s">
        <v>631</v>
      </c>
      <c r="E455" s="903"/>
      <c r="F455" s="903"/>
      <c r="G455" s="399"/>
      <c r="H455" s="400"/>
    </row>
    <row r="456" spans="1:8">
      <c r="A456" s="400"/>
      <c r="B456" s="400"/>
      <c r="C456" s="398"/>
      <c r="D456" s="400"/>
      <c r="E456" s="400"/>
      <c r="F456" s="384"/>
      <c r="G456" s="399"/>
      <c r="H456" s="400"/>
    </row>
    <row r="457" spans="1:8">
      <c r="A457" s="903" t="s">
        <v>632</v>
      </c>
      <c r="B457" s="903"/>
      <c r="C457" s="398" t="s">
        <v>95</v>
      </c>
      <c r="D457" s="903" t="s">
        <v>633</v>
      </c>
      <c r="E457" s="903"/>
      <c r="F457" s="903"/>
      <c r="G457" s="903"/>
      <c r="H457" s="400"/>
    </row>
    <row r="458" spans="1:8">
      <c r="A458" s="400"/>
      <c r="B458" s="400"/>
      <c r="C458" s="398"/>
      <c r="D458" s="903" t="s">
        <v>634</v>
      </c>
      <c r="E458" s="903"/>
      <c r="F458" s="903"/>
      <c r="G458" s="399"/>
      <c r="H458" s="400"/>
    </row>
    <row r="459" spans="1:8">
      <c r="A459" s="388"/>
      <c r="B459" s="388"/>
      <c r="C459" s="398"/>
      <c r="D459" s="398" t="s">
        <v>57</v>
      </c>
      <c r="E459" s="908" t="s">
        <v>635</v>
      </c>
      <c r="F459" s="908"/>
      <c r="G459" s="401"/>
      <c r="H459" s="388"/>
    </row>
    <row r="460" spans="1:8">
      <c r="A460" s="388"/>
      <c r="B460" s="388"/>
      <c r="C460" s="398"/>
      <c r="D460" s="402"/>
      <c r="E460" s="908" t="s">
        <v>636</v>
      </c>
      <c r="F460" s="908"/>
      <c r="G460" s="401"/>
      <c r="H460" s="388"/>
    </row>
    <row r="461" spans="1:8">
      <c r="A461" s="383"/>
      <c r="B461" s="383"/>
      <c r="C461" s="393"/>
      <c r="D461" s="402"/>
      <c r="E461" s="908" t="s">
        <v>637</v>
      </c>
      <c r="F461" s="908"/>
      <c r="G461" s="394"/>
      <c r="H461" s="383"/>
    </row>
    <row r="462" spans="1:8">
      <c r="A462" s="388"/>
      <c r="B462" s="388"/>
      <c r="C462" s="398"/>
      <c r="D462" s="398" t="s">
        <v>57</v>
      </c>
      <c r="E462" s="908" t="s">
        <v>638</v>
      </c>
      <c r="F462" s="908"/>
      <c r="G462" s="401"/>
      <c r="H462" s="388"/>
    </row>
    <row r="463" spans="1:8">
      <c r="A463" s="388" t="s">
        <v>639</v>
      </c>
      <c r="B463" s="388"/>
      <c r="C463" s="398"/>
      <c r="D463" s="398"/>
      <c r="E463" s="903" t="s">
        <v>640</v>
      </c>
      <c r="F463" s="903"/>
      <c r="G463" s="401"/>
      <c r="H463" s="388"/>
    </row>
    <row r="464" spans="1:8">
      <c r="A464" s="388"/>
      <c r="B464" s="388"/>
      <c r="C464" s="398"/>
      <c r="D464" s="398"/>
      <c r="E464" s="908" t="s">
        <v>641</v>
      </c>
      <c r="F464" s="908"/>
      <c r="G464" s="401"/>
      <c r="H464" s="388"/>
    </row>
    <row r="465" spans="1:8">
      <c r="A465" s="388"/>
      <c r="B465" s="388"/>
      <c r="C465" s="398"/>
      <c r="D465" s="398" t="s">
        <v>57</v>
      </c>
      <c r="E465" s="908" t="s">
        <v>642</v>
      </c>
      <c r="F465" s="908"/>
      <c r="G465" s="401"/>
      <c r="H465" s="388"/>
    </row>
    <row r="466" spans="1:8">
      <c r="A466" s="388"/>
      <c r="B466" s="388"/>
      <c r="C466" s="398"/>
      <c r="D466" s="398"/>
      <c r="E466" s="908" t="s">
        <v>643</v>
      </c>
      <c r="F466" s="908"/>
      <c r="G466" s="401"/>
      <c r="H466" s="388"/>
    </row>
    <row r="467" spans="1:8">
      <c r="A467" s="388"/>
      <c r="B467" s="388"/>
      <c r="C467" s="398"/>
      <c r="D467" s="398"/>
      <c r="E467" s="908" t="s">
        <v>644</v>
      </c>
      <c r="F467" s="908"/>
      <c r="G467" s="401"/>
      <c r="H467" s="388"/>
    </row>
    <row r="468" spans="1:8">
      <c r="A468" s="908" t="s">
        <v>645</v>
      </c>
      <c r="B468" s="908"/>
      <c r="C468" s="398" t="s">
        <v>95</v>
      </c>
      <c r="D468" s="903" t="s">
        <v>646</v>
      </c>
      <c r="E468" s="903"/>
      <c r="F468" s="903"/>
      <c r="G468" s="903"/>
      <c r="H468" s="388"/>
    </row>
    <row r="469" spans="1:8">
      <c r="A469" s="388"/>
      <c r="B469" s="388"/>
      <c r="C469" s="398"/>
      <c r="D469" s="903" t="s">
        <v>647</v>
      </c>
      <c r="E469" s="903"/>
      <c r="F469" s="903"/>
      <c r="G469" s="401"/>
      <c r="H469" s="388"/>
    </row>
    <row r="470" spans="1:8">
      <c r="A470" s="908" t="s">
        <v>648</v>
      </c>
      <c r="B470" s="908"/>
      <c r="C470" s="393" t="s">
        <v>95</v>
      </c>
      <c r="D470" s="908" t="s">
        <v>649</v>
      </c>
      <c r="E470" s="908"/>
      <c r="F470" s="908"/>
      <c r="G470" s="394"/>
      <c r="H470" s="383"/>
    </row>
    <row r="471" spans="1:8">
      <c r="A471" s="908" t="s">
        <v>650</v>
      </c>
      <c r="B471" s="908"/>
      <c r="C471" s="398" t="s">
        <v>95</v>
      </c>
      <c r="D471" s="908" t="s">
        <v>651</v>
      </c>
      <c r="E471" s="908"/>
      <c r="F471" s="908"/>
      <c r="G471" s="908"/>
      <c r="H471" s="388"/>
    </row>
    <row r="472" spans="1:8">
      <c r="A472" s="388"/>
      <c r="B472" s="388"/>
      <c r="C472" s="403"/>
      <c r="D472" s="908" t="s">
        <v>652</v>
      </c>
      <c r="E472" s="908"/>
      <c r="F472" s="908"/>
      <c r="G472" s="401"/>
      <c r="H472" s="388"/>
    </row>
    <row r="473" spans="1:8">
      <c r="A473" s="909"/>
      <c r="B473" s="909"/>
      <c r="C473" s="909"/>
      <c r="D473" s="909"/>
      <c r="E473" s="909"/>
      <c r="F473" s="909"/>
      <c r="G473" s="909"/>
      <c r="H473" s="909"/>
    </row>
  </sheetData>
  <mergeCells count="39">
    <mergeCell ref="A473:H473"/>
    <mergeCell ref="D469:F469"/>
    <mergeCell ref="A470:B470"/>
    <mergeCell ref="D470:F470"/>
    <mergeCell ref="A471:B471"/>
    <mergeCell ref="D471:G471"/>
    <mergeCell ref="D472:F472"/>
    <mergeCell ref="E464:F464"/>
    <mergeCell ref="E465:F465"/>
    <mergeCell ref="E466:F466"/>
    <mergeCell ref="E467:F467"/>
    <mergeCell ref="A468:B468"/>
    <mergeCell ref="D468:G468"/>
    <mergeCell ref="E463:F463"/>
    <mergeCell ref="A452:B452"/>
    <mergeCell ref="D452:F452"/>
    <mergeCell ref="D453:E453"/>
    <mergeCell ref="D454:F454"/>
    <mergeCell ref="D455:F455"/>
    <mergeCell ref="A457:B457"/>
    <mergeCell ref="D457:G457"/>
    <mergeCell ref="D458:F458"/>
    <mergeCell ref="E459:F459"/>
    <mergeCell ref="E460:F460"/>
    <mergeCell ref="E461:F461"/>
    <mergeCell ref="E462:F462"/>
    <mergeCell ref="A451:H451"/>
    <mergeCell ref="A8:H8"/>
    <mergeCell ref="A9:H9"/>
    <mergeCell ref="A10:H10"/>
    <mergeCell ref="A13:E20"/>
    <mergeCell ref="F13:F20"/>
    <mergeCell ref="G13:G15"/>
    <mergeCell ref="H13:H20"/>
    <mergeCell ref="A21:C21"/>
    <mergeCell ref="D21:E21"/>
    <mergeCell ref="G444:H444"/>
    <mergeCell ref="G445:H445"/>
    <mergeCell ref="G449:H449"/>
  </mergeCells>
  <pageMargins left="0.7" right="0.7" top="0.75" bottom="0.75" header="0.3" footer="0.3"/>
  <pageSetup paperSize="5" scale="53" orientation="portrait" horizontalDpi="4294967292" verticalDpi="4294967292" r:id="rId1"/>
  <rowBreaks count="1" manualBreakCount="1">
    <brk id="196" max="7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6:N2680"/>
  <sheetViews>
    <sheetView topLeftCell="B17" zoomScale="84" zoomScaleNormal="84" zoomScaleSheetLayoutView="62" workbookViewId="0">
      <selection activeCell="K47" sqref="K47"/>
    </sheetView>
  </sheetViews>
  <sheetFormatPr defaultColWidth="8.85546875" defaultRowHeight="15.75"/>
  <cols>
    <col min="1" max="2" width="5.7109375" style="506" customWidth="1"/>
    <col min="3" max="3" width="5.85546875" style="506" customWidth="1"/>
    <col min="4" max="6" width="4.7109375" style="506" customWidth="1"/>
    <col min="7" max="7" width="9.42578125" style="507" customWidth="1"/>
    <col min="8" max="8" width="44.5703125" style="506" customWidth="1"/>
    <col min="9" max="10" width="11.28515625" style="506" customWidth="1"/>
    <col min="11" max="11" width="24.42578125" style="521" customWidth="1"/>
    <col min="12" max="12" width="19.42578125" style="506" customWidth="1"/>
    <col min="13" max="13" width="8.85546875" style="506"/>
    <col min="14" max="14" width="23.140625" style="506" bestFit="1" customWidth="1"/>
    <col min="15" max="15" width="8.85546875" style="506" customWidth="1"/>
    <col min="16" max="16384" width="8.85546875" style="506"/>
  </cols>
  <sheetData>
    <row r="6" spans="1:12" ht="26.45" customHeight="1">
      <c r="J6" s="910"/>
      <c r="K6" s="910"/>
      <c r="L6" s="910"/>
    </row>
    <row r="9" spans="1:12">
      <c r="A9" s="911" t="s">
        <v>653</v>
      </c>
      <c r="B9" s="911"/>
      <c r="C9" s="911"/>
      <c r="D9" s="911"/>
      <c r="E9" s="911"/>
      <c r="F9" s="911"/>
      <c r="G9" s="911"/>
      <c r="H9" s="911"/>
      <c r="I9" s="911"/>
      <c r="J9" s="911"/>
      <c r="K9" s="911"/>
      <c r="L9" s="911"/>
    </row>
    <row r="10" spans="1:12">
      <c r="A10" s="911" t="s">
        <v>1</v>
      </c>
      <c r="B10" s="911"/>
      <c r="C10" s="911"/>
      <c r="D10" s="911"/>
      <c r="E10" s="911"/>
      <c r="F10" s="911"/>
      <c r="G10" s="911"/>
      <c r="H10" s="911"/>
      <c r="I10" s="911"/>
      <c r="J10" s="911"/>
      <c r="K10" s="911"/>
      <c r="L10" s="911"/>
    </row>
    <row r="11" spans="1:12">
      <c r="A11" s="911" t="s">
        <v>92</v>
      </c>
      <c r="B11" s="911"/>
      <c r="C11" s="911"/>
      <c r="D11" s="911"/>
      <c r="E11" s="911"/>
      <c r="F11" s="911"/>
      <c r="G11" s="911"/>
      <c r="H11" s="911"/>
      <c r="I11" s="911"/>
      <c r="J11" s="911"/>
      <c r="K11" s="911"/>
      <c r="L11" s="911"/>
    </row>
    <row r="12" spans="1:12">
      <c r="A12" s="508"/>
      <c r="B12" s="508"/>
      <c r="C12" s="508"/>
      <c r="D12" s="508"/>
      <c r="E12" s="508"/>
      <c r="F12" s="508"/>
      <c r="H12" s="508"/>
      <c r="I12" s="508"/>
      <c r="J12" s="508"/>
      <c r="K12" s="509"/>
      <c r="L12" s="508"/>
    </row>
    <row r="14" spans="1:12" s="352" customFormat="1">
      <c r="A14" s="912" t="s">
        <v>2</v>
      </c>
      <c r="B14" s="912"/>
      <c r="C14" s="912"/>
      <c r="D14" s="912"/>
      <c r="E14" s="912"/>
      <c r="F14" s="912"/>
      <c r="G14" s="912"/>
      <c r="H14" s="912" t="s">
        <v>3</v>
      </c>
      <c r="I14" s="912" t="s">
        <v>654</v>
      </c>
      <c r="J14" s="912"/>
      <c r="K14" s="913" t="s">
        <v>655</v>
      </c>
      <c r="L14" s="915" t="s">
        <v>5</v>
      </c>
    </row>
    <row r="15" spans="1:12" s="352" customFormat="1">
      <c r="A15" s="912"/>
      <c r="B15" s="912"/>
      <c r="C15" s="912"/>
      <c r="D15" s="912"/>
      <c r="E15" s="912"/>
      <c r="F15" s="912"/>
      <c r="G15" s="912"/>
      <c r="H15" s="912"/>
      <c r="I15" s="501" t="s">
        <v>111</v>
      </c>
      <c r="J15" s="501" t="s">
        <v>656</v>
      </c>
      <c r="K15" s="914"/>
      <c r="L15" s="915"/>
    </row>
    <row r="16" spans="1:12">
      <c r="A16" s="917">
        <v>1</v>
      </c>
      <c r="B16" s="917"/>
      <c r="C16" s="917"/>
      <c r="D16" s="917">
        <v>2</v>
      </c>
      <c r="E16" s="917"/>
      <c r="F16" s="917"/>
      <c r="G16" s="917"/>
      <c r="H16" s="510">
        <v>3</v>
      </c>
      <c r="I16" s="510">
        <v>4</v>
      </c>
      <c r="J16" s="510">
        <v>5</v>
      </c>
      <c r="K16" s="510">
        <v>6</v>
      </c>
      <c r="L16" s="510">
        <v>7</v>
      </c>
    </row>
    <row r="17" spans="1:12">
      <c r="A17" s="510" t="s">
        <v>8</v>
      </c>
      <c r="B17" s="510" t="s">
        <v>9</v>
      </c>
      <c r="C17" s="510" t="s">
        <v>10</v>
      </c>
      <c r="D17" s="510" t="s">
        <v>8</v>
      </c>
      <c r="E17" s="510" t="s">
        <v>9</v>
      </c>
      <c r="F17" s="510" t="s">
        <v>10</v>
      </c>
      <c r="G17" s="511" t="s">
        <v>657</v>
      </c>
      <c r="H17" s="510"/>
      <c r="I17" s="510"/>
      <c r="J17" s="510"/>
      <c r="K17" s="512"/>
      <c r="L17" s="510"/>
    </row>
    <row r="18" spans="1:12" s="352" customFormat="1">
      <c r="A18" s="598"/>
      <c r="B18" s="598"/>
      <c r="C18" s="598"/>
      <c r="D18" s="599">
        <v>4</v>
      </c>
      <c r="E18" s="599" t="s">
        <v>11</v>
      </c>
      <c r="F18" s="599" t="s">
        <v>11</v>
      </c>
      <c r="G18" s="600"/>
      <c r="H18" s="599" t="s">
        <v>12</v>
      </c>
      <c r="I18" s="599"/>
      <c r="J18" s="599"/>
      <c r="K18" s="601">
        <f>K19+K39+K52</f>
        <v>1289324900</v>
      </c>
      <c r="L18" s="599"/>
    </row>
    <row r="19" spans="1:12" s="352" customFormat="1">
      <c r="A19" s="380"/>
      <c r="B19" s="380"/>
      <c r="C19" s="380"/>
      <c r="D19" s="89">
        <v>4</v>
      </c>
      <c r="E19" s="89">
        <v>1</v>
      </c>
      <c r="F19" s="89" t="s">
        <v>11</v>
      </c>
      <c r="G19" s="513"/>
      <c r="H19" s="89" t="s">
        <v>14</v>
      </c>
      <c r="I19" s="89"/>
      <c r="J19" s="89"/>
      <c r="K19" s="514">
        <f>K20+K23+K33+K36</f>
        <v>5000000</v>
      </c>
      <c r="L19" s="89"/>
    </row>
    <row r="20" spans="1:12" s="517" customFormat="1">
      <c r="A20" s="415"/>
      <c r="B20" s="415"/>
      <c r="C20" s="415"/>
      <c r="D20" s="89">
        <v>4</v>
      </c>
      <c r="E20" s="93">
        <v>1</v>
      </c>
      <c r="F20" s="93">
        <v>1</v>
      </c>
      <c r="G20" s="515"/>
      <c r="H20" s="93" t="s">
        <v>658</v>
      </c>
      <c r="I20" s="93"/>
      <c r="J20" s="93"/>
      <c r="K20" s="516">
        <f>SUM(K21:K22)</f>
        <v>5000000</v>
      </c>
      <c r="L20" s="93"/>
    </row>
    <row r="21" spans="1:12">
      <c r="A21" s="92"/>
      <c r="B21" s="92"/>
      <c r="C21" s="92"/>
      <c r="D21" s="89">
        <v>4</v>
      </c>
      <c r="E21" s="367">
        <v>1</v>
      </c>
      <c r="F21" s="367">
        <v>1</v>
      </c>
      <c r="G21" s="518" t="s">
        <v>34</v>
      </c>
      <c r="H21" s="367" t="s">
        <v>659</v>
      </c>
      <c r="I21" s="367"/>
      <c r="J21" s="367"/>
      <c r="K21" s="519">
        <v>5000000</v>
      </c>
      <c r="L21" s="367"/>
    </row>
    <row r="22" spans="1:12">
      <c r="A22" s="92"/>
      <c r="B22" s="92"/>
      <c r="C22" s="92"/>
      <c r="D22" s="89">
        <v>4</v>
      </c>
      <c r="E22" s="367">
        <v>1</v>
      </c>
      <c r="F22" s="367">
        <v>1</v>
      </c>
      <c r="G22" s="520" t="s">
        <v>585</v>
      </c>
      <c r="H22" s="367" t="s">
        <v>660</v>
      </c>
      <c r="I22" s="367"/>
      <c r="J22" s="367"/>
      <c r="L22" s="367"/>
    </row>
    <row r="23" spans="1:12" s="517" customFormat="1">
      <c r="A23" s="415"/>
      <c r="B23" s="415"/>
      <c r="C23" s="415"/>
      <c r="D23" s="89">
        <v>4</v>
      </c>
      <c r="E23" s="93">
        <v>1</v>
      </c>
      <c r="F23" s="93">
        <v>2</v>
      </c>
      <c r="G23" s="515"/>
      <c r="H23" s="93" t="s">
        <v>661</v>
      </c>
      <c r="I23" s="93"/>
      <c r="J23" s="93"/>
      <c r="K23" s="519">
        <f>SUM(K24:K32)</f>
        <v>0</v>
      </c>
      <c r="L23" s="93"/>
    </row>
    <row r="24" spans="1:12" hidden="1">
      <c r="A24" s="92"/>
      <c r="B24" s="92"/>
      <c r="C24" s="92"/>
      <c r="D24" s="89">
        <v>4</v>
      </c>
      <c r="E24" s="367">
        <v>1</v>
      </c>
      <c r="F24" s="367">
        <v>2</v>
      </c>
      <c r="G24" s="518" t="s">
        <v>34</v>
      </c>
      <c r="H24" s="367" t="s">
        <v>662</v>
      </c>
      <c r="I24" s="367"/>
      <c r="J24" s="367"/>
      <c r="K24" s="519"/>
      <c r="L24" s="367"/>
    </row>
    <row r="25" spans="1:12" hidden="1">
      <c r="A25" s="92"/>
      <c r="B25" s="92"/>
      <c r="C25" s="92"/>
      <c r="D25" s="89">
        <v>4</v>
      </c>
      <c r="E25" s="367">
        <v>1</v>
      </c>
      <c r="F25" s="367">
        <v>2</v>
      </c>
      <c r="G25" s="518" t="s">
        <v>37</v>
      </c>
      <c r="H25" s="367" t="s">
        <v>663</v>
      </c>
      <c r="I25" s="367"/>
      <c r="J25" s="367"/>
      <c r="K25" s="519"/>
      <c r="L25" s="367"/>
    </row>
    <row r="26" spans="1:12" hidden="1">
      <c r="A26" s="92"/>
      <c r="B26" s="92"/>
      <c r="C26" s="92"/>
      <c r="D26" s="89">
        <v>4</v>
      </c>
      <c r="E26" s="367">
        <v>1</v>
      </c>
      <c r="F26" s="367">
        <v>2</v>
      </c>
      <c r="G26" s="518" t="s">
        <v>39</v>
      </c>
      <c r="H26" s="367" t="s">
        <v>664</v>
      </c>
      <c r="I26" s="367"/>
      <c r="J26" s="367"/>
      <c r="K26" s="519"/>
      <c r="L26" s="367"/>
    </row>
    <row r="27" spans="1:12" hidden="1">
      <c r="A27" s="92"/>
      <c r="B27" s="92"/>
      <c r="C27" s="92"/>
      <c r="D27" s="89">
        <v>4</v>
      </c>
      <c r="E27" s="367">
        <v>1</v>
      </c>
      <c r="F27" s="367">
        <v>2</v>
      </c>
      <c r="G27" s="518" t="s">
        <v>41</v>
      </c>
      <c r="H27" s="367" t="s">
        <v>665</v>
      </c>
      <c r="I27" s="367"/>
      <c r="J27" s="367"/>
      <c r="K27" s="519"/>
      <c r="L27" s="367"/>
    </row>
    <row r="28" spans="1:12" hidden="1">
      <c r="A28" s="92"/>
      <c r="B28" s="92"/>
      <c r="C28" s="92"/>
      <c r="D28" s="89">
        <v>4</v>
      </c>
      <c r="E28" s="367">
        <v>1</v>
      </c>
      <c r="F28" s="367">
        <v>2</v>
      </c>
      <c r="G28" s="518" t="s">
        <v>45</v>
      </c>
      <c r="H28" s="367" t="s">
        <v>666</v>
      </c>
      <c r="I28" s="367"/>
      <c r="J28" s="367"/>
      <c r="K28" s="519"/>
      <c r="L28" s="367"/>
    </row>
    <row r="29" spans="1:12" hidden="1">
      <c r="A29" s="92"/>
      <c r="B29" s="92"/>
      <c r="C29" s="92"/>
      <c r="D29" s="89">
        <v>4</v>
      </c>
      <c r="E29" s="367">
        <v>1</v>
      </c>
      <c r="F29" s="367">
        <v>2</v>
      </c>
      <c r="G29" s="518" t="s">
        <v>49</v>
      </c>
      <c r="H29" s="367" t="s">
        <v>667</v>
      </c>
      <c r="I29" s="367"/>
      <c r="J29" s="367"/>
      <c r="K29" s="519"/>
      <c r="L29" s="367"/>
    </row>
    <row r="30" spans="1:12" hidden="1">
      <c r="A30" s="92"/>
      <c r="B30" s="92"/>
      <c r="C30" s="92"/>
      <c r="D30" s="89">
        <v>4</v>
      </c>
      <c r="E30" s="367">
        <v>1</v>
      </c>
      <c r="F30" s="367">
        <v>2</v>
      </c>
      <c r="G30" s="518" t="s">
        <v>51</v>
      </c>
      <c r="H30" s="367" t="s">
        <v>668</v>
      </c>
      <c r="I30" s="367"/>
      <c r="J30" s="367"/>
      <c r="K30" s="519"/>
      <c r="L30" s="367"/>
    </row>
    <row r="31" spans="1:12" ht="31.5" hidden="1">
      <c r="A31" s="92"/>
      <c r="B31" s="92"/>
      <c r="C31" s="92"/>
      <c r="D31" s="89">
        <v>4</v>
      </c>
      <c r="E31" s="367">
        <v>1</v>
      </c>
      <c r="F31" s="367">
        <v>2</v>
      </c>
      <c r="G31" s="518" t="s">
        <v>73</v>
      </c>
      <c r="H31" s="367" t="s">
        <v>669</v>
      </c>
      <c r="I31" s="367"/>
      <c r="J31" s="367"/>
      <c r="K31" s="519"/>
      <c r="L31" s="367"/>
    </row>
    <row r="32" spans="1:12" hidden="1">
      <c r="A32" s="92"/>
      <c r="B32" s="92"/>
      <c r="C32" s="92"/>
      <c r="D32" s="89">
        <v>4</v>
      </c>
      <c r="E32" s="367">
        <v>1</v>
      </c>
      <c r="F32" s="367">
        <v>2</v>
      </c>
      <c r="G32" s="520" t="s">
        <v>585</v>
      </c>
      <c r="H32" s="367" t="s">
        <v>660</v>
      </c>
      <c r="I32" s="367"/>
      <c r="J32" s="367"/>
      <c r="K32" s="519"/>
      <c r="L32" s="367"/>
    </row>
    <row r="33" spans="1:12" s="517" customFormat="1" ht="31.5">
      <c r="A33" s="415"/>
      <c r="B33" s="415"/>
      <c r="C33" s="415"/>
      <c r="D33" s="89">
        <v>4</v>
      </c>
      <c r="E33" s="93">
        <v>1</v>
      </c>
      <c r="F33" s="93">
        <v>3</v>
      </c>
      <c r="G33" s="515"/>
      <c r="H33" s="93" t="s">
        <v>670</v>
      </c>
      <c r="I33" s="93"/>
      <c r="J33" s="93"/>
      <c r="K33" s="516">
        <f>SUM(K34:K35)</f>
        <v>0</v>
      </c>
      <c r="L33" s="93"/>
    </row>
    <row r="34" spans="1:12" ht="31.5" hidden="1">
      <c r="A34" s="92"/>
      <c r="B34" s="92"/>
      <c r="C34" s="92"/>
      <c r="D34" s="89">
        <v>4</v>
      </c>
      <c r="E34" s="367">
        <v>1</v>
      </c>
      <c r="F34" s="367">
        <v>3</v>
      </c>
      <c r="G34" s="518" t="s">
        <v>34</v>
      </c>
      <c r="H34" s="367" t="s">
        <v>671</v>
      </c>
      <c r="I34" s="367"/>
      <c r="J34" s="367"/>
      <c r="K34" s="519"/>
      <c r="L34" s="367"/>
    </row>
    <row r="35" spans="1:12" ht="31.5" hidden="1">
      <c r="A35" s="92"/>
      <c r="B35" s="92"/>
      <c r="C35" s="92"/>
      <c r="D35" s="89">
        <v>4</v>
      </c>
      <c r="E35" s="367">
        <v>1</v>
      </c>
      <c r="F35" s="367">
        <v>3</v>
      </c>
      <c r="G35" s="520" t="s">
        <v>585</v>
      </c>
      <c r="H35" s="367" t="s">
        <v>672</v>
      </c>
      <c r="I35" s="367"/>
      <c r="J35" s="367"/>
      <c r="K35" s="519"/>
      <c r="L35" s="367"/>
    </row>
    <row r="36" spans="1:12" s="517" customFormat="1">
      <c r="A36" s="415"/>
      <c r="B36" s="415"/>
      <c r="C36" s="415"/>
      <c r="D36" s="89">
        <v>4</v>
      </c>
      <c r="E36" s="93">
        <v>1</v>
      </c>
      <c r="F36" s="93">
        <v>4</v>
      </c>
      <c r="G36" s="515"/>
      <c r="H36" s="93" t="s">
        <v>673</v>
      </c>
      <c r="I36" s="93"/>
      <c r="J36" s="93"/>
      <c r="K36" s="516">
        <f>SUM(K37:K38)</f>
        <v>0</v>
      </c>
      <c r="L36" s="93"/>
    </row>
    <row r="37" spans="1:12" hidden="1">
      <c r="A37" s="92"/>
      <c r="B37" s="92"/>
      <c r="C37" s="92"/>
      <c r="D37" s="89">
        <v>4</v>
      </c>
      <c r="E37" s="367">
        <v>1</v>
      </c>
      <c r="F37" s="367">
        <v>4</v>
      </c>
      <c r="G37" s="518" t="s">
        <v>34</v>
      </c>
      <c r="H37" s="367" t="s">
        <v>674</v>
      </c>
      <c r="I37" s="367"/>
      <c r="J37" s="367"/>
      <c r="K37" s="519"/>
      <c r="L37" s="367"/>
    </row>
    <row r="38" spans="1:12" hidden="1">
      <c r="A38" s="92"/>
      <c r="B38" s="92"/>
      <c r="C38" s="92"/>
      <c r="D38" s="89">
        <v>4</v>
      </c>
      <c r="E38" s="367">
        <v>1</v>
      </c>
      <c r="F38" s="367">
        <v>4</v>
      </c>
      <c r="G38" s="520" t="s">
        <v>585</v>
      </c>
      <c r="H38" s="367" t="s">
        <v>660</v>
      </c>
      <c r="I38" s="367"/>
      <c r="J38" s="367"/>
      <c r="K38" s="519"/>
      <c r="L38" s="367"/>
    </row>
    <row r="39" spans="1:12" s="352" customFormat="1">
      <c r="A39" s="380"/>
      <c r="B39" s="380"/>
      <c r="C39" s="380"/>
      <c r="D39" s="89">
        <v>4</v>
      </c>
      <c r="E39" s="89">
        <v>2</v>
      </c>
      <c r="F39" s="89" t="s">
        <v>11</v>
      </c>
      <c r="G39" s="513"/>
      <c r="H39" s="89" t="s">
        <v>16</v>
      </c>
      <c r="I39" s="89"/>
      <c r="J39" s="89"/>
      <c r="K39" s="514">
        <f>K40+K42+K44+K46+K49</f>
        <v>1279324900</v>
      </c>
      <c r="L39" s="89"/>
    </row>
    <row r="40" spans="1:12" s="517" customFormat="1">
      <c r="A40" s="415"/>
      <c r="B40" s="415"/>
      <c r="C40" s="415"/>
      <c r="D40" s="89">
        <v>4</v>
      </c>
      <c r="E40" s="93">
        <v>2</v>
      </c>
      <c r="F40" s="93">
        <v>1</v>
      </c>
      <c r="G40" s="515"/>
      <c r="H40" s="93" t="s">
        <v>18</v>
      </c>
      <c r="I40" s="93"/>
      <c r="J40" s="93"/>
      <c r="K40" s="516">
        <f>K41</f>
        <v>810353500</v>
      </c>
      <c r="L40" s="93"/>
    </row>
    <row r="41" spans="1:12">
      <c r="A41" s="92"/>
      <c r="B41" s="92"/>
      <c r="C41" s="92"/>
      <c r="D41" s="89">
        <v>4</v>
      </c>
      <c r="E41" s="367">
        <v>2</v>
      </c>
      <c r="F41" s="367">
        <v>1</v>
      </c>
      <c r="G41" s="518" t="s">
        <v>34</v>
      </c>
      <c r="H41" s="367" t="s">
        <v>18</v>
      </c>
      <c r="I41" s="367"/>
      <c r="J41" s="367"/>
      <c r="K41" s="519">
        <v>810353500</v>
      </c>
      <c r="L41" s="367"/>
    </row>
    <row r="42" spans="1:12" s="523" customFormat="1" ht="31.5">
      <c r="A42" s="415"/>
      <c r="B42" s="415"/>
      <c r="C42" s="415"/>
      <c r="D42" s="89">
        <v>4</v>
      </c>
      <c r="E42" s="93">
        <v>2</v>
      </c>
      <c r="F42" s="93">
        <v>2</v>
      </c>
      <c r="G42" s="515"/>
      <c r="H42" s="93" t="s">
        <v>675</v>
      </c>
      <c r="I42" s="90"/>
      <c r="J42" s="90"/>
      <c r="K42" s="522">
        <f>K43</f>
        <v>34578600</v>
      </c>
      <c r="L42" s="90"/>
    </row>
    <row r="43" spans="1:12" ht="31.5">
      <c r="A43" s="92"/>
      <c r="B43" s="92"/>
      <c r="C43" s="92"/>
      <c r="D43" s="89">
        <v>4</v>
      </c>
      <c r="E43" s="367">
        <v>2</v>
      </c>
      <c r="F43" s="367">
        <v>2</v>
      </c>
      <c r="G43" s="518" t="s">
        <v>34</v>
      </c>
      <c r="H43" s="367" t="s">
        <v>675</v>
      </c>
      <c r="I43" s="367"/>
      <c r="J43" s="367"/>
      <c r="K43" s="519">
        <v>34578600</v>
      </c>
      <c r="L43" s="367"/>
    </row>
    <row r="44" spans="1:12" s="523" customFormat="1">
      <c r="A44" s="418"/>
      <c r="B44" s="418"/>
      <c r="C44" s="418"/>
      <c r="D44" s="89">
        <v>4</v>
      </c>
      <c r="E44" s="93">
        <v>2</v>
      </c>
      <c r="F44" s="93">
        <v>3</v>
      </c>
      <c r="G44" s="515"/>
      <c r="H44" s="93" t="s">
        <v>20</v>
      </c>
      <c r="I44" s="90"/>
      <c r="J44" s="90"/>
      <c r="K44" s="522">
        <f>K45</f>
        <v>384392800</v>
      </c>
      <c r="L44" s="90"/>
    </row>
    <row r="45" spans="1:12">
      <c r="A45" s="92"/>
      <c r="B45" s="92"/>
      <c r="C45" s="92"/>
      <c r="D45" s="89">
        <v>4</v>
      </c>
      <c r="E45" s="367">
        <v>2</v>
      </c>
      <c r="F45" s="367">
        <v>3</v>
      </c>
      <c r="G45" s="518" t="s">
        <v>34</v>
      </c>
      <c r="H45" s="367" t="s">
        <v>20</v>
      </c>
      <c r="I45" s="367"/>
      <c r="J45" s="367"/>
      <c r="K45" s="519">
        <v>384392800</v>
      </c>
      <c r="L45" s="367"/>
    </row>
    <row r="46" spans="1:12" s="523" customFormat="1">
      <c r="A46" s="418"/>
      <c r="B46" s="418"/>
      <c r="C46" s="418"/>
      <c r="D46" s="89">
        <v>4</v>
      </c>
      <c r="E46" s="93">
        <v>2</v>
      </c>
      <c r="F46" s="93">
        <v>4</v>
      </c>
      <c r="G46" s="515"/>
      <c r="H46" s="93" t="s">
        <v>676</v>
      </c>
      <c r="I46" s="90"/>
      <c r="J46" s="90"/>
      <c r="K46" s="522">
        <f>K47+K48</f>
        <v>50000000</v>
      </c>
      <c r="L46" s="90"/>
    </row>
    <row r="47" spans="1:12" ht="31.5">
      <c r="A47" s="92"/>
      <c r="B47" s="92"/>
      <c r="C47" s="92"/>
      <c r="D47" s="89">
        <v>4</v>
      </c>
      <c r="E47" s="367">
        <v>2</v>
      </c>
      <c r="F47" s="367">
        <v>4</v>
      </c>
      <c r="G47" s="518" t="s">
        <v>34</v>
      </c>
      <c r="H47" s="367" t="s">
        <v>677</v>
      </c>
      <c r="I47" s="367"/>
      <c r="J47" s="367"/>
      <c r="K47" s="519">
        <v>50000000</v>
      </c>
      <c r="L47" s="367"/>
    </row>
    <row r="48" spans="1:12" ht="31.5">
      <c r="A48" s="92"/>
      <c r="B48" s="92"/>
      <c r="C48" s="92"/>
      <c r="D48" s="89">
        <v>4</v>
      </c>
      <c r="E48" s="367">
        <v>2</v>
      </c>
      <c r="F48" s="367">
        <v>4</v>
      </c>
      <c r="G48" s="520" t="s">
        <v>585</v>
      </c>
      <c r="H48" s="367" t="s">
        <v>678</v>
      </c>
      <c r="I48" s="367"/>
      <c r="J48" s="367"/>
      <c r="K48" s="519"/>
      <c r="L48" s="367"/>
    </row>
    <row r="49" spans="1:12" s="523" customFormat="1" ht="22.5" customHeight="1">
      <c r="A49" s="418"/>
      <c r="B49" s="418"/>
      <c r="C49" s="418"/>
      <c r="D49" s="89">
        <v>4</v>
      </c>
      <c r="E49" s="93">
        <v>2</v>
      </c>
      <c r="F49" s="93">
        <v>5</v>
      </c>
      <c r="G49" s="515"/>
      <c r="H49" s="93" t="s">
        <v>679</v>
      </c>
      <c r="I49" s="90"/>
      <c r="J49" s="90"/>
      <c r="K49" s="522">
        <f>K50+K51</f>
        <v>0</v>
      </c>
      <c r="L49" s="90"/>
    </row>
    <row r="50" spans="1:12" ht="21" hidden="1" customHeight="1">
      <c r="A50" s="92"/>
      <c r="B50" s="92"/>
      <c r="C50" s="92"/>
      <c r="D50" s="89">
        <v>4</v>
      </c>
      <c r="E50" s="367">
        <v>2</v>
      </c>
      <c r="F50" s="367">
        <v>5</v>
      </c>
      <c r="G50" s="518" t="s">
        <v>34</v>
      </c>
      <c r="H50" s="367" t="s">
        <v>679</v>
      </c>
      <c r="I50" s="367"/>
      <c r="J50" s="367"/>
      <c r="K50" s="519"/>
      <c r="L50" s="367"/>
    </row>
    <row r="51" spans="1:12" ht="31.5" hidden="1">
      <c r="A51" s="92"/>
      <c r="B51" s="92"/>
      <c r="C51" s="92"/>
      <c r="D51" s="89">
        <v>4</v>
      </c>
      <c r="E51" s="367">
        <v>2</v>
      </c>
      <c r="F51" s="367">
        <v>5</v>
      </c>
      <c r="G51" s="520" t="s">
        <v>585</v>
      </c>
      <c r="H51" s="367" t="s">
        <v>680</v>
      </c>
      <c r="I51" s="367"/>
      <c r="J51" s="367"/>
      <c r="K51" s="519"/>
      <c r="L51" s="367"/>
    </row>
    <row r="52" spans="1:12" s="517" customFormat="1">
      <c r="A52" s="415"/>
      <c r="B52" s="415"/>
      <c r="C52" s="415"/>
      <c r="D52" s="89">
        <v>4</v>
      </c>
      <c r="E52" s="89">
        <v>3</v>
      </c>
      <c r="F52" s="89" t="s">
        <v>11</v>
      </c>
      <c r="G52" s="513"/>
      <c r="H52" s="89" t="s">
        <v>24</v>
      </c>
      <c r="I52" s="93"/>
      <c r="J52" s="93"/>
      <c r="K52" s="516">
        <f>K53+K55+K57+K59+K61+K63+K65</f>
        <v>5000000</v>
      </c>
      <c r="L52" s="93"/>
    </row>
    <row r="53" spans="1:12" s="523" customFormat="1" ht="31.5">
      <c r="A53" s="418"/>
      <c r="B53" s="418"/>
      <c r="C53" s="418"/>
      <c r="D53" s="89">
        <v>4</v>
      </c>
      <c r="E53" s="93">
        <v>3</v>
      </c>
      <c r="F53" s="93">
        <v>1</v>
      </c>
      <c r="G53" s="515"/>
      <c r="H53" s="93" t="s">
        <v>681</v>
      </c>
      <c r="I53" s="90"/>
      <c r="J53" s="90"/>
      <c r="K53" s="522">
        <f>K54</f>
        <v>0</v>
      </c>
      <c r="L53" s="90"/>
    </row>
    <row r="54" spans="1:12" ht="31.5" hidden="1">
      <c r="A54" s="92"/>
      <c r="B54" s="92"/>
      <c r="C54" s="92"/>
      <c r="D54" s="89">
        <v>4</v>
      </c>
      <c r="E54" s="367">
        <v>3</v>
      </c>
      <c r="F54" s="367">
        <v>1</v>
      </c>
      <c r="G54" s="518" t="s">
        <v>34</v>
      </c>
      <c r="H54" s="367" t="s">
        <v>681</v>
      </c>
      <c r="I54" s="367"/>
      <c r="J54" s="367"/>
      <c r="K54" s="519"/>
      <c r="L54" s="367"/>
    </row>
    <row r="55" spans="1:12" s="523" customFormat="1" ht="31.5">
      <c r="A55" s="418"/>
      <c r="B55" s="418"/>
      <c r="C55" s="418"/>
      <c r="D55" s="89">
        <v>4</v>
      </c>
      <c r="E55" s="93">
        <v>3</v>
      </c>
      <c r="F55" s="93">
        <v>2</v>
      </c>
      <c r="G55" s="515"/>
      <c r="H55" s="93" t="s">
        <v>682</v>
      </c>
      <c r="I55" s="90"/>
      <c r="J55" s="90"/>
      <c r="K55" s="522">
        <f>K56</f>
        <v>0</v>
      </c>
      <c r="L55" s="90"/>
    </row>
    <row r="56" spans="1:12" ht="31.5" hidden="1">
      <c r="A56" s="92"/>
      <c r="B56" s="92"/>
      <c r="C56" s="92"/>
      <c r="D56" s="89">
        <v>4</v>
      </c>
      <c r="E56" s="367">
        <v>3</v>
      </c>
      <c r="F56" s="367">
        <v>2</v>
      </c>
      <c r="G56" s="518" t="s">
        <v>34</v>
      </c>
      <c r="H56" s="367" t="s">
        <v>682</v>
      </c>
      <c r="I56" s="367"/>
      <c r="J56" s="367"/>
      <c r="K56" s="519"/>
      <c r="L56" s="367"/>
    </row>
    <row r="57" spans="1:12" s="523" customFormat="1" ht="47.25">
      <c r="A57" s="418"/>
      <c r="B57" s="418"/>
      <c r="C57" s="418"/>
      <c r="D57" s="89">
        <v>4</v>
      </c>
      <c r="E57" s="93">
        <v>3</v>
      </c>
      <c r="F57" s="93">
        <v>3</v>
      </c>
      <c r="G57" s="515"/>
      <c r="H57" s="93" t="s">
        <v>683</v>
      </c>
      <c r="I57" s="90"/>
      <c r="J57" s="90"/>
      <c r="K57" s="522">
        <f>K58</f>
        <v>0</v>
      </c>
      <c r="L57" s="90"/>
    </row>
    <row r="58" spans="1:12" ht="31.5" hidden="1">
      <c r="A58" s="92"/>
      <c r="B58" s="92"/>
      <c r="C58" s="92"/>
      <c r="D58" s="89">
        <v>4</v>
      </c>
      <c r="E58" s="367">
        <v>3</v>
      </c>
      <c r="F58" s="367">
        <v>3</v>
      </c>
      <c r="G58" s="518" t="s">
        <v>34</v>
      </c>
      <c r="H58" s="367" t="s">
        <v>683</v>
      </c>
      <c r="I58" s="367"/>
      <c r="J58" s="367"/>
      <c r="K58" s="519"/>
      <c r="L58" s="367"/>
    </row>
    <row r="59" spans="1:12" s="523" customFormat="1" ht="31.5">
      <c r="A59" s="418"/>
      <c r="B59" s="418"/>
      <c r="C59" s="418"/>
      <c r="D59" s="89">
        <v>4</v>
      </c>
      <c r="E59" s="93">
        <v>3</v>
      </c>
      <c r="F59" s="93">
        <v>4</v>
      </c>
      <c r="G59" s="515"/>
      <c r="H59" s="93" t="s">
        <v>684</v>
      </c>
      <c r="I59" s="90"/>
      <c r="J59" s="90"/>
      <c r="K59" s="522">
        <f>K60</f>
        <v>0</v>
      </c>
      <c r="L59" s="90"/>
    </row>
    <row r="60" spans="1:12" ht="31.5" hidden="1">
      <c r="A60" s="92"/>
      <c r="B60" s="92"/>
      <c r="C60" s="92"/>
      <c r="D60" s="89">
        <v>4</v>
      </c>
      <c r="E60" s="367">
        <v>3</v>
      </c>
      <c r="F60" s="367">
        <v>4</v>
      </c>
      <c r="G60" s="518" t="s">
        <v>34</v>
      </c>
      <c r="H60" s="367" t="s">
        <v>684</v>
      </c>
      <c r="I60" s="367"/>
      <c r="J60" s="367"/>
      <c r="K60" s="519"/>
      <c r="L60" s="367"/>
    </row>
    <row r="61" spans="1:12" s="523" customFormat="1" ht="32.1" customHeight="1">
      <c r="A61" s="418"/>
      <c r="B61" s="418"/>
      <c r="C61" s="418"/>
      <c r="D61" s="89">
        <v>4</v>
      </c>
      <c r="E61" s="93">
        <v>3</v>
      </c>
      <c r="F61" s="93">
        <v>5</v>
      </c>
      <c r="G61" s="515"/>
      <c r="H61" s="93" t="s">
        <v>685</v>
      </c>
      <c r="I61" s="90"/>
      <c r="J61" s="90"/>
      <c r="K61" s="522">
        <f>K62</f>
        <v>0</v>
      </c>
      <c r="L61" s="90"/>
    </row>
    <row r="62" spans="1:12" ht="63" hidden="1">
      <c r="A62" s="92"/>
      <c r="B62" s="92"/>
      <c r="C62" s="92"/>
      <c r="D62" s="89">
        <v>4</v>
      </c>
      <c r="E62" s="367">
        <v>3</v>
      </c>
      <c r="F62" s="367">
        <v>5</v>
      </c>
      <c r="G62" s="518" t="s">
        <v>34</v>
      </c>
      <c r="H62" s="367" t="s">
        <v>685</v>
      </c>
      <c r="I62" s="367"/>
      <c r="J62" s="367"/>
      <c r="K62" s="519"/>
      <c r="L62" s="367"/>
    </row>
    <row r="63" spans="1:12" s="523" customFormat="1">
      <c r="A63" s="418"/>
      <c r="B63" s="418"/>
      <c r="C63" s="418"/>
      <c r="D63" s="89">
        <v>4</v>
      </c>
      <c r="E63" s="93">
        <v>3</v>
      </c>
      <c r="F63" s="93">
        <v>6</v>
      </c>
      <c r="G63" s="515"/>
      <c r="H63" s="93" t="s">
        <v>686</v>
      </c>
      <c r="I63" s="90"/>
      <c r="J63" s="90"/>
      <c r="K63" s="522">
        <f>K64</f>
        <v>5000000</v>
      </c>
      <c r="L63" s="90"/>
    </row>
    <row r="64" spans="1:12">
      <c r="A64" s="92"/>
      <c r="B64" s="92"/>
      <c r="C64" s="92"/>
      <c r="D64" s="89">
        <v>4</v>
      </c>
      <c r="E64" s="367">
        <v>3</v>
      </c>
      <c r="F64" s="367">
        <v>6</v>
      </c>
      <c r="G64" s="518" t="s">
        <v>34</v>
      </c>
      <c r="H64" s="367" t="s">
        <v>686</v>
      </c>
      <c r="I64" s="367"/>
      <c r="J64" s="367"/>
      <c r="K64" s="519">
        <v>5000000</v>
      </c>
      <c r="L64" s="367"/>
    </row>
    <row r="65" spans="1:14" s="523" customFormat="1" ht="17.25" customHeight="1">
      <c r="A65" s="418"/>
      <c r="B65" s="418"/>
      <c r="C65" s="418"/>
      <c r="D65" s="89">
        <v>4</v>
      </c>
      <c r="E65" s="93">
        <v>3</v>
      </c>
      <c r="F65" s="93">
        <v>9</v>
      </c>
      <c r="G65" s="515"/>
      <c r="H65" s="93" t="s">
        <v>687</v>
      </c>
      <c r="I65" s="90"/>
      <c r="J65" s="90"/>
      <c r="K65" s="522">
        <f>K66</f>
        <v>0</v>
      </c>
      <c r="L65" s="90"/>
    </row>
    <row r="66" spans="1:14">
      <c r="A66" s="92"/>
      <c r="B66" s="92"/>
      <c r="C66" s="92"/>
      <c r="D66" s="89">
        <v>4</v>
      </c>
      <c r="E66" s="367">
        <v>3</v>
      </c>
      <c r="F66" s="367">
        <v>9</v>
      </c>
      <c r="G66" s="520" t="s">
        <v>585</v>
      </c>
      <c r="H66" s="367" t="s">
        <v>687</v>
      </c>
      <c r="I66" s="367"/>
      <c r="J66" s="367"/>
      <c r="K66" s="519"/>
      <c r="L66" s="367"/>
    </row>
    <row r="67" spans="1:14">
      <c r="A67" s="92"/>
      <c r="B67" s="92"/>
      <c r="C67" s="92"/>
      <c r="D67" s="367"/>
      <c r="E67" s="367"/>
      <c r="F67" s="367"/>
      <c r="G67" s="520"/>
      <c r="H67" s="89" t="s">
        <v>26</v>
      </c>
      <c r="I67" s="367"/>
      <c r="J67" s="367"/>
      <c r="K67" s="519">
        <f>K18</f>
        <v>1289324900</v>
      </c>
      <c r="L67" s="367"/>
    </row>
    <row r="68" spans="1:14">
      <c r="A68" s="92"/>
      <c r="B68" s="92"/>
      <c r="C68" s="92"/>
      <c r="D68" s="92"/>
      <c r="E68" s="92"/>
      <c r="F68" s="92"/>
      <c r="G68" s="520"/>
      <c r="H68" s="367"/>
      <c r="I68" s="367"/>
      <c r="J68" s="367"/>
      <c r="K68" s="519"/>
      <c r="L68" s="367"/>
    </row>
    <row r="69" spans="1:14" s="352" customFormat="1" ht="18.75" customHeight="1">
      <c r="A69" s="598"/>
      <c r="B69" s="598"/>
      <c r="C69" s="598"/>
      <c r="D69" s="598">
        <v>5</v>
      </c>
      <c r="E69" s="598"/>
      <c r="F69" s="598"/>
      <c r="G69" s="600"/>
      <c r="H69" s="599" t="s">
        <v>29</v>
      </c>
      <c r="I69" s="599"/>
      <c r="J69" s="599"/>
      <c r="K69" s="601" t="e">
        <f>K70+K780+K1785+K2179+K2632</f>
        <v>#REF!</v>
      </c>
      <c r="L69" s="599"/>
      <c r="N69" s="695" t="e">
        <f>K69-K67</f>
        <v>#REF!</v>
      </c>
    </row>
    <row r="70" spans="1:14" s="352" customFormat="1" ht="31.5">
      <c r="A70" s="380">
        <v>1</v>
      </c>
      <c r="B70" s="380"/>
      <c r="C70" s="380"/>
      <c r="D70" s="380"/>
      <c r="E70" s="380"/>
      <c r="F70" s="380"/>
      <c r="G70" s="513"/>
      <c r="H70" s="89" t="s">
        <v>31</v>
      </c>
      <c r="I70" s="89"/>
      <c r="J70" s="89"/>
      <c r="K70" s="514" t="e">
        <f>K71+K202+K282+K390+K633</f>
        <v>#REF!</v>
      </c>
      <c r="L70" s="89"/>
    </row>
    <row r="71" spans="1:14" s="517" customFormat="1" ht="31.5" customHeight="1">
      <c r="A71" s="415">
        <v>1</v>
      </c>
      <c r="B71" s="416">
        <v>1</v>
      </c>
      <c r="C71" s="415"/>
      <c r="D71" s="415"/>
      <c r="E71" s="415"/>
      <c r="F71" s="415"/>
      <c r="G71" s="515"/>
      <c r="H71" s="93" t="s">
        <v>33</v>
      </c>
      <c r="I71" s="93"/>
      <c r="J71" s="93"/>
      <c r="K71" s="524" t="e">
        <f>K72+K77+K82+K89+K133+K138+K177+K181</f>
        <v>#REF!</v>
      </c>
      <c r="L71" s="93"/>
    </row>
    <row r="72" spans="1:14" s="523" customFormat="1" ht="15" customHeight="1">
      <c r="A72" s="418">
        <v>1</v>
      </c>
      <c r="B72" s="419">
        <v>1</v>
      </c>
      <c r="C72" s="419" t="s">
        <v>34</v>
      </c>
      <c r="D72" s="418"/>
      <c r="E72" s="418"/>
      <c r="F72" s="418"/>
      <c r="G72" s="525"/>
      <c r="H72" s="90" t="s">
        <v>35</v>
      </c>
      <c r="I72" s="90">
        <v>12</v>
      </c>
      <c r="J72" s="90" t="s">
        <v>121</v>
      </c>
      <c r="K72" s="522">
        <f>K73</f>
        <v>60000000</v>
      </c>
      <c r="L72" s="90" t="s">
        <v>107</v>
      </c>
    </row>
    <row r="73" spans="1:14">
      <c r="A73" s="92">
        <v>1</v>
      </c>
      <c r="B73" s="420">
        <v>1</v>
      </c>
      <c r="C73" s="420" t="s">
        <v>34</v>
      </c>
      <c r="D73" s="92">
        <v>5</v>
      </c>
      <c r="E73" s="92">
        <v>1</v>
      </c>
      <c r="F73" s="92"/>
      <c r="G73" s="520"/>
      <c r="H73" s="367" t="s">
        <v>36</v>
      </c>
      <c r="I73" s="367"/>
      <c r="J73" s="367"/>
      <c r="K73" s="519">
        <f>K74</f>
        <v>60000000</v>
      </c>
      <c r="L73" s="367"/>
    </row>
    <row r="74" spans="1:14" ht="18" customHeight="1">
      <c r="A74" s="92">
        <v>1</v>
      </c>
      <c r="B74" s="420">
        <v>1</v>
      </c>
      <c r="C74" s="420" t="s">
        <v>34</v>
      </c>
      <c r="D74" s="92">
        <v>5</v>
      </c>
      <c r="E74" s="92">
        <v>1</v>
      </c>
      <c r="F74" s="420">
        <v>1</v>
      </c>
      <c r="G74" s="518"/>
      <c r="H74" s="367" t="s">
        <v>688</v>
      </c>
      <c r="I74" s="367"/>
      <c r="J74" s="367"/>
      <c r="K74" s="519">
        <f>K75+K76</f>
        <v>60000000</v>
      </c>
      <c r="L74" s="367" t="s">
        <v>44</v>
      </c>
    </row>
    <row r="75" spans="1:14">
      <c r="A75" s="92">
        <v>1</v>
      </c>
      <c r="B75" s="420">
        <v>1</v>
      </c>
      <c r="C75" s="420" t="s">
        <v>34</v>
      </c>
      <c r="D75" s="92">
        <v>5</v>
      </c>
      <c r="E75" s="92">
        <v>1</v>
      </c>
      <c r="F75" s="420">
        <v>1</v>
      </c>
      <c r="G75" s="518" t="s">
        <v>34</v>
      </c>
      <c r="H75" s="367" t="s">
        <v>120</v>
      </c>
      <c r="I75" s="367"/>
      <c r="J75" s="367"/>
      <c r="K75" s="519">
        <f>'1.1.1'!J23</f>
        <v>42000000</v>
      </c>
      <c r="L75" s="90" t="s">
        <v>107</v>
      </c>
    </row>
    <row r="76" spans="1:14">
      <c r="A76" s="92">
        <v>1</v>
      </c>
      <c r="B76" s="420">
        <v>1</v>
      </c>
      <c r="C76" s="420" t="s">
        <v>34</v>
      </c>
      <c r="D76" s="92">
        <v>5</v>
      </c>
      <c r="E76" s="92">
        <v>1</v>
      </c>
      <c r="F76" s="420">
        <v>1</v>
      </c>
      <c r="G76" s="518" t="s">
        <v>37</v>
      </c>
      <c r="H76" s="367" t="s">
        <v>689</v>
      </c>
      <c r="I76" s="367"/>
      <c r="J76" s="367"/>
      <c r="K76" s="519">
        <f>'1.1.1'!J25</f>
        <v>18000000</v>
      </c>
      <c r="L76" s="367"/>
    </row>
    <row r="77" spans="1:14" s="523" customFormat="1" ht="15.75" customHeight="1">
      <c r="A77" s="418">
        <v>1</v>
      </c>
      <c r="B77" s="419">
        <v>1</v>
      </c>
      <c r="C77" s="419" t="s">
        <v>37</v>
      </c>
      <c r="D77" s="418"/>
      <c r="E77" s="418"/>
      <c r="F77" s="418"/>
      <c r="G77" s="525"/>
      <c r="H77" s="90" t="s">
        <v>38</v>
      </c>
      <c r="I77" s="90">
        <v>12</v>
      </c>
      <c r="J77" s="90" t="s">
        <v>121</v>
      </c>
      <c r="K77" s="522">
        <f>K78</f>
        <v>165000000</v>
      </c>
      <c r="L77" s="90" t="s">
        <v>107</v>
      </c>
    </row>
    <row r="78" spans="1:14">
      <c r="A78" s="92">
        <v>1</v>
      </c>
      <c r="B78" s="420">
        <v>1</v>
      </c>
      <c r="C78" s="420" t="s">
        <v>37</v>
      </c>
      <c r="D78" s="92">
        <v>5</v>
      </c>
      <c r="E78" s="92">
        <v>1</v>
      </c>
      <c r="F78" s="92"/>
      <c r="G78" s="520"/>
      <c r="H78" s="367" t="s">
        <v>36</v>
      </c>
      <c r="I78" s="367"/>
      <c r="J78" s="367"/>
      <c r="K78" s="519">
        <f>K79</f>
        <v>165000000</v>
      </c>
      <c r="L78" s="367"/>
    </row>
    <row r="79" spans="1:14" ht="18.75" customHeight="1">
      <c r="A79" s="92">
        <v>1</v>
      </c>
      <c r="B79" s="420">
        <v>1</v>
      </c>
      <c r="C79" s="420" t="s">
        <v>37</v>
      </c>
      <c r="D79" s="92">
        <v>5</v>
      </c>
      <c r="E79" s="92">
        <v>1</v>
      </c>
      <c r="F79" s="420">
        <v>2</v>
      </c>
      <c r="G79" s="518"/>
      <c r="H79" s="367" t="s">
        <v>690</v>
      </c>
      <c r="I79" s="367"/>
      <c r="J79" s="367"/>
      <c r="K79" s="519">
        <f>K80+K81</f>
        <v>165000000</v>
      </c>
      <c r="L79" s="367"/>
    </row>
    <row r="80" spans="1:14" ht="18" customHeight="1">
      <c r="A80" s="92">
        <v>1</v>
      </c>
      <c r="B80" s="420">
        <v>1</v>
      </c>
      <c r="C80" s="420" t="s">
        <v>37</v>
      </c>
      <c r="D80" s="92">
        <v>5</v>
      </c>
      <c r="E80" s="92">
        <v>1</v>
      </c>
      <c r="F80" s="420">
        <v>2</v>
      </c>
      <c r="G80" s="518" t="s">
        <v>34</v>
      </c>
      <c r="H80" s="367" t="s">
        <v>142</v>
      </c>
      <c r="I80" s="367"/>
      <c r="J80" s="367"/>
      <c r="K80" s="519">
        <f>'1.1.2'!J22</f>
        <v>124800000</v>
      </c>
      <c r="L80" s="367" t="s">
        <v>44</v>
      </c>
    </row>
    <row r="81" spans="1:12">
      <c r="A81" s="92">
        <v>1</v>
      </c>
      <c r="B81" s="420">
        <v>1</v>
      </c>
      <c r="C81" s="420" t="s">
        <v>37</v>
      </c>
      <c r="D81" s="92">
        <v>5</v>
      </c>
      <c r="E81" s="92">
        <v>1</v>
      </c>
      <c r="F81" s="420">
        <v>2</v>
      </c>
      <c r="G81" s="518" t="s">
        <v>37</v>
      </c>
      <c r="H81" s="367" t="s">
        <v>148</v>
      </c>
      <c r="I81" s="367"/>
      <c r="J81" s="367"/>
      <c r="K81" s="519">
        <f>'1.1.2'!J28</f>
        <v>40200000</v>
      </c>
      <c r="L81" s="90" t="s">
        <v>107</v>
      </c>
    </row>
    <row r="82" spans="1:12" s="523" customFormat="1" ht="17.25" customHeight="1">
      <c r="A82" s="418">
        <v>1</v>
      </c>
      <c r="B82" s="419">
        <v>1</v>
      </c>
      <c r="C82" s="419" t="s">
        <v>39</v>
      </c>
      <c r="D82" s="418"/>
      <c r="E82" s="418"/>
      <c r="F82" s="418"/>
      <c r="G82" s="525"/>
      <c r="H82" s="90" t="s">
        <v>40</v>
      </c>
      <c r="I82" s="90">
        <v>12</v>
      </c>
      <c r="J82" s="90" t="s">
        <v>691</v>
      </c>
      <c r="K82" s="522">
        <f>K83</f>
        <v>12240000</v>
      </c>
      <c r="L82" s="90" t="s">
        <v>44</v>
      </c>
    </row>
    <row r="83" spans="1:12">
      <c r="A83" s="92">
        <v>1</v>
      </c>
      <c r="B83" s="420">
        <v>1</v>
      </c>
      <c r="C83" s="420" t="s">
        <v>39</v>
      </c>
      <c r="D83" s="92">
        <v>5</v>
      </c>
      <c r="E83" s="92">
        <v>1</v>
      </c>
      <c r="F83" s="92"/>
      <c r="G83" s="520"/>
      <c r="H83" s="367" t="s">
        <v>36</v>
      </c>
      <c r="I83" s="367"/>
      <c r="J83" s="367"/>
      <c r="K83" s="519">
        <f>K84</f>
        <v>12240000</v>
      </c>
      <c r="L83" s="367"/>
    </row>
    <row r="84" spans="1:12" ht="16.5" customHeight="1">
      <c r="A84" s="92">
        <v>1</v>
      </c>
      <c r="B84" s="420">
        <v>1</v>
      </c>
      <c r="C84" s="420" t="s">
        <v>39</v>
      </c>
      <c r="D84" s="92">
        <v>5</v>
      </c>
      <c r="E84" s="92">
        <v>1</v>
      </c>
      <c r="F84" s="420">
        <v>3</v>
      </c>
      <c r="G84" s="518"/>
      <c r="H84" s="367" t="s">
        <v>692</v>
      </c>
      <c r="I84" s="367"/>
      <c r="J84" s="367"/>
      <c r="K84" s="519">
        <f>SUM(K85:K88)</f>
        <v>12240000</v>
      </c>
      <c r="L84" s="367"/>
    </row>
    <row r="85" spans="1:12" ht="19.5" customHeight="1">
      <c r="A85" s="92">
        <v>1</v>
      </c>
      <c r="B85" s="420">
        <v>1</v>
      </c>
      <c r="C85" s="420" t="s">
        <v>39</v>
      </c>
      <c r="D85" s="92">
        <v>5</v>
      </c>
      <c r="E85" s="92">
        <v>1</v>
      </c>
      <c r="F85" s="420">
        <v>3</v>
      </c>
      <c r="G85" s="518" t="s">
        <v>34</v>
      </c>
      <c r="H85" s="367" t="s">
        <v>693</v>
      </c>
      <c r="I85" s="367"/>
      <c r="J85" s="367"/>
      <c r="K85" s="519">
        <f>'1.1.3'!J22</f>
        <v>7200000</v>
      </c>
      <c r="L85" s="367"/>
    </row>
    <row r="86" spans="1:12">
      <c r="A86" s="92">
        <v>1</v>
      </c>
      <c r="B86" s="420">
        <v>1</v>
      </c>
      <c r="C86" s="420" t="s">
        <v>39</v>
      </c>
      <c r="D86" s="92">
        <v>5</v>
      </c>
      <c r="E86" s="92">
        <v>1</v>
      </c>
      <c r="F86" s="420">
        <v>3</v>
      </c>
      <c r="G86" s="518" t="s">
        <v>37</v>
      </c>
      <c r="H86" s="367" t="s">
        <v>154</v>
      </c>
      <c r="I86" s="367"/>
      <c r="J86" s="367"/>
      <c r="K86" s="519">
        <f>'1.1.3'!J25</f>
        <v>2100000</v>
      </c>
      <c r="L86" s="367"/>
    </row>
    <row r="87" spans="1:12" ht="15.75" customHeight="1">
      <c r="A87" s="92">
        <v>1</v>
      </c>
      <c r="B87" s="420">
        <v>1</v>
      </c>
      <c r="C87" s="420" t="s">
        <v>39</v>
      </c>
      <c r="D87" s="92">
        <v>5</v>
      </c>
      <c r="E87" s="92">
        <v>1</v>
      </c>
      <c r="F87" s="420">
        <v>3</v>
      </c>
      <c r="G87" s="518" t="s">
        <v>39</v>
      </c>
      <c r="H87" s="367" t="s">
        <v>125</v>
      </c>
      <c r="I87" s="367"/>
      <c r="J87" s="367"/>
      <c r="K87" s="519">
        <f>'1.1.3'!J28</f>
        <v>240000</v>
      </c>
      <c r="L87" s="367"/>
    </row>
    <row r="88" spans="1:12" ht="31.5">
      <c r="A88" s="92">
        <v>1</v>
      </c>
      <c r="B88" s="420">
        <v>1</v>
      </c>
      <c r="C88" s="420" t="s">
        <v>39</v>
      </c>
      <c r="D88" s="92">
        <v>5</v>
      </c>
      <c r="E88" s="92">
        <v>1</v>
      </c>
      <c r="F88" s="420">
        <v>3</v>
      </c>
      <c r="G88" s="518" t="s">
        <v>41</v>
      </c>
      <c r="H88" s="367" t="s">
        <v>157</v>
      </c>
      <c r="I88" s="367"/>
      <c r="J88" s="367"/>
      <c r="K88" s="519">
        <f>'1.1.3'!J31</f>
        <v>2700000</v>
      </c>
      <c r="L88" s="367"/>
    </row>
    <row r="89" spans="1:12" s="523" customFormat="1" ht="36" customHeight="1">
      <c r="A89" s="418">
        <v>1</v>
      </c>
      <c r="B89" s="419">
        <v>1</v>
      </c>
      <c r="C89" s="419" t="s">
        <v>41</v>
      </c>
      <c r="D89" s="418"/>
      <c r="E89" s="418"/>
      <c r="F89" s="418"/>
      <c r="G89" s="525"/>
      <c r="H89" s="90" t="s">
        <v>583</v>
      </c>
      <c r="I89" s="90">
        <v>1</v>
      </c>
      <c r="J89" s="90" t="s">
        <v>436</v>
      </c>
      <c r="K89" s="522">
        <f>K90</f>
        <v>57220000</v>
      </c>
      <c r="L89" s="90" t="s">
        <v>107</v>
      </c>
    </row>
    <row r="90" spans="1:12">
      <c r="A90" s="92">
        <v>1</v>
      </c>
      <c r="B90" s="420">
        <v>1</v>
      </c>
      <c r="C90" s="420" t="s">
        <v>41</v>
      </c>
      <c r="D90" s="92">
        <v>5</v>
      </c>
      <c r="E90" s="92">
        <v>2</v>
      </c>
      <c r="F90" s="92"/>
      <c r="G90" s="520"/>
      <c r="H90" s="367" t="s">
        <v>43</v>
      </c>
      <c r="I90" s="367"/>
      <c r="J90" s="367"/>
      <c r="K90" s="519">
        <f>K91+K105+K112+K115+K120</f>
        <v>57220000</v>
      </c>
      <c r="L90" s="367"/>
    </row>
    <row r="91" spans="1:12" ht="15.75" customHeight="1">
      <c r="A91" s="92">
        <v>1</v>
      </c>
      <c r="B91" s="420">
        <v>1</v>
      </c>
      <c r="C91" s="420" t="s">
        <v>41</v>
      </c>
      <c r="D91" s="92">
        <v>5</v>
      </c>
      <c r="E91" s="92">
        <v>2</v>
      </c>
      <c r="F91" s="420">
        <v>1</v>
      </c>
      <c r="G91" s="518"/>
      <c r="H91" s="367" t="s">
        <v>161</v>
      </c>
      <c r="I91" s="367"/>
      <c r="J91" s="367"/>
      <c r="K91" s="519">
        <f>SUM(K92:K104)</f>
        <v>4820000</v>
      </c>
      <c r="L91" s="367"/>
    </row>
    <row r="92" spans="1:12" ht="21.95" customHeight="1">
      <c r="A92" s="92">
        <v>1</v>
      </c>
      <c r="B92" s="420">
        <v>1</v>
      </c>
      <c r="C92" s="420" t="s">
        <v>41</v>
      </c>
      <c r="D92" s="92">
        <v>5</v>
      </c>
      <c r="E92" s="92">
        <v>2</v>
      </c>
      <c r="F92" s="420">
        <v>1</v>
      </c>
      <c r="G92" s="520" t="s">
        <v>34</v>
      </c>
      <c r="H92" s="367" t="s">
        <v>330</v>
      </c>
      <c r="I92" s="367"/>
      <c r="J92" s="367"/>
      <c r="K92" s="519">
        <f>'1.1.4'!J23</f>
        <v>4570000</v>
      </c>
      <c r="L92" s="367"/>
    </row>
    <row r="93" spans="1:12" ht="31.5">
      <c r="A93" s="92">
        <v>1</v>
      </c>
      <c r="B93" s="420">
        <v>1</v>
      </c>
      <c r="C93" s="420" t="s">
        <v>41</v>
      </c>
      <c r="D93" s="92">
        <v>5</v>
      </c>
      <c r="E93" s="92">
        <v>2</v>
      </c>
      <c r="F93" s="420">
        <v>1</v>
      </c>
      <c r="G93" s="520" t="s">
        <v>37</v>
      </c>
      <c r="H93" s="367" t="s">
        <v>186</v>
      </c>
      <c r="I93" s="367"/>
      <c r="J93" s="367"/>
      <c r="K93" s="519">
        <f>'1.1.4'!J52</f>
        <v>0</v>
      </c>
      <c r="L93" s="367"/>
    </row>
    <row r="94" spans="1:12" ht="17.25" customHeight="1">
      <c r="A94" s="92">
        <v>1</v>
      </c>
      <c r="B94" s="420">
        <v>1</v>
      </c>
      <c r="C94" s="420" t="s">
        <v>41</v>
      </c>
      <c r="D94" s="92">
        <v>5</v>
      </c>
      <c r="E94" s="92">
        <v>2</v>
      </c>
      <c r="F94" s="420">
        <v>1</v>
      </c>
      <c r="G94" s="520" t="s">
        <v>39</v>
      </c>
      <c r="H94" s="367" t="s">
        <v>694</v>
      </c>
      <c r="I94" s="367"/>
      <c r="J94" s="367"/>
      <c r="K94" s="519">
        <f>'1.1.4'!J55</f>
        <v>0</v>
      </c>
      <c r="L94" s="367"/>
    </row>
    <row r="95" spans="1:12" ht="47.25">
      <c r="A95" s="92">
        <v>1</v>
      </c>
      <c r="B95" s="420">
        <v>1</v>
      </c>
      <c r="C95" s="420" t="s">
        <v>41</v>
      </c>
      <c r="D95" s="92">
        <v>5</v>
      </c>
      <c r="E95" s="92">
        <v>2</v>
      </c>
      <c r="F95" s="420">
        <v>1</v>
      </c>
      <c r="G95" s="520" t="s">
        <v>41</v>
      </c>
      <c r="H95" s="367" t="s">
        <v>695</v>
      </c>
      <c r="I95" s="367"/>
      <c r="J95" s="367"/>
      <c r="K95" s="519"/>
      <c r="L95" s="367"/>
    </row>
    <row r="96" spans="1:12" ht="47.25">
      <c r="A96" s="92">
        <v>1</v>
      </c>
      <c r="B96" s="420">
        <v>1</v>
      </c>
      <c r="C96" s="420" t="s">
        <v>41</v>
      </c>
      <c r="D96" s="92">
        <v>5</v>
      </c>
      <c r="E96" s="92">
        <v>2</v>
      </c>
      <c r="F96" s="420">
        <v>1</v>
      </c>
      <c r="G96" s="520" t="s">
        <v>45</v>
      </c>
      <c r="H96" s="367" t="s">
        <v>197</v>
      </c>
      <c r="I96" s="367"/>
      <c r="J96" s="367"/>
      <c r="K96" s="519">
        <f>'1.1.4'!J67</f>
        <v>250000</v>
      </c>
      <c r="L96" s="367"/>
    </row>
    <row r="97" spans="1:12" ht="47.25">
      <c r="A97" s="92">
        <v>1</v>
      </c>
      <c r="B97" s="420">
        <v>1</v>
      </c>
      <c r="C97" s="420" t="s">
        <v>41</v>
      </c>
      <c r="D97" s="92">
        <v>5</v>
      </c>
      <c r="E97" s="92">
        <v>2</v>
      </c>
      <c r="F97" s="420">
        <v>1</v>
      </c>
      <c r="G97" s="520" t="s">
        <v>49</v>
      </c>
      <c r="H97" s="367" t="s">
        <v>203</v>
      </c>
      <c r="I97" s="367"/>
      <c r="J97" s="367"/>
      <c r="K97" s="519">
        <f>'1.1.4'!J71</f>
        <v>0</v>
      </c>
      <c r="L97" s="367"/>
    </row>
    <row r="98" spans="1:12">
      <c r="A98" s="92">
        <v>1</v>
      </c>
      <c r="B98" s="420">
        <v>1</v>
      </c>
      <c r="C98" s="420" t="s">
        <v>41</v>
      </c>
      <c r="D98" s="92">
        <v>5</v>
      </c>
      <c r="E98" s="92">
        <v>2</v>
      </c>
      <c r="F98" s="420">
        <v>1</v>
      </c>
      <c r="G98" s="520" t="s">
        <v>51</v>
      </c>
      <c r="H98" s="367" t="s">
        <v>446</v>
      </c>
      <c r="I98" s="367"/>
      <c r="J98" s="367"/>
      <c r="K98" s="519"/>
      <c r="L98" s="367"/>
    </row>
    <row r="99" spans="1:12" ht="31.5">
      <c r="A99" s="92">
        <v>1</v>
      </c>
      <c r="B99" s="420">
        <v>1</v>
      </c>
      <c r="C99" s="420" t="s">
        <v>41</v>
      </c>
      <c r="D99" s="92">
        <v>5</v>
      </c>
      <c r="E99" s="92">
        <v>2</v>
      </c>
      <c r="F99" s="420">
        <v>1</v>
      </c>
      <c r="G99" s="520" t="s">
        <v>73</v>
      </c>
      <c r="H99" s="367" t="s">
        <v>212</v>
      </c>
      <c r="I99" s="367"/>
      <c r="J99" s="367"/>
      <c r="K99" s="519">
        <f>'1.1.4'!J79</f>
        <v>0</v>
      </c>
      <c r="L99" s="367"/>
    </row>
    <row r="100" spans="1:12" ht="31.5">
      <c r="A100" s="92">
        <v>1</v>
      </c>
      <c r="B100" s="420">
        <v>1</v>
      </c>
      <c r="C100" s="420" t="s">
        <v>41</v>
      </c>
      <c r="D100" s="92">
        <v>5</v>
      </c>
      <c r="E100" s="92">
        <v>2</v>
      </c>
      <c r="F100" s="420">
        <v>1</v>
      </c>
      <c r="G100" s="520" t="s">
        <v>75</v>
      </c>
      <c r="H100" s="367" t="s">
        <v>217</v>
      </c>
      <c r="I100" s="367"/>
      <c r="J100" s="367"/>
      <c r="K100" s="519">
        <f>'1.1.4'!J83</f>
        <v>0</v>
      </c>
      <c r="L100" s="367"/>
    </row>
    <row r="101" spans="1:12" hidden="1">
      <c r="A101" s="92">
        <v>1</v>
      </c>
      <c r="B101" s="420">
        <v>1</v>
      </c>
      <c r="C101" s="420" t="s">
        <v>41</v>
      </c>
      <c r="D101" s="92">
        <v>5</v>
      </c>
      <c r="E101" s="92">
        <v>2</v>
      </c>
      <c r="F101" s="420">
        <v>1</v>
      </c>
      <c r="G101" s="520" t="s">
        <v>77</v>
      </c>
      <c r="H101" s="367" t="s">
        <v>696</v>
      </c>
      <c r="I101" s="367"/>
      <c r="J101" s="367"/>
      <c r="K101" s="519"/>
      <c r="L101" s="367"/>
    </row>
    <row r="102" spans="1:12" ht="31.5" hidden="1">
      <c r="A102" s="92">
        <v>1</v>
      </c>
      <c r="B102" s="420">
        <v>1</v>
      </c>
      <c r="C102" s="420" t="s">
        <v>41</v>
      </c>
      <c r="D102" s="92">
        <v>5</v>
      </c>
      <c r="E102" s="92">
        <v>2</v>
      </c>
      <c r="F102" s="420">
        <v>1</v>
      </c>
      <c r="G102" s="520" t="s">
        <v>79</v>
      </c>
      <c r="H102" s="367" t="s">
        <v>697</v>
      </c>
      <c r="I102" s="367"/>
      <c r="J102" s="367"/>
      <c r="K102" s="519"/>
      <c r="L102" s="367"/>
    </row>
    <row r="103" spans="1:12" ht="31.5" hidden="1">
      <c r="A103" s="92">
        <v>1</v>
      </c>
      <c r="B103" s="420">
        <v>1</v>
      </c>
      <c r="C103" s="420" t="s">
        <v>41</v>
      </c>
      <c r="D103" s="92">
        <v>5</v>
      </c>
      <c r="E103" s="92">
        <v>2</v>
      </c>
      <c r="F103" s="420">
        <v>1</v>
      </c>
      <c r="G103" s="520" t="s">
        <v>374</v>
      </c>
      <c r="H103" s="367" t="s">
        <v>465</v>
      </c>
      <c r="I103" s="367"/>
      <c r="J103" s="367"/>
      <c r="K103" s="519"/>
      <c r="L103" s="367"/>
    </row>
    <row r="104" spans="1:12" ht="31.5" hidden="1">
      <c r="A104" s="92">
        <v>1</v>
      </c>
      <c r="B104" s="420">
        <v>1</v>
      </c>
      <c r="C104" s="420" t="s">
        <v>41</v>
      </c>
      <c r="D104" s="92">
        <v>5</v>
      </c>
      <c r="E104" s="92">
        <v>2</v>
      </c>
      <c r="F104" s="420">
        <v>1</v>
      </c>
      <c r="G104" s="520" t="s">
        <v>585</v>
      </c>
      <c r="H104" s="367" t="s">
        <v>698</v>
      </c>
      <c r="I104" s="367"/>
      <c r="J104" s="367"/>
      <c r="K104" s="519"/>
      <c r="L104" s="367"/>
    </row>
    <row r="105" spans="1:12">
      <c r="A105" s="92">
        <v>1</v>
      </c>
      <c r="B105" s="420">
        <v>1</v>
      </c>
      <c r="C105" s="420" t="s">
        <v>41</v>
      </c>
      <c r="D105" s="92">
        <v>5</v>
      </c>
      <c r="E105" s="92">
        <v>2</v>
      </c>
      <c r="F105" s="420">
        <v>2</v>
      </c>
      <c r="G105" s="520"/>
      <c r="H105" s="367" t="s">
        <v>220</v>
      </c>
      <c r="I105" s="367"/>
      <c r="J105" s="367"/>
      <c r="K105" s="519">
        <f>SUM(K106:K111)</f>
        <v>48000000</v>
      </c>
      <c r="L105" s="367"/>
    </row>
    <row r="106" spans="1:12" ht="31.5" hidden="1">
      <c r="A106" s="92">
        <v>1</v>
      </c>
      <c r="B106" s="420">
        <v>1</v>
      </c>
      <c r="C106" s="420" t="s">
        <v>41</v>
      </c>
      <c r="D106" s="92">
        <v>5</v>
      </c>
      <c r="E106" s="92">
        <v>2</v>
      </c>
      <c r="F106" s="420">
        <v>2</v>
      </c>
      <c r="G106" s="520" t="s">
        <v>34</v>
      </c>
      <c r="H106" s="367" t="s">
        <v>339</v>
      </c>
      <c r="I106" s="367"/>
      <c r="J106" s="367"/>
      <c r="K106" s="519"/>
      <c r="L106" s="367"/>
    </row>
    <row r="107" spans="1:12" ht="31.5" hidden="1">
      <c r="A107" s="92">
        <v>1</v>
      </c>
      <c r="B107" s="420">
        <v>1</v>
      </c>
      <c r="C107" s="420" t="s">
        <v>41</v>
      </c>
      <c r="D107" s="92">
        <v>5</v>
      </c>
      <c r="E107" s="92">
        <v>2</v>
      </c>
      <c r="F107" s="420">
        <v>2</v>
      </c>
      <c r="G107" s="520" t="s">
        <v>37</v>
      </c>
      <c r="H107" s="367" t="s">
        <v>699</v>
      </c>
      <c r="I107" s="367"/>
      <c r="J107" s="367"/>
      <c r="K107" s="519"/>
      <c r="L107" s="367"/>
    </row>
    <row r="108" spans="1:12" ht="31.5">
      <c r="A108" s="92">
        <v>1</v>
      </c>
      <c r="B108" s="420">
        <v>1</v>
      </c>
      <c r="C108" s="420" t="s">
        <v>41</v>
      </c>
      <c r="D108" s="92">
        <v>5</v>
      </c>
      <c r="E108" s="92">
        <v>2</v>
      </c>
      <c r="F108" s="420">
        <v>2</v>
      </c>
      <c r="G108" s="520" t="s">
        <v>39</v>
      </c>
      <c r="H108" s="367" t="s">
        <v>700</v>
      </c>
      <c r="I108" s="367"/>
      <c r="J108" s="367"/>
      <c r="K108" s="519">
        <f>'1.1.4'!J88</f>
        <v>48000000</v>
      </c>
      <c r="L108" s="367"/>
    </row>
    <row r="109" spans="1:12" ht="47.25" hidden="1">
      <c r="A109" s="92">
        <v>1</v>
      </c>
      <c r="B109" s="420">
        <v>1</v>
      </c>
      <c r="C109" s="420" t="s">
        <v>41</v>
      </c>
      <c r="D109" s="92">
        <v>5</v>
      </c>
      <c r="E109" s="92">
        <v>2</v>
      </c>
      <c r="F109" s="420">
        <v>2</v>
      </c>
      <c r="G109" s="520" t="s">
        <v>41</v>
      </c>
      <c r="H109" s="367" t="s">
        <v>701</v>
      </c>
      <c r="I109" s="367"/>
      <c r="J109" s="367"/>
      <c r="K109" s="519"/>
      <c r="L109" s="367"/>
    </row>
    <row r="110" spans="1:12" hidden="1">
      <c r="A110" s="92">
        <v>1</v>
      </c>
      <c r="B110" s="420">
        <v>1</v>
      </c>
      <c r="C110" s="420" t="s">
        <v>41</v>
      </c>
      <c r="D110" s="92">
        <v>5</v>
      </c>
      <c r="E110" s="92">
        <v>2</v>
      </c>
      <c r="F110" s="420">
        <v>2</v>
      </c>
      <c r="G110" s="520" t="s">
        <v>45</v>
      </c>
      <c r="H110" s="367" t="s">
        <v>702</v>
      </c>
      <c r="I110" s="367"/>
      <c r="J110" s="367"/>
      <c r="K110" s="519"/>
      <c r="L110" s="367"/>
    </row>
    <row r="111" spans="1:12" hidden="1">
      <c r="A111" s="92">
        <v>1</v>
      </c>
      <c r="B111" s="420">
        <v>1</v>
      </c>
      <c r="C111" s="420" t="s">
        <v>41</v>
      </c>
      <c r="D111" s="92">
        <v>5</v>
      </c>
      <c r="E111" s="92">
        <v>2</v>
      </c>
      <c r="F111" s="420">
        <v>2</v>
      </c>
      <c r="G111" s="520" t="s">
        <v>585</v>
      </c>
      <c r="H111" s="367" t="s">
        <v>703</v>
      </c>
      <c r="I111" s="367"/>
      <c r="J111" s="367"/>
      <c r="K111" s="519"/>
      <c r="L111" s="367"/>
    </row>
    <row r="112" spans="1:12">
      <c r="A112" s="92">
        <v>1</v>
      </c>
      <c r="B112" s="420">
        <v>1</v>
      </c>
      <c r="C112" s="420" t="s">
        <v>41</v>
      </c>
      <c r="D112" s="92">
        <v>5</v>
      </c>
      <c r="E112" s="92">
        <v>2</v>
      </c>
      <c r="F112" s="420">
        <v>3</v>
      </c>
      <c r="G112" s="518"/>
      <c r="H112" s="367" t="s">
        <v>226</v>
      </c>
      <c r="I112" s="367"/>
      <c r="J112" s="367"/>
      <c r="K112" s="519">
        <f>SUM(K113:K114)</f>
        <v>0</v>
      </c>
      <c r="L112" s="367"/>
    </row>
    <row r="113" spans="1:12" ht="31.5">
      <c r="A113" s="92">
        <v>1</v>
      </c>
      <c r="B113" s="420">
        <v>1</v>
      </c>
      <c r="C113" s="420" t="s">
        <v>41</v>
      </c>
      <c r="D113" s="92">
        <v>5</v>
      </c>
      <c r="E113" s="92">
        <v>2</v>
      </c>
      <c r="F113" s="420">
        <v>3</v>
      </c>
      <c r="G113" s="520" t="s">
        <v>34</v>
      </c>
      <c r="H113" s="367" t="s">
        <v>704</v>
      </c>
      <c r="I113" s="367"/>
      <c r="J113" s="367"/>
      <c r="K113" s="519">
        <f>'1.1.4'!J95</f>
        <v>0</v>
      </c>
      <c r="L113" s="367"/>
    </row>
    <row r="114" spans="1:12" ht="31.5">
      <c r="A114" s="92">
        <v>1</v>
      </c>
      <c r="B114" s="420">
        <v>1</v>
      </c>
      <c r="C114" s="420" t="s">
        <v>41</v>
      </c>
      <c r="D114" s="92">
        <v>5</v>
      </c>
      <c r="E114" s="92">
        <v>2</v>
      </c>
      <c r="F114" s="420">
        <v>3</v>
      </c>
      <c r="G114" s="520" t="s">
        <v>37</v>
      </c>
      <c r="H114" s="367" t="s">
        <v>705</v>
      </c>
      <c r="I114" s="367"/>
      <c r="J114" s="367"/>
      <c r="K114" s="519">
        <f>'1.1.4'!J98</f>
        <v>0</v>
      </c>
      <c r="L114" s="367"/>
    </row>
    <row r="115" spans="1:12">
      <c r="A115" s="92">
        <v>1</v>
      </c>
      <c r="B115" s="420">
        <v>1</v>
      </c>
      <c r="C115" s="420" t="s">
        <v>41</v>
      </c>
      <c r="D115" s="92">
        <v>5</v>
      </c>
      <c r="E115" s="92">
        <v>2</v>
      </c>
      <c r="F115" s="420">
        <v>4</v>
      </c>
      <c r="G115" s="518"/>
      <c r="H115" s="367" t="s">
        <v>706</v>
      </c>
      <c r="I115" s="367"/>
      <c r="J115" s="367"/>
      <c r="K115" s="519">
        <f>SUM(K116:K119)</f>
        <v>0</v>
      </c>
      <c r="L115" s="367"/>
    </row>
    <row r="116" spans="1:12" ht="31.5" hidden="1">
      <c r="A116" s="92">
        <v>1</v>
      </c>
      <c r="B116" s="420">
        <v>1</v>
      </c>
      <c r="C116" s="420" t="s">
        <v>41</v>
      </c>
      <c r="D116" s="92">
        <v>5</v>
      </c>
      <c r="E116" s="92">
        <v>2</v>
      </c>
      <c r="F116" s="420">
        <v>4</v>
      </c>
      <c r="G116" s="520" t="s">
        <v>34</v>
      </c>
      <c r="H116" s="367" t="s">
        <v>707</v>
      </c>
      <c r="I116" s="367"/>
      <c r="J116" s="367"/>
      <c r="K116" s="519"/>
      <c r="L116" s="367"/>
    </row>
    <row r="117" spans="1:12" ht="31.5" hidden="1">
      <c r="A117" s="92">
        <v>1</v>
      </c>
      <c r="B117" s="420">
        <v>1</v>
      </c>
      <c r="C117" s="420" t="s">
        <v>41</v>
      </c>
      <c r="D117" s="92">
        <v>5</v>
      </c>
      <c r="E117" s="92">
        <v>2</v>
      </c>
      <c r="F117" s="420">
        <v>4</v>
      </c>
      <c r="G117" s="520" t="s">
        <v>37</v>
      </c>
      <c r="H117" s="367" t="s">
        <v>708</v>
      </c>
      <c r="I117" s="367"/>
      <c r="J117" s="367"/>
      <c r="K117" s="519"/>
      <c r="L117" s="367"/>
    </row>
    <row r="118" spans="1:12" hidden="1">
      <c r="A118" s="92">
        <v>1</v>
      </c>
      <c r="B118" s="420">
        <v>1</v>
      </c>
      <c r="C118" s="420" t="s">
        <v>41</v>
      </c>
      <c r="D118" s="92">
        <v>5</v>
      </c>
      <c r="E118" s="92">
        <v>2</v>
      </c>
      <c r="F118" s="420">
        <v>4</v>
      </c>
      <c r="G118" s="520" t="s">
        <v>39</v>
      </c>
      <c r="H118" s="367" t="s">
        <v>709</v>
      </c>
      <c r="I118" s="367"/>
      <c r="J118" s="367"/>
      <c r="K118" s="519"/>
      <c r="L118" s="367"/>
    </row>
    <row r="119" spans="1:12" hidden="1">
      <c r="A119" s="92">
        <v>1</v>
      </c>
      <c r="B119" s="420">
        <v>1</v>
      </c>
      <c r="C119" s="420" t="s">
        <v>41</v>
      </c>
      <c r="D119" s="92">
        <v>5</v>
      </c>
      <c r="E119" s="92">
        <v>2</v>
      </c>
      <c r="F119" s="420">
        <v>4</v>
      </c>
      <c r="G119" s="520" t="s">
        <v>585</v>
      </c>
      <c r="H119" s="367" t="s">
        <v>710</v>
      </c>
      <c r="I119" s="367"/>
      <c r="J119" s="367"/>
      <c r="K119" s="519"/>
      <c r="L119" s="367"/>
    </row>
    <row r="120" spans="1:12">
      <c r="A120" s="92">
        <v>1</v>
      </c>
      <c r="B120" s="420">
        <v>1</v>
      </c>
      <c r="C120" s="420" t="s">
        <v>41</v>
      </c>
      <c r="D120" s="92">
        <v>5</v>
      </c>
      <c r="E120" s="420">
        <v>2</v>
      </c>
      <c r="F120" s="420">
        <v>5</v>
      </c>
      <c r="G120" s="520"/>
      <c r="H120" s="526" t="s">
        <v>711</v>
      </c>
      <c r="I120" s="367"/>
      <c r="J120" s="367"/>
      <c r="K120" s="519">
        <f>SUM(K121:K128)</f>
        <v>4400000</v>
      </c>
      <c r="L120" s="367"/>
    </row>
    <row r="121" spans="1:12">
      <c r="A121" s="92">
        <v>1</v>
      </c>
      <c r="B121" s="420">
        <v>1</v>
      </c>
      <c r="C121" s="420" t="s">
        <v>41</v>
      </c>
      <c r="D121" s="92">
        <v>5</v>
      </c>
      <c r="E121" s="420">
        <v>2</v>
      </c>
      <c r="F121" s="420">
        <v>5</v>
      </c>
      <c r="G121" s="520" t="s">
        <v>34</v>
      </c>
      <c r="H121" s="526" t="s">
        <v>238</v>
      </c>
      <c r="I121" s="367"/>
      <c r="J121" s="367"/>
      <c r="K121" s="519">
        <f>'1.1.4'!J103</f>
        <v>2400000</v>
      </c>
      <c r="L121" s="367"/>
    </row>
    <row r="122" spans="1:12" hidden="1">
      <c r="A122" s="92">
        <v>1</v>
      </c>
      <c r="B122" s="420">
        <v>1</v>
      </c>
      <c r="C122" s="420" t="s">
        <v>41</v>
      </c>
      <c r="D122" s="92">
        <v>5</v>
      </c>
      <c r="E122" s="420">
        <v>2</v>
      </c>
      <c r="F122" s="420">
        <v>5</v>
      </c>
      <c r="G122" s="520" t="s">
        <v>37</v>
      </c>
      <c r="H122" s="526" t="s">
        <v>712</v>
      </c>
      <c r="I122" s="367"/>
      <c r="J122" s="367"/>
      <c r="K122" s="519"/>
      <c r="L122" s="367"/>
    </row>
    <row r="123" spans="1:12" ht="31.5">
      <c r="A123" s="92">
        <v>1</v>
      </c>
      <c r="B123" s="420">
        <v>1</v>
      </c>
      <c r="C123" s="420" t="s">
        <v>41</v>
      </c>
      <c r="D123" s="92">
        <v>5</v>
      </c>
      <c r="E123" s="420">
        <v>2</v>
      </c>
      <c r="F123" s="420">
        <v>5</v>
      </c>
      <c r="G123" s="520" t="s">
        <v>39</v>
      </c>
      <c r="H123" s="526" t="s">
        <v>713</v>
      </c>
      <c r="I123" s="367"/>
      <c r="J123" s="367"/>
      <c r="K123" s="519">
        <f>'1.1.4'!J106</f>
        <v>0</v>
      </c>
      <c r="L123" s="367"/>
    </row>
    <row r="124" spans="1:12" hidden="1">
      <c r="A124" s="92">
        <v>1</v>
      </c>
      <c r="B124" s="420">
        <v>1</v>
      </c>
      <c r="C124" s="420" t="s">
        <v>41</v>
      </c>
      <c r="D124" s="92">
        <v>5</v>
      </c>
      <c r="E124" s="420">
        <v>2</v>
      </c>
      <c r="F124" s="420">
        <v>5</v>
      </c>
      <c r="G124" s="520" t="s">
        <v>41</v>
      </c>
      <c r="H124" s="526" t="s">
        <v>714</v>
      </c>
      <c r="I124" s="367"/>
      <c r="J124" s="367"/>
      <c r="K124" s="519"/>
      <c r="L124" s="367"/>
    </row>
    <row r="125" spans="1:12">
      <c r="A125" s="92">
        <v>1</v>
      </c>
      <c r="B125" s="420">
        <v>1</v>
      </c>
      <c r="C125" s="420" t="s">
        <v>41</v>
      </c>
      <c r="D125" s="92">
        <v>5</v>
      </c>
      <c r="E125" s="420">
        <v>2</v>
      </c>
      <c r="F125" s="420">
        <v>5</v>
      </c>
      <c r="G125" s="520" t="s">
        <v>45</v>
      </c>
      <c r="H125" s="526" t="s">
        <v>245</v>
      </c>
      <c r="I125" s="367"/>
      <c r="J125" s="367"/>
      <c r="K125" s="519">
        <f>'1.1.4'!J108</f>
        <v>1200000</v>
      </c>
      <c r="L125" s="367"/>
    </row>
    <row r="126" spans="1:12" hidden="1">
      <c r="A126" s="92">
        <v>1</v>
      </c>
      <c r="B126" s="420">
        <v>1</v>
      </c>
      <c r="C126" s="420" t="s">
        <v>41</v>
      </c>
      <c r="D126" s="92">
        <v>5</v>
      </c>
      <c r="E126" s="420">
        <v>2</v>
      </c>
      <c r="F126" s="420">
        <v>5</v>
      </c>
      <c r="G126" s="520" t="s">
        <v>49</v>
      </c>
      <c r="H126" s="526" t="s">
        <v>715</v>
      </c>
      <c r="I126" s="367"/>
      <c r="J126" s="367"/>
      <c r="K126" s="519"/>
      <c r="L126" s="367"/>
    </row>
    <row r="127" spans="1:12" ht="31.5">
      <c r="A127" s="92">
        <v>1</v>
      </c>
      <c r="B127" s="420">
        <v>1</v>
      </c>
      <c r="C127" s="420" t="s">
        <v>41</v>
      </c>
      <c r="D127" s="92">
        <v>5</v>
      </c>
      <c r="E127" s="420">
        <v>2</v>
      </c>
      <c r="F127" s="420">
        <v>5</v>
      </c>
      <c r="G127" s="520" t="s">
        <v>51</v>
      </c>
      <c r="H127" s="526" t="s">
        <v>716</v>
      </c>
      <c r="I127" s="367"/>
      <c r="J127" s="367"/>
      <c r="K127" s="519">
        <f>'1.1.4'!J111</f>
        <v>800000</v>
      </c>
      <c r="L127" s="367"/>
    </row>
    <row r="128" spans="1:12" hidden="1">
      <c r="A128" s="92">
        <v>1</v>
      </c>
      <c r="B128" s="420">
        <v>1</v>
      </c>
      <c r="C128" s="420" t="s">
        <v>41</v>
      </c>
      <c r="D128" s="92">
        <v>5</v>
      </c>
      <c r="E128" s="420">
        <v>2</v>
      </c>
      <c r="F128" s="420">
        <v>5</v>
      </c>
      <c r="G128" s="520" t="s">
        <v>585</v>
      </c>
      <c r="H128" s="526" t="s">
        <v>717</v>
      </c>
      <c r="I128" s="367"/>
      <c r="J128" s="367"/>
      <c r="K128" s="519"/>
      <c r="L128" s="367"/>
    </row>
    <row r="129" spans="1:12" ht="17.25" customHeight="1">
      <c r="A129" s="92">
        <v>1</v>
      </c>
      <c r="B129" s="420">
        <v>1</v>
      </c>
      <c r="C129" s="420" t="s">
        <v>41</v>
      </c>
      <c r="D129" s="92">
        <v>5</v>
      </c>
      <c r="E129" s="92">
        <v>2</v>
      </c>
      <c r="F129" s="92">
        <v>6</v>
      </c>
      <c r="G129" s="520"/>
      <c r="H129" s="367" t="s">
        <v>279</v>
      </c>
      <c r="I129" s="367"/>
      <c r="J129" s="367"/>
      <c r="K129" s="519">
        <f>SUM(K130:K132)</f>
        <v>0</v>
      </c>
      <c r="L129" s="367"/>
    </row>
    <row r="130" spans="1:12" ht="19.5" hidden="1" customHeight="1">
      <c r="A130" s="92">
        <v>1</v>
      </c>
      <c r="B130" s="420">
        <v>1</v>
      </c>
      <c r="C130" s="420" t="s">
        <v>41</v>
      </c>
      <c r="D130" s="92">
        <v>5</v>
      </c>
      <c r="E130" s="92">
        <v>2</v>
      </c>
      <c r="F130" s="92">
        <v>6</v>
      </c>
      <c r="G130" s="518" t="s">
        <v>39</v>
      </c>
      <c r="H130" s="367" t="s">
        <v>718</v>
      </c>
      <c r="I130" s="367"/>
      <c r="J130" s="367"/>
      <c r="K130" s="519"/>
      <c r="L130" s="367"/>
    </row>
    <row r="131" spans="1:12" ht="21" hidden="1" customHeight="1">
      <c r="A131" s="92">
        <v>1</v>
      </c>
      <c r="B131" s="420">
        <v>1</v>
      </c>
      <c r="C131" s="420" t="s">
        <v>41</v>
      </c>
      <c r="D131" s="92">
        <v>5</v>
      </c>
      <c r="E131" s="92">
        <v>2</v>
      </c>
      <c r="F131" s="92">
        <v>6</v>
      </c>
      <c r="G131" s="518" t="s">
        <v>73</v>
      </c>
      <c r="H131" s="367" t="s">
        <v>719</v>
      </c>
      <c r="I131" s="367"/>
      <c r="J131" s="367"/>
      <c r="K131" s="519"/>
      <c r="L131" s="367"/>
    </row>
    <row r="132" spans="1:12" ht="19.5" hidden="1" customHeight="1">
      <c r="A132" s="92">
        <v>1</v>
      </c>
      <c r="B132" s="420">
        <v>1</v>
      </c>
      <c r="C132" s="420" t="s">
        <v>41</v>
      </c>
      <c r="D132" s="92">
        <v>5</v>
      </c>
      <c r="E132" s="92">
        <v>2</v>
      </c>
      <c r="F132" s="92">
        <v>6</v>
      </c>
      <c r="G132" s="520" t="s">
        <v>585</v>
      </c>
      <c r="H132" s="367" t="s">
        <v>720</v>
      </c>
      <c r="I132" s="367"/>
      <c r="J132" s="367"/>
      <c r="K132" s="519"/>
      <c r="L132" s="367"/>
    </row>
    <row r="133" spans="1:12" s="523" customFormat="1" ht="18" customHeight="1">
      <c r="A133" s="418">
        <v>1</v>
      </c>
      <c r="B133" s="419">
        <v>1</v>
      </c>
      <c r="C133" s="419" t="s">
        <v>45</v>
      </c>
      <c r="D133" s="418"/>
      <c r="E133" s="418"/>
      <c r="F133" s="418"/>
      <c r="G133" s="525"/>
      <c r="H133" s="90" t="s">
        <v>46</v>
      </c>
      <c r="I133" s="90">
        <v>12</v>
      </c>
      <c r="J133" s="90" t="s">
        <v>121</v>
      </c>
      <c r="K133" s="522">
        <f>K134</f>
        <v>30000000</v>
      </c>
      <c r="L133" s="90" t="s">
        <v>44</v>
      </c>
    </row>
    <row r="134" spans="1:12">
      <c r="A134" s="92">
        <v>1</v>
      </c>
      <c r="B134" s="420">
        <v>1</v>
      </c>
      <c r="C134" s="419" t="s">
        <v>45</v>
      </c>
      <c r="D134" s="92">
        <v>5</v>
      </c>
      <c r="E134" s="92">
        <v>1</v>
      </c>
      <c r="F134" s="92"/>
      <c r="G134" s="520"/>
      <c r="H134" s="367" t="s">
        <v>36</v>
      </c>
      <c r="I134" s="367"/>
      <c r="J134" s="367"/>
      <c r="K134" s="519">
        <f>K135</f>
        <v>30000000</v>
      </c>
      <c r="L134" s="367"/>
    </row>
    <row r="135" spans="1:12" ht="18" customHeight="1">
      <c r="A135" s="92">
        <v>1</v>
      </c>
      <c r="B135" s="420">
        <v>1</v>
      </c>
      <c r="C135" s="420" t="s">
        <v>45</v>
      </c>
      <c r="D135" s="92">
        <v>5</v>
      </c>
      <c r="E135" s="92">
        <v>1</v>
      </c>
      <c r="F135" s="420">
        <v>4</v>
      </c>
      <c r="G135" s="518"/>
      <c r="H135" s="367" t="s">
        <v>721</v>
      </c>
      <c r="I135" s="367"/>
      <c r="J135" s="367"/>
      <c r="K135" s="519">
        <f>K137+K136</f>
        <v>30000000</v>
      </c>
      <c r="L135" s="367"/>
    </row>
    <row r="136" spans="1:12" ht="21" customHeight="1">
      <c r="A136" s="92">
        <v>1</v>
      </c>
      <c r="B136" s="420">
        <v>1</v>
      </c>
      <c r="C136" s="420" t="s">
        <v>45</v>
      </c>
      <c r="D136" s="92">
        <v>5</v>
      </c>
      <c r="E136" s="92">
        <v>1</v>
      </c>
      <c r="F136" s="420">
        <v>4</v>
      </c>
      <c r="G136" s="518" t="s">
        <v>34</v>
      </c>
      <c r="H136" s="367" t="s">
        <v>722</v>
      </c>
      <c r="I136" s="367"/>
      <c r="J136" s="367"/>
      <c r="K136" s="519">
        <f>'1.1.5'!J22</f>
        <v>30000000</v>
      </c>
      <c r="L136" s="367"/>
    </row>
    <row r="137" spans="1:12" ht="18.95" customHeight="1">
      <c r="A137" s="92">
        <v>1</v>
      </c>
      <c r="B137" s="420">
        <v>1</v>
      </c>
      <c r="C137" s="420" t="s">
        <v>45</v>
      </c>
      <c r="D137" s="92">
        <v>5</v>
      </c>
      <c r="E137" s="92">
        <v>1</v>
      </c>
      <c r="F137" s="420">
        <v>4</v>
      </c>
      <c r="G137" s="518" t="s">
        <v>37</v>
      </c>
      <c r="H137" s="367" t="s">
        <v>723</v>
      </c>
      <c r="I137" s="367"/>
      <c r="J137" s="367"/>
      <c r="K137" s="519"/>
      <c r="L137" s="367"/>
    </row>
    <row r="138" spans="1:12" s="523" customFormat="1" ht="33.950000000000003" customHeight="1">
      <c r="A138" s="418">
        <v>1</v>
      </c>
      <c r="B138" s="419">
        <v>1</v>
      </c>
      <c r="C138" s="419" t="s">
        <v>49</v>
      </c>
      <c r="D138" s="92">
        <v>5</v>
      </c>
      <c r="E138" s="418"/>
      <c r="F138" s="418"/>
      <c r="G138" s="525"/>
      <c r="H138" s="90" t="s">
        <v>724</v>
      </c>
      <c r="I138" s="90">
        <v>1</v>
      </c>
      <c r="J138" s="90" t="s">
        <v>436</v>
      </c>
      <c r="K138" s="522" t="e">
        <f>K139</f>
        <v>#REF!</v>
      </c>
      <c r="L138" s="90" t="s">
        <v>44</v>
      </c>
    </row>
    <row r="139" spans="1:12">
      <c r="A139" s="92">
        <v>1</v>
      </c>
      <c r="B139" s="420">
        <v>1</v>
      </c>
      <c r="C139" s="420" t="s">
        <v>49</v>
      </c>
      <c r="D139" s="92">
        <v>5</v>
      </c>
      <c r="E139" s="92">
        <v>2</v>
      </c>
      <c r="F139" s="92"/>
      <c r="G139" s="520"/>
      <c r="H139" s="367" t="s">
        <v>43</v>
      </c>
      <c r="I139" s="367"/>
      <c r="J139" s="367"/>
      <c r="K139" s="519" t="e">
        <f>K140+K159+K163+K168+K152</f>
        <v>#REF!</v>
      </c>
      <c r="L139" s="367"/>
    </row>
    <row r="140" spans="1:12" ht="21" customHeight="1">
      <c r="A140" s="92">
        <v>1</v>
      </c>
      <c r="B140" s="420">
        <v>1</v>
      </c>
      <c r="C140" s="419" t="s">
        <v>49</v>
      </c>
      <c r="D140" s="92">
        <v>5</v>
      </c>
      <c r="E140" s="92">
        <v>2</v>
      </c>
      <c r="F140" s="420">
        <v>1</v>
      </c>
      <c r="G140" s="518"/>
      <c r="H140" s="367" t="s">
        <v>161</v>
      </c>
      <c r="I140" s="367"/>
      <c r="J140" s="367"/>
      <c r="K140" s="519">
        <f>SUM(K141:K151)</f>
        <v>2135000</v>
      </c>
      <c r="L140" s="367"/>
    </row>
    <row r="141" spans="1:12" ht="20.25" customHeight="1">
      <c r="A141" s="92">
        <v>1</v>
      </c>
      <c r="B141" s="420">
        <v>1</v>
      </c>
      <c r="C141" s="420" t="s">
        <v>49</v>
      </c>
      <c r="D141" s="92">
        <v>5</v>
      </c>
      <c r="E141" s="92">
        <v>2</v>
      </c>
      <c r="F141" s="420">
        <v>1</v>
      </c>
      <c r="G141" s="518" t="s">
        <v>34</v>
      </c>
      <c r="H141" s="367" t="s">
        <v>330</v>
      </c>
      <c r="I141" s="367"/>
      <c r="J141" s="367"/>
      <c r="K141" s="519">
        <f>'1.1.6'!J23</f>
        <v>2135000</v>
      </c>
      <c r="L141" s="367"/>
    </row>
    <row r="142" spans="1:12" ht="31.5" hidden="1">
      <c r="A142" s="92">
        <v>1</v>
      </c>
      <c r="B142" s="420">
        <v>1</v>
      </c>
      <c r="C142" s="420" t="s">
        <v>49</v>
      </c>
      <c r="D142" s="92">
        <v>5</v>
      </c>
      <c r="E142" s="92">
        <v>2</v>
      </c>
      <c r="F142" s="420">
        <v>1</v>
      </c>
      <c r="G142" s="518" t="s">
        <v>37</v>
      </c>
      <c r="H142" s="367" t="s">
        <v>186</v>
      </c>
      <c r="I142" s="367"/>
      <c r="J142" s="367"/>
      <c r="K142" s="519"/>
      <c r="L142" s="367"/>
    </row>
    <row r="143" spans="1:12" ht="17.25" hidden="1" customHeight="1">
      <c r="A143" s="92">
        <v>1</v>
      </c>
      <c r="B143" s="420">
        <v>1</v>
      </c>
      <c r="C143" s="420" t="s">
        <v>49</v>
      </c>
      <c r="D143" s="92">
        <v>5</v>
      </c>
      <c r="E143" s="92">
        <v>2</v>
      </c>
      <c r="F143" s="420">
        <v>1</v>
      </c>
      <c r="G143" s="518" t="s">
        <v>39</v>
      </c>
      <c r="H143" s="367" t="s">
        <v>694</v>
      </c>
      <c r="I143" s="367"/>
      <c r="J143" s="367"/>
      <c r="K143" s="519"/>
      <c r="L143" s="367"/>
    </row>
    <row r="144" spans="1:12" ht="47.25" hidden="1">
      <c r="A144" s="92">
        <v>1</v>
      </c>
      <c r="B144" s="420">
        <v>1</v>
      </c>
      <c r="C144" s="420" t="s">
        <v>49</v>
      </c>
      <c r="D144" s="92">
        <v>5</v>
      </c>
      <c r="E144" s="92">
        <v>2</v>
      </c>
      <c r="F144" s="420">
        <v>1</v>
      </c>
      <c r="G144" s="518" t="s">
        <v>41</v>
      </c>
      <c r="H144" s="367" t="s">
        <v>695</v>
      </c>
      <c r="I144" s="367"/>
      <c r="J144" s="367"/>
      <c r="K144" s="519"/>
      <c r="L144" s="367"/>
    </row>
    <row r="145" spans="1:12" ht="47.25">
      <c r="A145" s="92">
        <v>1</v>
      </c>
      <c r="B145" s="420">
        <v>1</v>
      </c>
      <c r="C145" s="420" t="s">
        <v>49</v>
      </c>
      <c r="D145" s="92">
        <v>5</v>
      </c>
      <c r="E145" s="92">
        <v>2</v>
      </c>
      <c r="F145" s="420">
        <v>1</v>
      </c>
      <c r="G145" s="518" t="s">
        <v>45</v>
      </c>
      <c r="H145" s="367" t="s">
        <v>197</v>
      </c>
      <c r="I145" s="367"/>
      <c r="J145" s="367"/>
      <c r="K145" s="519">
        <f>'1.1.6'!J33</f>
        <v>0</v>
      </c>
      <c r="L145" s="367"/>
    </row>
    <row r="146" spans="1:12" ht="18.95" customHeight="1">
      <c r="A146" s="92">
        <v>1</v>
      </c>
      <c r="B146" s="420">
        <v>1</v>
      </c>
      <c r="C146" s="420" t="s">
        <v>49</v>
      </c>
      <c r="D146" s="92">
        <v>5</v>
      </c>
      <c r="E146" s="92">
        <v>2</v>
      </c>
      <c r="F146" s="420">
        <v>1</v>
      </c>
      <c r="G146" s="518" t="s">
        <v>49</v>
      </c>
      <c r="H146" s="367" t="s">
        <v>203</v>
      </c>
      <c r="I146" s="367"/>
      <c r="J146" s="367"/>
      <c r="K146" s="519">
        <f>'1.1.6'!J37</f>
        <v>0</v>
      </c>
      <c r="L146" s="367"/>
    </row>
    <row r="147" spans="1:12" hidden="1">
      <c r="A147" s="92">
        <v>1</v>
      </c>
      <c r="B147" s="420">
        <v>1</v>
      </c>
      <c r="C147" s="420" t="s">
        <v>49</v>
      </c>
      <c r="D147" s="92">
        <v>5</v>
      </c>
      <c r="E147" s="92">
        <v>2</v>
      </c>
      <c r="F147" s="420">
        <v>1</v>
      </c>
      <c r="G147" s="518" t="s">
        <v>51</v>
      </c>
      <c r="H147" s="367" t="s">
        <v>446</v>
      </c>
      <c r="I147" s="367"/>
      <c r="J147" s="367"/>
      <c r="K147" s="519"/>
      <c r="L147" s="367"/>
    </row>
    <row r="148" spans="1:12" ht="31.5" hidden="1">
      <c r="A148" s="92">
        <v>1</v>
      </c>
      <c r="B148" s="420">
        <v>1</v>
      </c>
      <c r="C148" s="420" t="s">
        <v>49</v>
      </c>
      <c r="D148" s="92">
        <v>5</v>
      </c>
      <c r="E148" s="92">
        <v>2</v>
      </c>
      <c r="F148" s="420">
        <v>1</v>
      </c>
      <c r="G148" s="518" t="s">
        <v>73</v>
      </c>
      <c r="H148" s="367" t="s">
        <v>212</v>
      </c>
      <c r="I148" s="367"/>
      <c r="J148" s="367"/>
      <c r="K148" s="519"/>
      <c r="L148" s="367"/>
    </row>
    <row r="149" spans="1:12" ht="31.5" hidden="1">
      <c r="A149" s="92">
        <v>1</v>
      </c>
      <c r="B149" s="420">
        <v>1</v>
      </c>
      <c r="C149" s="420" t="s">
        <v>49</v>
      </c>
      <c r="D149" s="92">
        <v>5</v>
      </c>
      <c r="E149" s="92">
        <v>2</v>
      </c>
      <c r="F149" s="420">
        <v>1</v>
      </c>
      <c r="G149" s="518" t="s">
        <v>75</v>
      </c>
      <c r="H149" s="367" t="s">
        <v>217</v>
      </c>
      <c r="I149" s="367"/>
      <c r="J149" s="367"/>
      <c r="K149" s="519"/>
      <c r="L149" s="367"/>
    </row>
    <row r="150" spans="1:12" hidden="1">
      <c r="A150" s="92">
        <v>1</v>
      </c>
      <c r="B150" s="420">
        <v>1</v>
      </c>
      <c r="C150" s="420" t="s">
        <v>49</v>
      </c>
      <c r="D150" s="92">
        <v>5</v>
      </c>
      <c r="E150" s="92">
        <v>2</v>
      </c>
      <c r="F150" s="420">
        <v>1</v>
      </c>
      <c r="G150" s="518" t="s">
        <v>77</v>
      </c>
      <c r="H150" s="367" t="s">
        <v>696</v>
      </c>
      <c r="I150" s="367"/>
      <c r="J150" s="367"/>
      <c r="K150" s="519"/>
      <c r="L150" s="367"/>
    </row>
    <row r="151" spans="1:12" ht="31.5" hidden="1">
      <c r="A151" s="92">
        <v>1</v>
      </c>
      <c r="B151" s="420">
        <v>1</v>
      </c>
      <c r="C151" s="420" t="s">
        <v>49</v>
      </c>
      <c r="D151" s="92">
        <v>5</v>
      </c>
      <c r="E151" s="92">
        <v>2</v>
      </c>
      <c r="F151" s="420">
        <v>1</v>
      </c>
      <c r="G151" s="520" t="s">
        <v>585</v>
      </c>
      <c r="H151" s="367" t="s">
        <v>725</v>
      </c>
      <c r="I151" s="367"/>
      <c r="J151" s="367"/>
      <c r="K151" s="519"/>
      <c r="L151" s="367"/>
    </row>
    <row r="152" spans="1:12">
      <c r="A152" s="423">
        <v>1</v>
      </c>
      <c r="B152" s="420">
        <v>1</v>
      </c>
      <c r="C152" s="420" t="s">
        <v>49</v>
      </c>
      <c r="D152" s="92">
        <v>5</v>
      </c>
      <c r="E152" s="92">
        <v>2</v>
      </c>
      <c r="F152" s="92">
        <v>2</v>
      </c>
      <c r="G152" s="520"/>
      <c r="H152" s="367" t="s">
        <v>220</v>
      </c>
      <c r="I152" s="367"/>
      <c r="J152" s="367"/>
      <c r="K152" s="519">
        <f>SUM(K153:K158)</f>
        <v>12000000</v>
      </c>
      <c r="L152" s="367"/>
    </row>
    <row r="153" spans="1:12" ht="31.5" hidden="1">
      <c r="A153" s="418">
        <v>1</v>
      </c>
      <c r="B153" s="420">
        <v>1</v>
      </c>
      <c r="C153" s="420" t="s">
        <v>49</v>
      </c>
      <c r="D153" s="92">
        <v>5</v>
      </c>
      <c r="E153" s="420">
        <v>2</v>
      </c>
      <c r="F153" s="420">
        <v>2</v>
      </c>
      <c r="G153" s="520" t="s">
        <v>34</v>
      </c>
      <c r="H153" s="367" t="s">
        <v>339</v>
      </c>
      <c r="I153" s="367"/>
      <c r="J153" s="367"/>
      <c r="K153" s="519"/>
      <c r="L153" s="367"/>
    </row>
    <row r="154" spans="1:12" ht="31.5" hidden="1">
      <c r="A154" s="418">
        <v>1</v>
      </c>
      <c r="B154" s="420">
        <v>1</v>
      </c>
      <c r="C154" s="420" t="s">
        <v>49</v>
      </c>
      <c r="D154" s="92">
        <v>5</v>
      </c>
      <c r="E154" s="420">
        <v>2</v>
      </c>
      <c r="F154" s="420">
        <v>2</v>
      </c>
      <c r="G154" s="520" t="s">
        <v>37</v>
      </c>
      <c r="H154" s="367" t="s">
        <v>699</v>
      </c>
      <c r="I154" s="367"/>
      <c r="J154" s="367"/>
      <c r="K154" s="519"/>
      <c r="L154" s="367"/>
    </row>
    <row r="155" spans="1:12" ht="31.5">
      <c r="A155" s="418">
        <v>1</v>
      </c>
      <c r="B155" s="420">
        <v>1</v>
      </c>
      <c r="C155" s="420" t="s">
        <v>49</v>
      </c>
      <c r="D155" s="92">
        <v>5</v>
      </c>
      <c r="E155" s="420">
        <v>2</v>
      </c>
      <c r="F155" s="420">
        <v>2</v>
      </c>
      <c r="G155" s="520" t="s">
        <v>39</v>
      </c>
      <c r="H155" s="367" t="s">
        <v>700</v>
      </c>
      <c r="I155" s="367"/>
      <c r="J155" s="367"/>
      <c r="K155" s="519">
        <f>'1.1.6'!J49</f>
        <v>12000000</v>
      </c>
      <c r="L155" s="367"/>
    </row>
    <row r="156" spans="1:12" ht="47.25" hidden="1">
      <c r="A156" s="418">
        <v>1</v>
      </c>
      <c r="B156" s="420">
        <v>1</v>
      </c>
      <c r="C156" s="420" t="s">
        <v>49</v>
      </c>
      <c r="D156" s="92">
        <v>5</v>
      </c>
      <c r="E156" s="420">
        <v>2</v>
      </c>
      <c r="F156" s="420">
        <v>2</v>
      </c>
      <c r="G156" s="520" t="s">
        <v>41</v>
      </c>
      <c r="H156" s="367" t="s">
        <v>701</v>
      </c>
      <c r="I156" s="367"/>
      <c r="J156" s="367"/>
      <c r="K156" s="519"/>
      <c r="L156" s="367"/>
    </row>
    <row r="157" spans="1:12" hidden="1">
      <c r="A157" s="418">
        <v>1</v>
      </c>
      <c r="B157" s="420">
        <v>1</v>
      </c>
      <c r="C157" s="420" t="s">
        <v>49</v>
      </c>
      <c r="D157" s="92">
        <v>5</v>
      </c>
      <c r="E157" s="420">
        <v>2</v>
      </c>
      <c r="F157" s="420">
        <v>2</v>
      </c>
      <c r="G157" s="520" t="s">
        <v>45</v>
      </c>
      <c r="H157" s="367" t="s">
        <v>702</v>
      </c>
      <c r="I157" s="367"/>
      <c r="J157" s="367"/>
      <c r="K157" s="519"/>
      <c r="L157" s="367"/>
    </row>
    <row r="158" spans="1:12" hidden="1">
      <c r="A158" s="418">
        <v>1</v>
      </c>
      <c r="B158" s="420">
        <v>1</v>
      </c>
      <c r="C158" s="420" t="s">
        <v>49</v>
      </c>
      <c r="D158" s="92">
        <v>5</v>
      </c>
      <c r="E158" s="420">
        <v>2</v>
      </c>
      <c r="F158" s="420">
        <v>2</v>
      </c>
      <c r="G158" s="518" t="s">
        <v>585</v>
      </c>
      <c r="H158" s="367" t="s">
        <v>703</v>
      </c>
      <c r="I158" s="367"/>
      <c r="J158" s="367"/>
      <c r="K158" s="519"/>
      <c r="L158" s="367"/>
    </row>
    <row r="159" spans="1:12">
      <c r="A159" s="92">
        <v>1</v>
      </c>
      <c r="B159" s="420">
        <v>1</v>
      </c>
      <c r="C159" s="420" t="s">
        <v>49</v>
      </c>
      <c r="D159" s="92">
        <v>5</v>
      </c>
      <c r="E159" s="92">
        <v>2</v>
      </c>
      <c r="F159" s="420">
        <v>3</v>
      </c>
      <c r="G159" s="518"/>
      <c r="H159" s="367" t="s">
        <v>226</v>
      </c>
      <c r="I159" s="367"/>
      <c r="J159" s="367"/>
      <c r="K159" s="519" t="e">
        <f>SUM(K160:K162)</f>
        <v>#REF!</v>
      </c>
      <c r="L159" s="367"/>
    </row>
    <row r="160" spans="1:12" ht="31.5" hidden="1">
      <c r="A160" s="92">
        <v>1</v>
      </c>
      <c r="B160" s="420">
        <v>1</v>
      </c>
      <c r="C160" s="420" t="s">
        <v>49</v>
      </c>
      <c r="D160" s="92">
        <v>5</v>
      </c>
      <c r="E160" s="92">
        <v>2</v>
      </c>
      <c r="F160" s="420">
        <v>3</v>
      </c>
      <c r="G160" s="518" t="s">
        <v>34</v>
      </c>
      <c r="H160" s="367" t="s">
        <v>704</v>
      </c>
      <c r="I160" s="367"/>
      <c r="J160" s="367"/>
      <c r="K160" s="519"/>
      <c r="L160" s="367"/>
    </row>
    <row r="161" spans="1:12" ht="31.5" hidden="1">
      <c r="A161" s="92">
        <v>1</v>
      </c>
      <c r="B161" s="420">
        <v>1</v>
      </c>
      <c r="C161" s="420" t="s">
        <v>49</v>
      </c>
      <c r="D161" s="92">
        <v>5</v>
      </c>
      <c r="E161" s="92">
        <v>2</v>
      </c>
      <c r="F161" s="420">
        <v>3</v>
      </c>
      <c r="G161" s="518" t="s">
        <v>37</v>
      </c>
      <c r="H161" s="367" t="s">
        <v>705</v>
      </c>
      <c r="I161" s="367"/>
      <c r="J161" s="367"/>
      <c r="K161" s="519"/>
      <c r="L161" s="367"/>
    </row>
    <row r="162" spans="1:12">
      <c r="A162" s="92">
        <v>1</v>
      </c>
      <c r="B162" s="420">
        <v>1</v>
      </c>
      <c r="C162" s="420" t="s">
        <v>49</v>
      </c>
      <c r="D162" s="92">
        <v>5</v>
      </c>
      <c r="E162" s="92">
        <v>2</v>
      </c>
      <c r="F162" s="420">
        <v>3</v>
      </c>
      <c r="G162" s="518" t="s">
        <v>39</v>
      </c>
      <c r="H162" s="367" t="s">
        <v>495</v>
      </c>
      <c r="I162" s="527"/>
      <c r="J162" s="367"/>
      <c r="K162" s="519" t="e">
        <f>'1.1.6'!#REF!</f>
        <v>#REF!</v>
      </c>
      <c r="L162" s="367"/>
    </row>
    <row r="163" spans="1:12">
      <c r="A163" s="92">
        <v>1</v>
      </c>
      <c r="B163" s="420">
        <v>1</v>
      </c>
      <c r="C163" s="420" t="s">
        <v>49</v>
      </c>
      <c r="D163" s="92">
        <v>5</v>
      </c>
      <c r="E163" s="92">
        <v>2</v>
      </c>
      <c r="F163" s="420">
        <v>4</v>
      </c>
      <c r="G163" s="518"/>
      <c r="H163" s="367" t="s">
        <v>706</v>
      </c>
      <c r="I163" s="367"/>
      <c r="J163" s="367"/>
      <c r="K163" s="519">
        <f>SUM(K164:K167)</f>
        <v>0</v>
      </c>
      <c r="L163" s="367"/>
    </row>
    <row r="164" spans="1:12" ht="31.5" hidden="1">
      <c r="A164" s="92">
        <v>1</v>
      </c>
      <c r="B164" s="420">
        <v>1</v>
      </c>
      <c r="C164" s="420" t="s">
        <v>49</v>
      </c>
      <c r="D164" s="92">
        <v>5</v>
      </c>
      <c r="E164" s="92">
        <v>2</v>
      </c>
      <c r="F164" s="420">
        <v>4</v>
      </c>
      <c r="G164" s="518" t="s">
        <v>34</v>
      </c>
      <c r="H164" s="367" t="s">
        <v>707</v>
      </c>
      <c r="I164" s="367"/>
      <c r="J164" s="367"/>
      <c r="K164" s="519"/>
      <c r="L164" s="367"/>
    </row>
    <row r="165" spans="1:12" ht="31.5" hidden="1">
      <c r="A165" s="92">
        <v>1</v>
      </c>
      <c r="B165" s="420">
        <v>1</v>
      </c>
      <c r="C165" s="420" t="s">
        <v>49</v>
      </c>
      <c r="D165" s="92">
        <v>5</v>
      </c>
      <c r="E165" s="92">
        <v>2</v>
      </c>
      <c r="F165" s="420">
        <v>4</v>
      </c>
      <c r="G165" s="518" t="s">
        <v>37</v>
      </c>
      <c r="H165" s="367" t="s">
        <v>708</v>
      </c>
      <c r="I165" s="367"/>
      <c r="J165" s="367"/>
      <c r="K165" s="519"/>
      <c r="L165" s="367"/>
    </row>
    <row r="166" spans="1:12" hidden="1">
      <c r="A166" s="92">
        <v>1</v>
      </c>
      <c r="B166" s="420">
        <v>1</v>
      </c>
      <c r="C166" s="420" t="s">
        <v>49</v>
      </c>
      <c r="D166" s="92">
        <v>5</v>
      </c>
      <c r="E166" s="92">
        <v>2</v>
      </c>
      <c r="F166" s="420">
        <v>4</v>
      </c>
      <c r="G166" s="518" t="s">
        <v>39</v>
      </c>
      <c r="H166" s="367" t="s">
        <v>709</v>
      </c>
      <c r="I166" s="367"/>
      <c r="J166" s="367"/>
      <c r="K166" s="519"/>
      <c r="L166" s="367"/>
    </row>
    <row r="167" spans="1:12" hidden="1">
      <c r="A167" s="92">
        <v>1</v>
      </c>
      <c r="B167" s="420">
        <v>1</v>
      </c>
      <c r="C167" s="420" t="s">
        <v>49</v>
      </c>
      <c r="D167" s="92">
        <v>5</v>
      </c>
      <c r="E167" s="92">
        <v>2</v>
      </c>
      <c r="F167" s="420">
        <v>4</v>
      </c>
      <c r="G167" s="520" t="s">
        <v>585</v>
      </c>
      <c r="H167" s="367" t="s">
        <v>710</v>
      </c>
      <c r="I167" s="367"/>
      <c r="J167" s="367"/>
      <c r="K167" s="519"/>
      <c r="L167" s="367"/>
    </row>
    <row r="168" spans="1:12">
      <c r="A168" s="92">
        <v>1</v>
      </c>
      <c r="B168" s="420">
        <v>1</v>
      </c>
      <c r="C168" s="420" t="s">
        <v>49</v>
      </c>
      <c r="D168" s="92">
        <v>5</v>
      </c>
      <c r="E168" s="420">
        <v>2</v>
      </c>
      <c r="F168" s="420">
        <v>5</v>
      </c>
      <c r="G168" s="520"/>
      <c r="H168" s="526" t="s">
        <v>711</v>
      </c>
      <c r="I168" s="367"/>
      <c r="J168" s="367"/>
      <c r="K168" s="519">
        <f>SUM(K169:K176)</f>
        <v>0</v>
      </c>
      <c r="L168" s="367"/>
    </row>
    <row r="169" spans="1:12" s="523" customFormat="1" ht="21" hidden="1" customHeight="1">
      <c r="A169" s="92">
        <v>1</v>
      </c>
      <c r="B169" s="420">
        <v>1</v>
      </c>
      <c r="C169" s="420" t="s">
        <v>49</v>
      </c>
      <c r="D169" s="92">
        <v>5</v>
      </c>
      <c r="E169" s="420">
        <v>2</v>
      </c>
      <c r="F169" s="420">
        <v>5</v>
      </c>
      <c r="G169" s="518" t="s">
        <v>34</v>
      </c>
      <c r="H169" s="526" t="s">
        <v>238</v>
      </c>
      <c r="I169" s="367"/>
      <c r="J169" s="367"/>
      <c r="K169" s="519"/>
      <c r="L169" s="367"/>
    </row>
    <row r="170" spans="1:12" hidden="1">
      <c r="A170" s="92">
        <v>1</v>
      </c>
      <c r="B170" s="420">
        <v>1</v>
      </c>
      <c r="C170" s="420" t="s">
        <v>49</v>
      </c>
      <c r="D170" s="92">
        <v>5</v>
      </c>
      <c r="E170" s="420">
        <v>2</v>
      </c>
      <c r="F170" s="420">
        <v>5</v>
      </c>
      <c r="G170" s="518" t="s">
        <v>37</v>
      </c>
      <c r="H170" s="526" t="s">
        <v>712</v>
      </c>
      <c r="I170" s="367"/>
      <c r="J170" s="367"/>
      <c r="K170" s="519"/>
      <c r="L170" s="367"/>
    </row>
    <row r="171" spans="1:12" ht="21.75" hidden="1" customHeight="1">
      <c r="A171" s="92">
        <v>1</v>
      </c>
      <c r="B171" s="420">
        <v>1</v>
      </c>
      <c r="C171" s="420" t="s">
        <v>49</v>
      </c>
      <c r="D171" s="92">
        <v>5</v>
      </c>
      <c r="E171" s="420">
        <v>2</v>
      </c>
      <c r="F171" s="420">
        <v>5</v>
      </c>
      <c r="G171" s="518" t="s">
        <v>39</v>
      </c>
      <c r="H171" s="526" t="s">
        <v>713</v>
      </c>
      <c r="I171" s="367"/>
      <c r="J171" s="367"/>
      <c r="K171" s="519"/>
      <c r="L171" s="367"/>
    </row>
    <row r="172" spans="1:12" ht="19.5" hidden="1" customHeight="1">
      <c r="A172" s="92">
        <v>1</v>
      </c>
      <c r="B172" s="420">
        <v>1</v>
      </c>
      <c r="C172" s="420" t="s">
        <v>49</v>
      </c>
      <c r="D172" s="92">
        <v>5</v>
      </c>
      <c r="E172" s="420">
        <v>2</v>
      </c>
      <c r="F172" s="420">
        <v>5</v>
      </c>
      <c r="G172" s="518" t="s">
        <v>41</v>
      </c>
      <c r="H172" s="526" t="s">
        <v>714</v>
      </c>
      <c r="I172" s="367"/>
      <c r="J172" s="367"/>
      <c r="K172" s="519"/>
      <c r="L172" s="367"/>
    </row>
    <row r="173" spans="1:12" s="523" customFormat="1" ht="18" hidden="1" customHeight="1">
      <c r="A173" s="92">
        <v>1</v>
      </c>
      <c r="B173" s="420">
        <v>1</v>
      </c>
      <c r="C173" s="420" t="s">
        <v>49</v>
      </c>
      <c r="D173" s="92">
        <v>5</v>
      </c>
      <c r="E173" s="420">
        <v>2</v>
      </c>
      <c r="F173" s="420">
        <v>5</v>
      </c>
      <c r="G173" s="518" t="s">
        <v>45</v>
      </c>
      <c r="H173" s="526" t="s">
        <v>245</v>
      </c>
      <c r="I173" s="367"/>
      <c r="J173" s="367"/>
      <c r="K173" s="519"/>
      <c r="L173" s="367"/>
    </row>
    <row r="174" spans="1:12" ht="19.5" hidden="1" customHeight="1">
      <c r="A174" s="92">
        <v>1</v>
      </c>
      <c r="B174" s="420">
        <v>1</v>
      </c>
      <c r="C174" s="420" t="s">
        <v>49</v>
      </c>
      <c r="D174" s="92">
        <v>5</v>
      </c>
      <c r="E174" s="420">
        <v>2</v>
      </c>
      <c r="F174" s="420">
        <v>5</v>
      </c>
      <c r="G174" s="518" t="s">
        <v>49</v>
      </c>
      <c r="H174" s="526" t="s">
        <v>715</v>
      </c>
      <c r="I174" s="367"/>
      <c r="J174" s="367"/>
      <c r="K174" s="519"/>
      <c r="L174" s="367"/>
    </row>
    <row r="175" spans="1:12" ht="19.5" hidden="1" customHeight="1">
      <c r="A175" s="92">
        <v>1</v>
      </c>
      <c r="B175" s="420">
        <v>1</v>
      </c>
      <c r="C175" s="420" t="s">
        <v>49</v>
      </c>
      <c r="D175" s="92">
        <v>5</v>
      </c>
      <c r="E175" s="420">
        <v>2</v>
      </c>
      <c r="F175" s="420">
        <v>5</v>
      </c>
      <c r="G175" s="518" t="s">
        <v>51</v>
      </c>
      <c r="H175" s="526" t="s">
        <v>716</v>
      </c>
      <c r="I175" s="367"/>
      <c r="J175" s="367"/>
      <c r="K175" s="519"/>
      <c r="L175" s="367"/>
    </row>
    <row r="176" spans="1:12" ht="19.5" hidden="1" customHeight="1">
      <c r="A176" s="92">
        <v>1</v>
      </c>
      <c r="B176" s="420">
        <v>1</v>
      </c>
      <c r="C176" s="420" t="s">
        <v>49</v>
      </c>
      <c r="D176" s="92">
        <v>5</v>
      </c>
      <c r="E176" s="420">
        <v>2</v>
      </c>
      <c r="F176" s="420">
        <v>5</v>
      </c>
      <c r="G176" s="520" t="s">
        <v>585</v>
      </c>
      <c r="H176" s="526" t="s">
        <v>717</v>
      </c>
      <c r="I176" s="367"/>
      <c r="J176" s="367"/>
      <c r="K176" s="519"/>
      <c r="L176" s="367"/>
    </row>
    <row r="177" spans="1:12" ht="19.5" customHeight="1">
      <c r="A177" s="418">
        <v>1</v>
      </c>
      <c r="B177" s="419">
        <v>1</v>
      </c>
      <c r="C177" s="419" t="s">
        <v>51</v>
      </c>
      <c r="D177" s="418"/>
      <c r="E177" s="418"/>
      <c r="F177" s="418"/>
      <c r="G177" s="525"/>
      <c r="H177" s="90" t="s">
        <v>52</v>
      </c>
      <c r="I177" s="90">
        <v>12</v>
      </c>
      <c r="J177" s="90" t="s">
        <v>121</v>
      </c>
      <c r="K177" s="522">
        <f>K178</f>
        <v>60000000</v>
      </c>
      <c r="L177" s="90" t="s">
        <v>44</v>
      </c>
    </row>
    <row r="178" spans="1:12" ht="19.5" customHeight="1">
      <c r="A178" s="92">
        <v>1</v>
      </c>
      <c r="B178" s="420">
        <v>1</v>
      </c>
      <c r="C178" s="420" t="s">
        <v>51</v>
      </c>
      <c r="D178" s="92">
        <v>5</v>
      </c>
      <c r="E178" s="92">
        <v>2</v>
      </c>
      <c r="F178" s="92"/>
      <c r="G178" s="520"/>
      <c r="H178" s="367" t="s">
        <v>43</v>
      </c>
      <c r="I178" s="367"/>
      <c r="J178" s="367"/>
      <c r="K178" s="519">
        <f>K179</f>
        <v>60000000</v>
      </c>
      <c r="L178" s="367"/>
    </row>
    <row r="179" spans="1:12" ht="19.5" customHeight="1">
      <c r="A179" s="92">
        <v>1</v>
      </c>
      <c r="B179" s="420">
        <v>1</v>
      </c>
      <c r="C179" s="420" t="s">
        <v>51</v>
      </c>
      <c r="D179" s="92">
        <v>5</v>
      </c>
      <c r="E179" s="92">
        <v>2</v>
      </c>
      <c r="F179" s="420">
        <v>5</v>
      </c>
      <c r="G179" s="518"/>
      <c r="H179" s="526" t="s">
        <v>711</v>
      </c>
      <c r="I179" s="367"/>
      <c r="J179" s="367"/>
      <c r="K179" s="519">
        <f>SUM(K180:K180)</f>
        <v>60000000</v>
      </c>
      <c r="L179" s="367"/>
    </row>
    <row r="180" spans="1:12" ht="19.5" customHeight="1">
      <c r="A180" s="92">
        <v>1</v>
      </c>
      <c r="B180" s="420">
        <v>1</v>
      </c>
      <c r="C180" s="420" t="s">
        <v>51</v>
      </c>
      <c r="D180" s="92">
        <v>5</v>
      </c>
      <c r="E180" s="92">
        <v>2</v>
      </c>
      <c r="F180" s="420">
        <v>5</v>
      </c>
      <c r="G180" s="518" t="s">
        <v>585</v>
      </c>
      <c r="H180" s="367" t="s">
        <v>726</v>
      </c>
      <c r="I180" s="367"/>
      <c r="J180" s="367"/>
      <c r="K180" s="519">
        <f>'1.1.7'!J22</f>
        <v>60000000</v>
      </c>
      <c r="L180" s="367"/>
    </row>
    <row r="181" spans="1:12" ht="17.25" customHeight="1">
      <c r="A181" s="418">
        <v>1</v>
      </c>
      <c r="B181" s="419">
        <v>1</v>
      </c>
      <c r="C181" s="419" t="s">
        <v>585</v>
      </c>
      <c r="D181" s="418"/>
      <c r="E181" s="418"/>
      <c r="F181" s="418"/>
      <c r="G181" s="525"/>
      <c r="H181" s="90" t="s">
        <v>586</v>
      </c>
      <c r="I181" s="90"/>
      <c r="J181" s="90"/>
      <c r="K181" s="522">
        <f>K182+K187</f>
        <v>0</v>
      </c>
      <c r="L181" s="90"/>
    </row>
    <row r="182" spans="1:12" ht="17.25" hidden="1" customHeight="1">
      <c r="A182" s="92">
        <v>1</v>
      </c>
      <c r="B182" s="420">
        <v>1</v>
      </c>
      <c r="C182" s="419" t="s">
        <v>585</v>
      </c>
      <c r="D182" s="92">
        <v>5</v>
      </c>
      <c r="E182" s="92">
        <v>1</v>
      </c>
      <c r="F182" s="92"/>
      <c r="G182" s="520"/>
      <c r="H182" s="367" t="s">
        <v>36</v>
      </c>
      <c r="I182" s="367"/>
      <c r="J182" s="367"/>
      <c r="K182" s="519">
        <f>K183+K185</f>
        <v>0</v>
      </c>
      <c r="L182" s="367"/>
    </row>
    <row r="183" spans="1:12" ht="17.25" hidden="1" customHeight="1">
      <c r="A183" s="92">
        <v>1</v>
      </c>
      <c r="B183" s="420">
        <v>1</v>
      </c>
      <c r="C183" s="419" t="s">
        <v>585</v>
      </c>
      <c r="D183" s="92">
        <v>5</v>
      </c>
      <c r="E183" s="92">
        <v>1</v>
      </c>
      <c r="F183" s="420">
        <v>1</v>
      </c>
      <c r="G183" s="518"/>
      <c r="H183" s="367" t="s">
        <v>688</v>
      </c>
      <c r="I183" s="367"/>
      <c r="J183" s="367"/>
      <c r="K183" s="519">
        <f>K184</f>
        <v>0</v>
      </c>
      <c r="L183" s="367"/>
    </row>
    <row r="184" spans="1:12" ht="17.25" hidden="1" customHeight="1">
      <c r="A184" s="92">
        <v>1</v>
      </c>
      <c r="B184" s="420">
        <v>1</v>
      </c>
      <c r="C184" s="419" t="s">
        <v>585</v>
      </c>
      <c r="D184" s="92">
        <v>5</v>
      </c>
      <c r="E184" s="92">
        <v>1</v>
      </c>
      <c r="F184" s="420">
        <v>1</v>
      </c>
      <c r="G184" s="520" t="s">
        <v>585</v>
      </c>
      <c r="H184" s="367" t="s">
        <v>728</v>
      </c>
      <c r="I184" s="367"/>
      <c r="J184" s="367"/>
      <c r="K184" s="519"/>
      <c r="L184" s="367"/>
    </row>
    <row r="185" spans="1:12" ht="17.25" hidden="1" customHeight="1">
      <c r="A185" s="92">
        <v>1</v>
      </c>
      <c r="B185" s="420">
        <v>1</v>
      </c>
      <c r="C185" s="419" t="s">
        <v>585</v>
      </c>
      <c r="D185" s="92">
        <v>5</v>
      </c>
      <c r="E185" s="92">
        <v>1</v>
      </c>
      <c r="F185" s="420">
        <v>2</v>
      </c>
      <c r="G185" s="518"/>
      <c r="H185" s="367" t="s">
        <v>690</v>
      </c>
      <c r="I185" s="367"/>
      <c r="J185" s="367"/>
      <c r="K185" s="519">
        <f>K186</f>
        <v>0</v>
      </c>
      <c r="L185" s="367"/>
    </row>
    <row r="186" spans="1:12" ht="16.5" hidden="1" customHeight="1">
      <c r="A186" s="92">
        <v>1</v>
      </c>
      <c r="B186" s="420">
        <v>1</v>
      </c>
      <c r="C186" s="419" t="s">
        <v>585</v>
      </c>
      <c r="D186" s="92">
        <v>5</v>
      </c>
      <c r="E186" s="92">
        <v>1</v>
      </c>
      <c r="F186" s="420">
        <v>2</v>
      </c>
      <c r="G186" s="520" t="s">
        <v>585</v>
      </c>
      <c r="H186" s="367" t="s">
        <v>729</v>
      </c>
      <c r="I186" s="367"/>
      <c r="J186" s="367"/>
      <c r="K186" s="519"/>
      <c r="L186" s="367"/>
    </row>
    <row r="187" spans="1:12" ht="17.25" hidden="1" customHeight="1">
      <c r="A187" s="92">
        <v>1</v>
      </c>
      <c r="B187" s="420">
        <v>1</v>
      </c>
      <c r="C187" s="419" t="s">
        <v>585</v>
      </c>
      <c r="D187" s="92">
        <v>5</v>
      </c>
      <c r="E187" s="92">
        <v>2</v>
      </c>
      <c r="F187" s="92"/>
      <c r="G187" s="520"/>
      <c r="H187" s="367" t="s">
        <v>43</v>
      </c>
      <c r="I187" s="367"/>
      <c r="J187" s="367"/>
      <c r="K187" s="519">
        <f>K188</f>
        <v>0</v>
      </c>
      <c r="L187" s="367"/>
    </row>
    <row r="188" spans="1:12" ht="17.25" hidden="1" customHeight="1">
      <c r="A188" s="92">
        <v>1</v>
      </c>
      <c r="B188" s="420">
        <v>1</v>
      </c>
      <c r="C188" s="419" t="s">
        <v>585</v>
      </c>
      <c r="D188" s="92">
        <v>5</v>
      </c>
      <c r="E188" s="92">
        <v>2</v>
      </c>
      <c r="F188" s="420">
        <v>1</v>
      </c>
      <c r="G188" s="518"/>
      <c r="H188" s="367" t="s">
        <v>161</v>
      </c>
      <c r="I188" s="367"/>
      <c r="J188" s="367"/>
      <c r="K188" s="519">
        <f>SUM(K189:K201)</f>
        <v>0</v>
      </c>
      <c r="L188" s="367"/>
    </row>
    <row r="189" spans="1:12" ht="17.25" hidden="1" customHeight="1">
      <c r="A189" s="92">
        <v>1</v>
      </c>
      <c r="B189" s="420">
        <v>1</v>
      </c>
      <c r="C189" s="419" t="s">
        <v>585</v>
      </c>
      <c r="D189" s="92">
        <v>5</v>
      </c>
      <c r="E189" s="92">
        <v>2</v>
      </c>
      <c r="F189" s="420">
        <v>1</v>
      </c>
      <c r="G189" s="520" t="s">
        <v>34</v>
      </c>
      <c r="H189" s="367" t="s">
        <v>330</v>
      </c>
      <c r="I189" s="367"/>
      <c r="J189" s="367"/>
      <c r="K189" s="519"/>
      <c r="L189" s="367"/>
    </row>
    <row r="190" spans="1:12" ht="17.25" hidden="1" customHeight="1">
      <c r="A190" s="92">
        <v>1</v>
      </c>
      <c r="B190" s="420">
        <v>1</v>
      </c>
      <c r="C190" s="419" t="s">
        <v>585</v>
      </c>
      <c r="D190" s="92">
        <v>5</v>
      </c>
      <c r="E190" s="92">
        <v>2</v>
      </c>
      <c r="F190" s="420">
        <v>1</v>
      </c>
      <c r="G190" s="520" t="s">
        <v>37</v>
      </c>
      <c r="H190" s="367" t="s">
        <v>186</v>
      </c>
      <c r="I190" s="367"/>
      <c r="J190" s="367"/>
      <c r="K190" s="519"/>
      <c r="L190" s="367"/>
    </row>
    <row r="191" spans="1:12" ht="17.25" hidden="1" customHeight="1">
      <c r="A191" s="92">
        <v>1</v>
      </c>
      <c r="B191" s="420">
        <v>1</v>
      </c>
      <c r="C191" s="419" t="s">
        <v>585</v>
      </c>
      <c r="D191" s="92">
        <v>5</v>
      </c>
      <c r="E191" s="92">
        <v>2</v>
      </c>
      <c r="F191" s="420">
        <v>1</v>
      </c>
      <c r="G191" s="520" t="s">
        <v>39</v>
      </c>
      <c r="H191" s="367" t="s">
        <v>694</v>
      </c>
      <c r="I191" s="367"/>
      <c r="J191" s="367"/>
      <c r="K191" s="519"/>
      <c r="L191" s="367"/>
    </row>
    <row r="192" spans="1:12" ht="17.25" hidden="1" customHeight="1">
      <c r="A192" s="92">
        <v>1</v>
      </c>
      <c r="B192" s="420">
        <v>1</v>
      </c>
      <c r="C192" s="419" t="s">
        <v>585</v>
      </c>
      <c r="D192" s="92">
        <v>5</v>
      </c>
      <c r="E192" s="92">
        <v>2</v>
      </c>
      <c r="F192" s="420">
        <v>1</v>
      </c>
      <c r="G192" s="520" t="s">
        <v>41</v>
      </c>
      <c r="H192" s="367" t="s">
        <v>695</v>
      </c>
      <c r="I192" s="367"/>
      <c r="J192" s="367"/>
      <c r="K192" s="519"/>
      <c r="L192" s="367"/>
    </row>
    <row r="193" spans="1:12" ht="17.25" hidden="1" customHeight="1">
      <c r="A193" s="92">
        <v>1</v>
      </c>
      <c r="B193" s="420">
        <v>1</v>
      </c>
      <c r="C193" s="419" t="s">
        <v>585</v>
      </c>
      <c r="D193" s="92">
        <v>5</v>
      </c>
      <c r="E193" s="92">
        <v>2</v>
      </c>
      <c r="F193" s="420">
        <v>1</v>
      </c>
      <c r="G193" s="520" t="s">
        <v>45</v>
      </c>
      <c r="H193" s="367" t="s">
        <v>197</v>
      </c>
      <c r="I193" s="367"/>
      <c r="J193" s="367"/>
      <c r="K193" s="519"/>
      <c r="L193" s="367"/>
    </row>
    <row r="194" spans="1:12" s="517" customFormat="1" ht="18" hidden="1" customHeight="1">
      <c r="A194" s="92">
        <v>1</v>
      </c>
      <c r="B194" s="420">
        <v>1</v>
      </c>
      <c r="C194" s="419" t="s">
        <v>585</v>
      </c>
      <c r="D194" s="92">
        <v>5</v>
      </c>
      <c r="E194" s="92">
        <v>2</v>
      </c>
      <c r="F194" s="420">
        <v>1</v>
      </c>
      <c r="G194" s="520" t="s">
        <v>49</v>
      </c>
      <c r="H194" s="367" t="s">
        <v>203</v>
      </c>
      <c r="I194" s="367"/>
      <c r="J194" s="367"/>
      <c r="K194" s="519"/>
      <c r="L194" s="367"/>
    </row>
    <row r="195" spans="1:12" s="523" customFormat="1" ht="18.75" hidden="1" customHeight="1">
      <c r="A195" s="92">
        <v>1</v>
      </c>
      <c r="B195" s="420">
        <v>1</v>
      </c>
      <c r="C195" s="419" t="s">
        <v>585</v>
      </c>
      <c r="D195" s="92">
        <v>5</v>
      </c>
      <c r="E195" s="92">
        <v>2</v>
      </c>
      <c r="F195" s="420">
        <v>1</v>
      </c>
      <c r="G195" s="520" t="s">
        <v>51</v>
      </c>
      <c r="H195" s="367" t="s">
        <v>446</v>
      </c>
      <c r="I195" s="367"/>
      <c r="J195" s="367"/>
      <c r="K195" s="519"/>
      <c r="L195" s="367"/>
    </row>
    <row r="196" spans="1:12" ht="15.75" hidden="1" customHeight="1">
      <c r="A196" s="92">
        <v>1</v>
      </c>
      <c r="B196" s="420">
        <v>1</v>
      </c>
      <c r="C196" s="419" t="s">
        <v>585</v>
      </c>
      <c r="D196" s="92">
        <v>5</v>
      </c>
      <c r="E196" s="92">
        <v>2</v>
      </c>
      <c r="F196" s="420">
        <v>1</v>
      </c>
      <c r="G196" s="520" t="s">
        <v>73</v>
      </c>
      <c r="H196" s="367" t="s">
        <v>212</v>
      </c>
      <c r="I196" s="367"/>
      <c r="J196" s="367"/>
      <c r="K196" s="519"/>
      <c r="L196" s="367"/>
    </row>
    <row r="197" spans="1:12" ht="16.5" hidden="1" customHeight="1">
      <c r="A197" s="92">
        <v>1</v>
      </c>
      <c r="B197" s="420">
        <v>1</v>
      </c>
      <c r="C197" s="419" t="s">
        <v>585</v>
      </c>
      <c r="D197" s="92">
        <v>5</v>
      </c>
      <c r="E197" s="92">
        <v>2</v>
      </c>
      <c r="F197" s="420">
        <v>1</v>
      </c>
      <c r="G197" s="520" t="s">
        <v>75</v>
      </c>
      <c r="H197" s="367" t="s">
        <v>217</v>
      </c>
      <c r="I197" s="367"/>
      <c r="J197" s="367"/>
      <c r="K197" s="519"/>
      <c r="L197" s="367"/>
    </row>
    <row r="198" spans="1:12" ht="19.5" hidden="1" customHeight="1">
      <c r="A198" s="92">
        <v>1</v>
      </c>
      <c r="B198" s="420">
        <v>1</v>
      </c>
      <c r="C198" s="419" t="s">
        <v>585</v>
      </c>
      <c r="D198" s="92">
        <v>5</v>
      </c>
      <c r="E198" s="92">
        <v>2</v>
      </c>
      <c r="F198" s="420">
        <v>1</v>
      </c>
      <c r="G198" s="520" t="s">
        <v>77</v>
      </c>
      <c r="H198" s="367" t="s">
        <v>696</v>
      </c>
      <c r="I198" s="367"/>
      <c r="J198" s="367"/>
      <c r="K198" s="519"/>
      <c r="L198" s="367"/>
    </row>
    <row r="199" spans="1:12" ht="19.5" hidden="1" customHeight="1">
      <c r="A199" s="92">
        <v>1</v>
      </c>
      <c r="B199" s="420">
        <v>1</v>
      </c>
      <c r="C199" s="419" t="s">
        <v>585</v>
      </c>
      <c r="D199" s="92">
        <v>5</v>
      </c>
      <c r="E199" s="92">
        <v>2</v>
      </c>
      <c r="F199" s="420">
        <v>1</v>
      </c>
      <c r="G199" s="520" t="s">
        <v>79</v>
      </c>
      <c r="H199" s="367" t="s">
        <v>697</v>
      </c>
      <c r="I199" s="367"/>
      <c r="J199" s="367"/>
      <c r="K199" s="519"/>
      <c r="L199" s="367"/>
    </row>
    <row r="200" spans="1:12" ht="19.5" hidden="1" customHeight="1">
      <c r="A200" s="92">
        <v>1</v>
      </c>
      <c r="B200" s="420">
        <v>1</v>
      </c>
      <c r="C200" s="419" t="s">
        <v>585</v>
      </c>
      <c r="D200" s="92">
        <v>5</v>
      </c>
      <c r="E200" s="92">
        <v>2</v>
      </c>
      <c r="F200" s="420">
        <v>1</v>
      </c>
      <c r="G200" s="520" t="s">
        <v>374</v>
      </c>
      <c r="H200" s="367" t="s">
        <v>465</v>
      </c>
      <c r="I200" s="367"/>
      <c r="J200" s="367"/>
      <c r="K200" s="519"/>
      <c r="L200" s="367"/>
    </row>
    <row r="201" spans="1:12" ht="19.5" hidden="1" customHeight="1">
      <c r="A201" s="92">
        <v>1</v>
      </c>
      <c r="B201" s="420">
        <v>1</v>
      </c>
      <c r="C201" s="419" t="s">
        <v>585</v>
      </c>
      <c r="D201" s="92">
        <v>5</v>
      </c>
      <c r="E201" s="92">
        <v>2</v>
      </c>
      <c r="F201" s="420">
        <v>1</v>
      </c>
      <c r="G201" s="520" t="s">
        <v>585</v>
      </c>
      <c r="H201" s="367" t="s">
        <v>698</v>
      </c>
      <c r="I201" s="367"/>
      <c r="J201" s="367"/>
      <c r="K201" s="519"/>
      <c r="L201" s="367"/>
    </row>
    <row r="202" spans="1:12" ht="31.5">
      <c r="A202" s="415">
        <v>1</v>
      </c>
      <c r="B202" s="416">
        <v>2</v>
      </c>
      <c r="C202" s="416"/>
      <c r="D202" s="415"/>
      <c r="E202" s="415"/>
      <c r="F202" s="416"/>
      <c r="G202" s="528"/>
      <c r="H202" s="93" t="s">
        <v>53</v>
      </c>
      <c r="I202" s="93"/>
      <c r="J202" s="93"/>
      <c r="K202" s="516">
        <f>K203+K229+K236+K250</f>
        <v>7848000</v>
      </c>
      <c r="L202" s="93" t="s">
        <v>44</v>
      </c>
    </row>
    <row r="203" spans="1:12" ht="31.5">
      <c r="A203" s="418">
        <v>1</v>
      </c>
      <c r="B203" s="419">
        <v>2</v>
      </c>
      <c r="C203" s="419" t="s">
        <v>34</v>
      </c>
      <c r="D203" s="418"/>
      <c r="E203" s="418"/>
      <c r="F203" s="419"/>
      <c r="G203" s="529"/>
      <c r="H203" s="90" t="s">
        <v>54</v>
      </c>
      <c r="I203" s="90">
        <v>2</v>
      </c>
      <c r="J203" s="90" t="s">
        <v>282</v>
      </c>
      <c r="K203" s="522">
        <f>K204+K210</f>
        <v>7848000</v>
      </c>
      <c r="L203" s="90"/>
    </row>
    <row r="204" spans="1:12" ht="19.5" customHeight="1">
      <c r="A204" s="92">
        <v>1</v>
      </c>
      <c r="B204" s="420">
        <v>1</v>
      </c>
      <c r="C204" s="419" t="s">
        <v>34</v>
      </c>
      <c r="D204" s="92">
        <v>5</v>
      </c>
      <c r="E204" s="92">
        <v>2</v>
      </c>
      <c r="F204" s="92"/>
      <c r="G204" s="520"/>
      <c r="H204" s="367" t="s">
        <v>43</v>
      </c>
      <c r="I204" s="367"/>
      <c r="J204" s="367"/>
      <c r="K204" s="519">
        <f>K205</f>
        <v>7848000</v>
      </c>
      <c r="L204" s="367"/>
    </row>
    <row r="205" spans="1:12" ht="19.5" customHeight="1">
      <c r="A205" s="92">
        <v>1</v>
      </c>
      <c r="B205" s="420">
        <v>2</v>
      </c>
      <c r="C205" s="420" t="s">
        <v>34</v>
      </c>
      <c r="D205" s="92">
        <v>5</v>
      </c>
      <c r="E205" s="92">
        <v>2</v>
      </c>
      <c r="F205" s="92">
        <v>6</v>
      </c>
      <c r="G205" s="520"/>
      <c r="H205" s="367" t="s">
        <v>279</v>
      </c>
      <c r="I205" s="367"/>
      <c r="J205" s="367"/>
      <c r="K205" s="519">
        <f>SUM(K206:K209)</f>
        <v>7848000</v>
      </c>
      <c r="L205" s="367"/>
    </row>
    <row r="206" spans="1:12" ht="19.5" hidden="1" customHeight="1">
      <c r="A206" s="92">
        <v>1</v>
      </c>
      <c r="B206" s="420">
        <v>2</v>
      </c>
      <c r="C206" s="420" t="s">
        <v>34</v>
      </c>
      <c r="D206" s="92">
        <v>5</v>
      </c>
      <c r="E206" s="92">
        <v>2</v>
      </c>
      <c r="F206" s="92">
        <v>6</v>
      </c>
      <c r="G206" s="518" t="s">
        <v>34</v>
      </c>
      <c r="H206" s="367" t="s">
        <v>280</v>
      </c>
      <c r="I206" s="367"/>
      <c r="J206" s="367"/>
      <c r="K206" s="519"/>
      <c r="L206" s="367"/>
    </row>
    <row r="207" spans="1:12" ht="19.5" customHeight="1">
      <c r="A207" s="92">
        <v>1</v>
      </c>
      <c r="B207" s="420">
        <v>2</v>
      </c>
      <c r="C207" s="420" t="s">
        <v>34</v>
      </c>
      <c r="D207" s="92">
        <v>5</v>
      </c>
      <c r="E207" s="92">
        <v>2</v>
      </c>
      <c r="F207" s="92">
        <v>6</v>
      </c>
      <c r="G207" s="518" t="s">
        <v>37</v>
      </c>
      <c r="H207" s="367" t="s">
        <v>285</v>
      </c>
      <c r="I207" s="367"/>
      <c r="J207" s="367"/>
      <c r="K207" s="519">
        <f>'1.2.1'!J22</f>
        <v>5848000</v>
      </c>
      <c r="L207" s="367"/>
    </row>
    <row r="208" spans="1:12" ht="19.5" customHeight="1">
      <c r="A208" s="92">
        <v>1</v>
      </c>
      <c r="B208" s="420">
        <v>2</v>
      </c>
      <c r="C208" s="420" t="s">
        <v>34</v>
      </c>
      <c r="D208" s="92">
        <v>5</v>
      </c>
      <c r="E208" s="92">
        <v>2</v>
      </c>
      <c r="F208" s="92">
        <v>6</v>
      </c>
      <c r="G208" s="518" t="s">
        <v>39</v>
      </c>
      <c r="H208" s="367" t="s">
        <v>718</v>
      </c>
      <c r="I208" s="367"/>
      <c r="J208" s="367"/>
      <c r="K208" s="519">
        <f>'1.2.1'!J30</f>
        <v>2000000</v>
      </c>
      <c r="L208" s="367"/>
    </row>
    <row r="209" spans="1:12" ht="19.5" hidden="1" customHeight="1">
      <c r="A209" s="92">
        <v>1</v>
      </c>
      <c r="B209" s="420">
        <v>2</v>
      </c>
      <c r="C209" s="420" t="s">
        <v>34</v>
      </c>
      <c r="D209" s="92">
        <v>5</v>
      </c>
      <c r="E209" s="92">
        <v>2</v>
      </c>
      <c r="F209" s="92">
        <v>6</v>
      </c>
      <c r="G209" s="520" t="s">
        <v>585</v>
      </c>
      <c r="H209" s="367" t="s">
        <v>720</v>
      </c>
      <c r="I209" s="367"/>
      <c r="J209" s="367"/>
      <c r="K209" s="519"/>
      <c r="L209" s="367"/>
    </row>
    <row r="210" spans="1:12" ht="19.5" customHeight="1">
      <c r="A210" s="92">
        <v>1</v>
      </c>
      <c r="B210" s="420">
        <v>2</v>
      </c>
      <c r="C210" s="420" t="s">
        <v>34</v>
      </c>
      <c r="D210" s="92">
        <v>5</v>
      </c>
      <c r="E210" s="92">
        <v>3</v>
      </c>
      <c r="F210" s="92"/>
      <c r="G210" s="518"/>
      <c r="H210" s="367" t="s">
        <v>55</v>
      </c>
      <c r="I210" s="367"/>
      <c r="J210" s="367"/>
      <c r="K210" s="519">
        <f>K211+K222</f>
        <v>0</v>
      </c>
      <c r="L210" s="367"/>
    </row>
    <row r="211" spans="1:12" ht="19.5" customHeight="1">
      <c r="A211" s="92">
        <v>1</v>
      </c>
      <c r="B211" s="420">
        <v>2</v>
      </c>
      <c r="C211" s="420" t="s">
        <v>34</v>
      </c>
      <c r="D211" s="92">
        <v>5</v>
      </c>
      <c r="E211" s="92">
        <v>3</v>
      </c>
      <c r="F211" s="92">
        <v>2</v>
      </c>
      <c r="G211" s="520"/>
      <c r="H211" s="367" t="s">
        <v>730</v>
      </c>
      <c r="I211" s="367"/>
      <c r="J211" s="367"/>
      <c r="K211" s="519">
        <f>SUM(K212:K221)</f>
        <v>0</v>
      </c>
      <c r="L211" s="367"/>
    </row>
    <row r="212" spans="1:12" ht="19.5" hidden="1" customHeight="1">
      <c r="A212" s="92">
        <v>1</v>
      </c>
      <c r="B212" s="420">
        <v>2</v>
      </c>
      <c r="C212" s="420" t="s">
        <v>34</v>
      </c>
      <c r="D212" s="92">
        <v>5</v>
      </c>
      <c r="E212" s="92">
        <v>2</v>
      </c>
      <c r="F212" s="92">
        <v>2</v>
      </c>
      <c r="G212" s="518" t="s">
        <v>34</v>
      </c>
      <c r="H212" s="367" t="s">
        <v>731</v>
      </c>
      <c r="I212" s="367"/>
      <c r="J212" s="367"/>
      <c r="K212" s="519"/>
      <c r="L212" s="367"/>
    </row>
    <row r="213" spans="1:12" ht="19.5" hidden="1" customHeight="1">
      <c r="A213" s="92">
        <v>1</v>
      </c>
      <c r="B213" s="420">
        <v>2</v>
      </c>
      <c r="C213" s="420" t="s">
        <v>34</v>
      </c>
      <c r="D213" s="92">
        <v>5</v>
      </c>
      <c r="E213" s="92">
        <v>2</v>
      </c>
      <c r="F213" s="92">
        <v>2</v>
      </c>
      <c r="G213" s="518" t="s">
        <v>37</v>
      </c>
      <c r="H213" s="367" t="s">
        <v>732</v>
      </c>
      <c r="I213" s="367"/>
      <c r="J213" s="367"/>
      <c r="K213" s="519"/>
      <c r="L213" s="367"/>
    </row>
    <row r="214" spans="1:12" hidden="1">
      <c r="A214" s="92">
        <v>1</v>
      </c>
      <c r="B214" s="420">
        <v>2</v>
      </c>
      <c r="C214" s="420" t="s">
        <v>34</v>
      </c>
      <c r="D214" s="92">
        <v>5</v>
      </c>
      <c r="E214" s="92">
        <v>2</v>
      </c>
      <c r="F214" s="92">
        <v>2</v>
      </c>
      <c r="G214" s="518" t="s">
        <v>39</v>
      </c>
      <c r="H214" s="367" t="s">
        <v>733</v>
      </c>
      <c r="I214" s="367"/>
      <c r="J214" s="367"/>
      <c r="K214" s="519"/>
      <c r="L214" s="367"/>
    </row>
    <row r="215" spans="1:12" ht="19.5" hidden="1" customHeight="1">
      <c r="A215" s="92">
        <v>1</v>
      </c>
      <c r="B215" s="420">
        <v>2</v>
      </c>
      <c r="C215" s="420" t="s">
        <v>34</v>
      </c>
      <c r="D215" s="92">
        <v>5</v>
      </c>
      <c r="E215" s="92">
        <v>2</v>
      </c>
      <c r="F215" s="92">
        <v>2</v>
      </c>
      <c r="G215" s="518" t="s">
        <v>41</v>
      </c>
      <c r="H215" s="367" t="s">
        <v>734</v>
      </c>
      <c r="I215" s="367"/>
      <c r="J215" s="367"/>
      <c r="K215" s="519"/>
      <c r="L215" s="367"/>
    </row>
    <row r="216" spans="1:12" ht="19.5" hidden="1" customHeight="1">
      <c r="A216" s="92">
        <v>1</v>
      </c>
      <c r="B216" s="420">
        <v>2</v>
      </c>
      <c r="C216" s="420" t="s">
        <v>34</v>
      </c>
      <c r="D216" s="92">
        <v>5</v>
      </c>
      <c r="E216" s="92">
        <v>2</v>
      </c>
      <c r="F216" s="92">
        <v>2</v>
      </c>
      <c r="G216" s="518" t="s">
        <v>45</v>
      </c>
      <c r="H216" s="367" t="s">
        <v>735</v>
      </c>
      <c r="I216" s="367"/>
      <c r="J216" s="367"/>
      <c r="K216" s="519"/>
      <c r="L216" s="367"/>
    </row>
    <row r="217" spans="1:12" ht="19.5" hidden="1" customHeight="1">
      <c r="A217" s="92">
        <v>1</v>
      </c>
      <c r="B217" s="420">
        <v>2</v>
      </c>
      <c r="C217" s="420" t="s">
        <v>34</v>
      </c>
      <c r="D217" s="92">
        <v>5</v>
      </c>
      <c r="E217" s="92">
        <v>2</v>
      </c>
      <c r="F217" s="92">
        <v>2</v>
      </c>
      <c r="G217" s="518" t="s">
        <v>49</v>
      </c>
      <c r="H217" s="367" t="s">
        <v>736</v>
      </c>
      <c r="I217" s="367"/>
      <c r="J217" s="367"/>
      <c r="K217" s="519"/>
      <c r="L217" s="367"/>
    </row>
    <row r="218" spans="1:12" ht="19.5" hidden="1" customHeight="1">
      <c r="A218" s="92">
        <v>1</v>
      </c>
      <c r="B218" s="420">
        <v>2</v>
      </c>
      <c r="C218" s="420" t="s">
        <v>34</v>
      </c>
      <c r="D218" s="92">
        <v>5</v>
      </c>
      <c r="E218" s="92">
        <v>2</v>
      </c>
      <c r="F218" s="92">
        <v>2</v>
      </c>
      <c r="G218" s="518" t="s">
        <v>51</v>
      </c>
      <c r="H218" s="367" t="s">
        <v>737</v>
      </c>
      <c r="I218" s="367"/>
      <c r="J218" s="367"/>
      <c r="K218" s="519"/>
      <c r="L218" s="367"/>
    </row>
    <row r="219" spans="1:12" ht="19.5" hidden="1" customHeight="1">
      <c r="A219" s="92">
        <v>1</v>
      </c>
      <c r="B219" s="420">
        <v>2</v>
      </c>
      <c r="C219" s="420" t="s">
        <v>34</v>
      </c>
      <c r="D219" s="92">
        <v>5</v>
      </c>
      <c r="E219" s="92">
        <v>2</v>
      </c>
      <c r="F219" s="92">
        <v>2</v>
      </c>
      <c r="G219" s="518">
        <v>10</v>
      </c>
      <c r="H219" s="367" t="s">
        <v>738</v>
      </c>
      <c r="I219" s="367"/>
      <c r="J219" s="367"/>
      <c r="K219" s="519"/>
      <c r="L219" s="367"/>
    </row>
    <row r="220" spans="1:12" ht="19.5" hidden="1" customHeight="1">
      <c r="A220" s="92">
        <v>1</v>
      </c>
      <c r="B220" s="420">
        <v>2</v>
      </c>
      <c r="C220" s="420" t="s">
        <v>34</v>
      </c>
      <c r="D220" s="92">
        <v>5</v>
      </c>
      <c r="E220" s="92">
        <v>2</v>
      </c>
      <c r="F220" s="92">
        <v>2</v>
      </c>
      <c r="G220" s="518">
        <v>11</v>
      </c>
      <c r="H220" s="367" t="s">
        <v>739</v>
      </c>
      <c r="I220" s="367"/>
      <c r="J220" s="367"/>
      <c r="K220" s="519"/>
      <c r="L220" s="367"/>
    </row>
    <row r="221" spans="1:12" s="523" customFormat="1" ht="18.75" hidden="1" customHeight="1" collapsed="1">
      <c r="A221" s="92">
        <v>1</v>
      </c>
      <c r="B221" s="420">
        <v>2</v>
      </c>
      <c r="C221" s="420" t="s">
        <v>34</v>
      </c>
      <c r="D221" s="92">
        <v>5</v>
      </c>
      <c r="E221" s="92">
        <v>2</v>
      </c>
      <c r="F221" s="92">
        <v>2</v>
      </c>
      <c r="G221" s="520" t="s">
        <v>585</v>
      </c>
      <c r="H221" s="367" t="s">
        <v>740</v>
      </c>
      <c r="I221" s="367"/>
      <c r="J221" s="367"/>
      <c r="K221" s="519"/>
      <c r="L221" s="367"/>
    </row>
    <row r="222" spans="1:12">
      <c r="A222" s="92">
        <v>1</v>
      </c>
      <c r="B222" s="420">
        <v>2</v>
      </c>
      <c r="C222" s="420" t="s">
        <v>34</v>
      </c>
      <c r="D222" s="92">
        <v>5</v>
      </c>
      <c r="E222" s="92">
        <v>3</v>
      </c>
      <c r="F222" s="92">
        <v>3</v>
      </c>
      <c r="G222" s="520"/>
      <c r="H222" s="367" t="s">
        <v>741</v>
      </c>
      <c r="I222" s="367"/>
      <c r="J222" s="367"/>
      <c r="K222" s="519">
        <f>SUM(K223:K228)</f>
        <v>0</v>
      </c>
      <c r="L222" s="367"/>
    </row>
    <row r="223" spans="1:12" ht="19.5" hidden="1" customHeight="1">
      <c r="A223" s="92">
        <v>1</v>
      </c>
      <c r="B223" s="420">
        <v>2</v>
      </c>
      <c r="C223" s="420" t="s">
        <v>34</v>
      </c>
      <c r="D223" s="92">
        <v>5</v>
      </c>
      <c r="E223" s="92">
        <v>2</v>
      </c>
      <c r="F223" s="92">
        <v>3</v>
      </c>
      <c r="G223" s="518" t="s">
        <v>34</v>
      </c>
      <c r="H223" s="367" t="s">
        <v>731</v>
      </c>
      <c r="I223" s="367"/>
      <c r="J223" s="367"/>
      <c r="K223" s="519"/>
      <c r="L223" s="367"/>
    </row>
    <row r="224" spans="1:12" ht="19.5" hidden="1" customHeight="1">
      <c r="A224" s="92">
        <v>1</v>
      </c>
      <c r="B224" s="420">
        <v>2</v>
      </c>
      <c r="C224" s="420" t="s">
        <v>34</v>
      </c>
      <c r="D224" s="92">
        <v>5</v>
      </c>
      <c r="E224" s="92">
        <v>2</v>
      </c>
      <c r="F224" s="92">
        <v>3</v>
      </c>
      <c r="G224" s="518" t="s">
        <v>37</v>
      </c>
      <c r="H224" s="367" t="s">
        <v>742</v>
      </c>
      <c r="I224" s="367"/>
      <c r="J224" s="367"/>
      <c r="K224" s="519"/>
      <c r="L224" s="367"/>
    </row>
    <row r="225" spans="1:12" ht="20.25" hidden="1" customHeight="1">
      <c r="A225" s="92">
        <v>1</v>
      </c>
      <c r="B225" s="420">
        <v>2</v>
      </c>
      <c r="C225" s="420" t="s">
        <v>34</v>
      </c>
      <c r="D225" s="92">
        <v>5</v>
      </c>
      <c r="E225" s="92">
        <v>2</v>
      </c>
      <c r="F225" s="92">
        <v>3</v>
      </c>
      <c r="G225" s="518" t="s">
        <v>39</v>
      </c>
      <c r="H225" s="367" t="s">
        <v>743</v>
      </c>
      <c r="I225" s="367"/>
      <c r="J225" s="367"/>
      <c r="K225" s="519"/>
      <c r="L225" s="367"/>
    </row>
    <row r="226" spans="1:12" ht="19.5" hidden="1" customHeight="1">
      <c r="A226" s="92">
        <v>1</v>
      </c>
      <c r="B226" s="420">
        <v>2</v>
      </c>
      <c r="C226" s="420" t="s">
        <v>34</v>
      </c>
      <c r="D226" s="92">
        <v>5</v>
      </c>
      <c r="E226" s="92">
        <v>2</v>
      </c>
      <c r="F226" s="92">
        <v>3</v>
      </c>
      <c r="G226" s="518" t="s">
        <v>41</v>
      </c>
      <c r="H226" s="367" t="s">
        <v>744</v>
      </c>
      <c r="I226" s="367"/>
      <c r="J226" s="367"/>
      <c r="K226" s="519"/>
      <c r="L226" s="367"/>
    </row>
    <row r="227" spans="1:12" ht="19.5" hidden="1" customHeight="1">
      <c r="A227" s="92">
        <v>1</v>
      </c>
      <c r="B227" s="420">
        <v>2</v>
      </c>
      <c r="C227" s="420" t="s">
        <v>34</v>
      </c>
      <c r="D227" s="92">
        <v>5</v>
      </c>
      <c r="E227" s="92">
        <v>2</v>
      </c>
      <c r="F227" s="92">
        <v>3</v>
      </c>
      <c r="G227" s="518" t="s">
        <v>45</v>
      </c>
      <c r="H227" s="367" t="s">
        <v>745</v>
      </c>
      <c r="I227" s="367"/>
      <c r="J227" s="367"/>
      <c r="K227" s="519"/>
      <c r="L227" s="367"/>
    </row>
    <row r="228" spans="1:12" s="523" customFormat="1" ht="19.5" hidden="1" customHeight="1">
      <c r="A228" s="92">
        <v>1</v>
      </c>
      <c r="B228" s="420">
        <v>2</v>
      </c>
      <c r="C228" s="420" t="s">
        <v>34</v>
      </c>
      <c r="D228" s="92">
        <v>5</v>
      </c>
      <c r="E228" s="92">
        <v>2</v>
      </c>
      <c r="F228" s="92">
        <v>3</v>
      </c>
      <c r="G228" s="520" t="s">
        <v>585</v>
      </c>
      <c r="H228" s="367" t="s">
        <v>745</v>
      </c>
      <c r="I228" s="367"/>
      <c r="J228" s="367"/>
      <c r="K228" s="519"/>
      <c r="L228" s="367"/>
    </row>
    <row r="229" spans="1:12" ht="19.5" customHeight="1">
      <c r="A229" s="418">
        <v>1</v>
      </c>
      <c r="B229" s="419">
        <v>2</v>
      </c>
      <c r="C229" s="419" t="s">
        <v>37</v>
      </c>
      <c r="D229" s="418"/>
      <c r="E229" s="418"/>
      <c r="F229" s="419"/>
      <c r="G229" s="529"/>
      <c r="H229" s="90" t="s">
        <v>56</v>
      </c>
      <c r="I229" s="90"/>
      <c r="J229" s="90" t="s">
        <v>282</v>
      </c>
      <c r="K229" s="522">
        <f>K230</f>
        <v>0</v>
      </c>
      <c r="L229" s="90"/>
    </row>
    <row r="230" spans="1:12" ht="19.5" hidden="1" customHeight="1">
      <c r="A230" s="92">
        <v>1</v>
      </c>
      <c r="B230" s="420">
        <v>2</v>
      </c>
      <c r="C230" s="420" t="s">
        <v>37</v>
      </c>
      <c r="D230" s="92">
        <v>5</v>
      </c>
      <c r="E230" s="92">
        <v>2</v>
      </c>
      <c r="F230" s="92"/>
      <c r="G230" s="520"/>
      <c r="H230" s="367" t="s">
        <v>43</v>
      </c>
      <c r="I230" s="367"/>
      <c r="J230" s="367"/>
      <c r="K230" s="519">
        <f>K231</f>
        <v>0</v>
      </c>
      <c r="L230" s="367"/>
    </row>
    <row r="231" spans="1:12" ht="19.5" hidden="1" customHeight="1">
      <c r="A231" s="92">
        <v>1</v>
      </c>
      <c r="B231" s="420">
        <v>2</v>
      </c>
      <c r="C231" s="420" t="s">
        <v>37</v>
      </c>
      <c r="D231" s="92">
        <v>5</v>
      </c>
      <c r="E231" s="92">
        <v>2</v>
      </c>
      <c r="F231" s="92">
        <v>6</v>
      </c>
      <c r="G231" s="520"/>
      <c r="H231" s="367" t="s">
        <v>279</v>
      </c>
      <c r="I231" s="367"/>
      <c r="J231" s="367"/>
      <c r="K231" s="519">
        <f>SUM(K234:K235)</f>
        <v>0</v>
      </c>
      <c r="L231" s="367"/>
    </row>
    <row r="232" spans="1:12" ht="19.5" hidden="1" customHeight="1">
      <c r="A232" s="92">
        <v>1</v>
      </c>
      <c r="B232" s="420">
        <v>2</v>
      </c>
      <c r="C232" s="420" t="s">
        <v>37</v>
      </c>
      <c r="D232" s="92">
        <v>5</v>
      </c>
      <c r="E232" s="92">
        <v>2</v>
      </c>
      <c r="F232" s="92">
        <v>6</v>
      </c>
      <c r="G232" s="518" t="s">
        <v>41</v>
      </c>
      <c r="H232" s="367" t="s">
        <v>746</v>
      </c>
      <c r="I232" s="367"/>
      <c r="J232" s="367"/>
      <c r="K232" s="519"/>
      <c r="L232" s="367"/>
    </row>
    <row r="233" spans="1:12" ht="19.5" hidden="1" customHeight="1">
      <c r="A233" s="92">
        <v>1</v>
      </c>
      <c r="B233" s="420">
        <v>2</v>
      </c>
      <c r="C233" s="420" t="s">
        <v>37</v>
      </c>
      <c r="D233" s="92">
        <v>5</v>
      </c>
      <c r="E233" s="92">
        <v>2</v>
      </c>
      <c r="F233" s="92">
        <v>6</v>
      </c>
      <c r="G233" s="518" t="s">
        <v>51</v>
      </c>
      <c r="H233" s="367" t="s">
        <v>747</v>
      </c>
      <c r="I233" s="367"/>
      <c r="J233" s="367"/>
      <c r="K233" s="519"/>
      <c r="L233" s="367"/>
    </row>
    <row r="234" spans="1:12" ht="19.5" hidden="1" customHeight="1">
      <c r="A234" s="92">
        <v>1</v>
      </c>
      <c r="B234" s="420">
        <v>2</v>
      </c>
      <c r="C234" s="420" t="s">
        <v>37</v>
      </c>
      <c r="D234" s="92">
        <v>5</v>
      </c>
      <c r="E234" s="92">
        <v>2</v>
      </c>
      <c r="F234" s="92">
        <v>6</v>
      </c>
      <c r="G234" s="518" t="s">
        <v>73</v>
      </c>
      <c r="H234" s="367" t="s">
        <v>719</v>
      </c>
      <c r="I234" s="367"/>
      <c r="J234" s="367"/>
      <c r="K234" s="519"/>
      <c r="L234" s="367"/>
    </row>
    <row r="235" spans="1:12" ht="19.5" hidden="1" customHeight="1">
      <c r="A235" s="92">
        <v>1</v>
      </c>
      <c r="B235" s="420">
        <v>2</v>
      </c>
      <c r="C235" s="420" t="s">
        <v>37</v>
      </c>
      <c r="D235" s="92">
        <v>5</v>
      </c>
      <c r="E235" s="92">
        <v>2</v>
      </c>
      <c r="F235" s="92">
        <v>6</v>
      </c>
      <c r="G235" s="520" t="s">
        <v>585</v>
      </c>
      <c r="H235" s="367" t="s">
        <v>720</v>
      </c>
      <c r="I235" s="367"/>
      <c r="J235" s="367"/>
      <c r="K235" s="519"/>
      <c r="L235" s="367"/>
    </row>
    <row r="236" spans="1:12" ht="19.5" customHeight="1">
      <c r="A236" s="418">
        <v>1</v>
      </c>
      <c r="B236" s="419">
        <v>2</v>
      </c>
      <c r="C236" s="419" t="s">
        <v>39</v>
      </c>
      <c r="D236" s="418"/>
      <c r="E236" s="418"/>
      <c r="F236" s="418"/>
      <c r="G236" s="525"/>
      <c r="H236" s="90" t="s">
        <v>58</v>
      </c>
      <c r="I236" s="90"/>
      <c r="J236" s="90" t="s">
        <v>748</v>
      </c>
      <c r="K236" s="522">
        <f>K237</f>
        <v>0</v>
      </c>
      <c r="L236" s="90"/>
    </row>
    <row r="237" spans="1:12" ht="19.5" hidden="1" customHeight="1">
      <c r="A237" s="92">
        <v>1</v>
      </c>
      <c r="B237" s="420">
        <v>2</v>
      </c>
      <c r="C237" s="420" t="s">
        <v>39</v>
      </c>
      <c r="D237" s="92">
        <v>5</v>
      </c>
      <c r="E237" s="92">
        <v>3</v>
      </c>
      <c r="F237" s="92"/>
      <c r="G237" s="518"/>
      <c r="H237" s="367" t="s">
        <v>55</v>
      </c>
      <c r="I237" s="367"/>
      <c r="J237" s="367"/>
      <c r="K237" s="519">
        <f>K238+K245</f>
        <v>0</v>
      </c>
      <c r="L237" s="367"/>
    </row>
    <row r="238" spans="1:12" ht="19.5" hidden="1" customHeight="1">
      <c r="A238" s="441">
        <v>1</v>
      </c>
      <c r="B238" s="420">
        <v>2</v>
      </c>
      <c r="C238" s="420" t="s">
        <v>39</v>
      </c>
      <c r="D238" s="92">
        <v>5</v>
      </c>
      <c r="E238" s="92">
        <v>3</v>
      </c>
      <c r="F238" s="92">
        <v>1</v>
      </c>
      <c r="G238" s="520"/>
      <c r="H238" s="367" t="s">
        <v>749</v>
      </c>
      <c r="I238" s="367"/>
      <c r="J238" s="367"/>
      <c r="K238" s="519">
        <f>SUM(K239:K244)</f>
        <v>0</v>
      </c>
      <c r="L238" s="367"/>
    </row>
    <row r="239" spans="1:12" ht="19.5" hidden="1" customHeight="1">
      <c r="A239" s="441">
        <v>1</v>
      </c>
      <c r="B239" s="420">
        <v>2</v>
      </c>
      <c r="C239" s="442" t="s">
        <v>39</v>
      </c>
      <c r="D239" s="92">
        <v>5</v>
      </c>
      <c r="E239" s="92">
        <v>3</v>
      </c>
      <c r="F239" s="92">
        <v>1</v>
      </c>
      <c r="G239" s="518" t="s">
        <v>34</v>
      </c>
      <c r="H239" s="367" t="s">
        <v>750</v>
      </c>
      <c r="I239" s="367"/>
      <c r="J239" s="367"/>
      <c r="K239" s="519"/>
      <c r="L239" s="367"/>
    </row>
    <row r="240" spans="1:12" ht="19.5" hidden="1" customHeight="1">
      <c r="A240" s="441">
        <v>1</v>
      </c>
      <c r="B240" s="420">
        <v>2</v>
      </c>
      <c r="C240" s="442" t="s">
        <v>39</v>
      </c>
      <c r="D240" s="92">
        <v>5</v>
      </c>
      <c r="E240" s="92">
        <v>3</v>
      </c>
      <c r="F240" s="92">
        <v>1</v>
      </c>
      <c r="G240" s="518" t="s">
        <v>37</v>
      </c>
      <c r="H240" s="367" t="s">
        <v>751</v>
      </c>
      <c r="I240" s="367"/>
      <c r="J240" s="367"/>
      <c r="K240" s="519"/>
      <c r="L240" s="367"/>
    </row>
    <row r="241" spans="1:12" ht="19.5" hidden="1" customHeight="1">
      <c r="A241" s="441">
        <v>1</v>
      </c>
      <c r="B241" s="420">
        <v>2</v>
      </c>
      <c r="C241" s="442" t="s">
        <v>39</v>
      </c>
      <c r="D241" s="92">
        <v>5</v>
      </c>
      <c r="E241" s="92">
        <v>3</v>
      </c>
      <c r="F241" s="92">
        <v>1</v>
      </c>
      <c r="G241" s="518" t="s">
        <v>39</v>
      </c>
      <c r="H241" s="367" t="s">
        <v>752</v>
      </c>
      <c r="I241" s="367"/>
      <c r="J241" s="367"/>
      <c r="K241" s="519"/>
      <c r="L241" s="367"/>
    </row>
    <row r="242" spans="1:12" s="523" customFormat="1" ht="19.5" hidden="1" customHeight="1">
      <c r="A242" s="441">
        <v>1</v>
      </c>
      <c r="B242" s="420">
        <v>2</v>
      </c>
      <c r="C242" s="442" t="s">
        <v>39</v>
      </c>
      <c r="D242" s="92">
        <v>5</v>
      </c>
      <c r="E242" s="92">
        <v>3</v>
      </c>
      <c r="F242" s="92">
        <v>1</v>
      </c>
      <c r="G242" s="518" t="s">
        <v>41</v>
      </c>
      <c r="H242" s="367" t="s">
        <v>753</v>
      </c>
      <c r="I242" s="367"/>
      <c r="J242" s="367"/>
      <c r="K242" s="519"/>
      <c r="L242" s="367"/>
    </row>
    <row r="243" spans="1:12" ht="19.5" hidden="1" customHeight="1">
      <c r="A243" s="441">
        <v>1</v>
      </c>
      <c r="B243" s="420">
        <v>2</v>
      </c>
      <c r="C243" s="442" t="s">
        <v>39</v>
      </c>
      <c r="D243" s="92">
        <v>5</v>
      </c>
      <c r="E243" s="92">
        <v>3</v>
      </c>
      <c r="F243" s="92">
        <v>1</v>
      </c>
      <c r="G243" s="518" t="s">
        <v>45</v>
      </c>
      <c r="H243" s="367" t="s">
        <v>754</v>
      </c>
      <c r="I243" s="367"/>
      <c r="J243" s="367"/>
      <c r="K243" s="519"/>
      <c r="L243" s="367"/>
    </row>
    <row r="244" spans="1:12" ht="19.5" hidden="1" customHeight="1">
      <c r="A244" s="441">
        <v>1</v>
      </c>
      <c r="B244" s="420">
        <v>2</v>
      </c>
      <c r="C244" s="442" t="s">
        <v>39</v>
      </c>
      <c r="D244" s="92">
        <v>5</v>
      </c>
      <c r="E244" s="92">
        <v>3</v>
      </c>
      <c r="F244" s="92">
        <v>1</v>
      </c>
      <c r="G244" s="520" t="s">
        <v>585</v>
      </c>
      <c r="H244" s="367" t="s">
        <v>755</v>
      </c>
      <c r="I244" s="367"/>
      <c r="J244" s="367"/>
      <c r="K244" s="519"/>
      <c r="L244" s="367"/>
    </row>
    <row r="245" spans="1:12" ht="19.5" hidden="1" customHeight="1">
      <c r="A245" s="92">
        <v>1</v>
      </c>
      <c r="B245" s="420">
        <v>2</v>
      </c>
      <c r="C245" s="420" t="s">
        <v>39</v>
      </c>
      <c r="D245" s="92">
        <v>5</v>
      </c>
      <c r="E245" s="92">
        <v>3</v>
      </c>
      <c r="F245" s="92">
        <v>4</v>
      </c>
      <c r="G245" s="520"/>
      <c r="H245" s="367" t="s">
        <v>756</v>
      </c>
      <c r="I245" s="367"/>
      <c r="J245" s="367"/>
      <c r="K245" s="519">
        <f>SUM(K246:K249)</f>
        <v>0</v>
      </c>
      <c r="L245" s="367"/>
    </row>
    <row r="246" spans="1:12" ht="19.5" hidden="1" customHeight="1">
      <c r="A246" s="92">
        <v>1</v>
      </c>
      <c r="B246" s="420">
        <v>2</v>
      </c>
      <c r="C246" s="420" t="s">
        <v>39</v>
      </c>
      <c r="D246" s="92">
        <v>5</v>
      </c>
      <c r="E246" s="92">
        <v>3</v>
      </c>
      <c r="F246" s="92">
        <v>4</v>
      </c>
      <c r="G246" s="518" t="s">
        <v>34</v>
      </c>
      <c r="H246" s="367" t="s">
        <v>731</v>
      </c>
      <c r="I246" s="367"/>
      <c r="J246" s="367"/>
      <c r="K246" s="519"/>
      <c r="L246" s="367"/>
    </row>
    <row r="247" spans="1:12" ht="19.5" hidden="1" customHeight="1">
      <c r="A247" s="92">
        <v>1</v>
      </c>
      <c r="B247" s="420">
        <v>2</v>
      </c>
      <c r="C247" s="420" t="s">
        <v>39</v>
      </c>
      <c r="D247" s="92">
        <v>5</v>
      </c>
      <c r="E247" s="92">
        <v>3</v>
      </c>
      <c r="F247" s="92">
        <v>4</v>
      </c>
      <c r="G247" s="518" t="s">
        <v>37</v>
      </c>
      <c r="H247" s="367" t="s">
        <v>757</v>
      </c>
      <c r="I247" s="367"/>
      <c r="J247" s="367"/>
      <c r="K247" s="519"/>
      <c r="L247" s="367"/>
    </row>
    <row r="248" spans="1:12" ht="19.5" hidden="1" customHeight="1">
      <c r="A248" s="92">
        <v>1</v>
      </c>
      <c r="B248" s="420">
        <v>2</v>
      </c>
      <c r="C248" s="420" t="s">
        <v>39</v>
      </c>
      <c r="D248" s="92">
        <v>5</v>
      </c>
      <c r="E248" s="92">
        <v>3</v>
      </c>
      <c r="F248" s="92">
        <v>4</v>
      </c>
      <c r="G248" s="518" t="s">
        <v>39</v>
      </c>
      <c r="H248" s="367" t="s">
        <v>758</v>
      </c>
      <c r="I248" s="367"/>
      <c r="J248" s="367"/>
      <c r="K248" s="519"/>
      <c r="L248" s="367"/>
    </row>
    <row r="249" spans="1:12" ht="19.5" hidden="1" customHeight="1">
      <c r="A249" s="92">
        <v>1</v>
      </c>
      <c r="B249" s="420">
        <v>2</v>
      </c>
      <c r="C249" s="420" t="s">
        <v>39</v>
      </c>
      <c r="D249" s="92">
        <v>5</v>
      </c>
      <c r="E249" s="92">
        <v>3</v>
      </c>
      <c r="F249" s="92">
        <v>4</v>
      </c>
      <c r="G249" s="518" t="s">
        <v>41</v>
      </c>
      <c r="H249" s="367" t="s">
        <v>759</v>
      </c>
      <c r="I249" s="367"/>
      <c r="J249" s="367"/>
      <c r="K249" s="519"/>
      <c r="L249" s="367"/>
    </row>
    <row r="250" spans="1:12" ht="19.5" customHeight="1">
      <c r="A250" s="418">
        <v>1</v>
      </c>
      <c r="B250" s="419">
        <v>2</v>
      </c>
      <c r="C250" s="419" t="s">
        <v>585</v>
      </c>
      <c r="D250" s="418"/>
      <c r="E250" s="418"/>
      <c r="F250" s="418"/>
      <c r="G250" s="525"/>
      <c r="H250" s="90" t="s">
        <v>587</v>
      </c>
      <c r="I250" s="90"/>
      <c r="J250" s="90" t="s">
        <v>760</v>
      </c>
      <c r="K250" s="522">
        <f>K251</f>
        <v>0</v>
      </c>
      <c r="L250" s="90"/>
    </row>
    <row r="251" spans="1:12" ht="17.25" hidden="1" customHeight="1">
      <c r="A251" s="92">
        <v>1</v>
      </c>
      <c r="B251" s="420">
        <v>2</v>
      </c>
      <c r="C251" s="419" t="s">
        <v>585</v>
      </c>
      <c r="D251" s="92">
        <v>5</v>
      </c>
      <c r="E251" s="92">
        <v>3</v>
      </c>
      <c r="F251" s="92"/>
      <c r="G251" s="518"/>
      <c r="H251" s="367" t="s">
        <v>55</v>
      </c>
      <c r="I251" s="367"/>
      <c r="J251" s="367"/>
      <c r="K251" s="519">
        <f>K252+K259+K270+K277</f>
        <v>0</v>
      </c>
      <c r="L251" s="367"/>
    </row>
    <row r="252" spans="1:12" ht="19.5" hidden="1" customHeight="1">
      <c r="A252" s="441">
        <v>1</v>
      </c>
      <c r="B252" s="420">
        <v>2</v>
      </c>
      <c r="C252" s="419" t="s">
        <v>585</v>
      </c>
      <c r="D252" s="92">
        <v>5</v>
      </c>
      <c r="E252" s="92">
        <v>3</v>
      </c>
      <c r="F252" s="92">
        <v>1</v>
      </c>
      <c r="G252" s="520"/>
      <c r="H252" s="367" t="s">
        <v>749</v>
      </c>
      <c r="I252" s="367"/>
      <c r="J252" s="367"/>
      <c r="K252" s="519">
        <f>SUM(K253:K258)</f>
        <v>0</v>
      </c>
      <c r="L252" s="367"/>
    </row>
    <row r="253" spans="1:12" ht="19.5" hidden="1" customHeight="1">
      <c r="A253" s="441">
        <v>1</v>
      </c>
      <c r="B253" s="420">
        <v>2</v>
      </c>
      <c r="C253" s="419" t="s">
        <v>585</v>
      </c>
      <c r="D253" s="92">
        <v>5</v>
      </c>
      <c r="E253" s="92">
        <v>3</v>
      </c>
      <c r="F253" s="92">
        <v>1</v>
      </c>
      <c r="G253" s="518" t="s">
        <v>34</v>
      </c>
      <c r="H253" s="367" t="s">
        <v>750</v>
      </c>
      <c r="I253" s="367"/>
      <c r="J253" s="367"/>
      <c r="K253" s="519"/>
      <c r="L253" s="367"/>
    </row>
    <row r="254" spans="1:12" ht="19.5" hidden="1" customHeight="1">
      <c r="A254" s="441">
        <v>1</v>
      </c>
      <c r="B254" s="420">
        <v>2</v>
      </c>
      <c r="C254" s="419" t="s">
        <v>585</v>
      </c>
      <c r="D254" s="92">
        <v>5</v>
      </c>
      <c r="E254" s="92">
        <v>3</v>
      </c>
      <c r="F254" s="92">
        <v>1</v>
      </c>
      <c r="G254" s="518" t="s">
        <v>37</v>
      </c>
      <c r="H254" s="367" t="s">
        <v>751</v>
      </c>
      <c r="I254" s="367"/>
      <c r="J254" s="367"/>
      <c r="K254" s="519"/>
      <c r="L254" s="367"/>
    </row>
    <row r="255" spans="1:12" ht="19.5" hidden="1" customHeight="1">
      <c r="A255" s="441">
        <v>1</v>
      </c>
      <c r="B255" s="420">
        <v>2</v>
      </c>
      <c r="C255" s="419" t="s">
        <v>585</v>
      </c>
      <c r="D255" s="92">
        <v>5</v>
      </c>
      <c r="E255" s="92">
        <v>3</v>
      </c>
      <c r="F255" s="92">
        <v>1</v>
      </c>
      <c r="G255" s="518" t="s">
        <v>39</v>
      </c>
      <c r="H255" s="367" t="s">
        <v>752</v>
      </c>
      <c r="I255" s="367"/>
      <c r="J255" s="367"/>
      <c r="K255" s="519"/>
      <c r="L255" s="367"/>
    </row>
    <row r="256" spans="1:12" ht="19.5" hidden="1" customHeight="1">
      <c r="A256" s="441">
        <v>1</v>
      </c>
      <c r="B256" s="420">
        <v>2</v>
      </c>
      <c r="C256" s="419" t="s">
        <v>585</v>
      </c>
      <c r="D256" s="92">
        <v>5</v>
      </c>
      <c r="E256" s="92">
        <v>3</v>
      </c>
      <c r="F256" s="92">
        <v>1</v>
      </c>
      <c r="G256" s="518" t="s">
        <v>41</v>
      </c>
      <c r="H256" s="367" t="s">
        <v>753</v>
      </c>
      <c r="I256" s="367"/>
      <c r="J256" s="367"/>
      <c r="K256" s="519"/>
      <c r="L256" s="367"/>
    </row>
    <row r="257" spans="1:12" ht="19.5" hidden="1" customHeight="1">
      <c r="A257" s="441">
        <v>1</v>
      </c>
      <c r="B257" s="420">
        <v>2</v>
      </c>
      <c r="C257" s="419" t="s">
        <v>585</v>
      </c>
      <c r="D257" s="92">
        <v>5</v>
      </c>
      <c r="E257" s="92">
        <v>3</v>
      </c>
      <c r="F257" s="92">
        <v>1</v>
      </c>
      <c r="G257" s="518" t="s">
        <v>45</v>
      </c>
      <c r="H257" s="367" t="s">
        <v>754</v>
      </c>
      <c r="I257" s="367"/>
      <c r="J257" s="367"/>
      <c r="K257" s="519"/>
      <c r="L257" s="367"/>
    </row>
    <row r="258" spans="1:12" ht="19.5" hidden="1" customHeight="1">
      <c r="A258" s="441">
        <v>1</v>
      </c>
      <c r="B258" s="420">
        <v>2</v>
      </c>
      <c r="C258" s="419" t="s">
        <v>585</v>
      </c>
      <c r="D258" s="92">
        <v>5</v>
      </c>
      <c r="E258" s="92">
        <v>3</v>
      </c>
      <c r="F258" s="92">
        <v>1</v>
      </c>
      <c r="G258" s="520" t="s">
        <v>585</v>
      </c>
      <c r="H258" s="367" t="s">
        <v>755</v>
      </c>
      <c r="I258" s="367"/>
      <c r="J258" s="367"/>
      <c r="K258" s="519"/>
      <c r="L258" s="367"/>
    </row>
    <row r="259" spans="1:12" ht="19.5" hidden="1" customHeight="1">
      <c r="A259" s="92">
        <v>1</v>
      </c>
      <c r="B259" s="420">
        <v>2</v>
      </c>
      <c r="C259" s="419" t="s">
        <v>585</v>
      </c>
      <c r="D259" s="92">
        <v>5</v>
      </c>
      <c r="E259" s="92">
        <v>3</v>
      </c>
      <c r="F259" s="92">
        <v>2</v>
      </c>
      <c r="G259" s="520"/>
      <c r="H259" s="367" t="s">
        <v>730</v>
      </c>
      <c r="I259" s="367"/>
      <c r="J259" s="367"/>
      <c r="K259" s="519">
        <f>SUM(K260:K269)</f>
        <v>0</v>
      </c>
      <c r="L259" s="367"/>
    </row>
    <row r="260" spans="1:12" ht="19.5" hidden="1" customHeight="1">
      <c r="A260" s="92">
        <v>1</v>
      </c>
      <c r="B260" s="420">
        <v>2</v>
      </c>
      <c r="C260" s="419" t="s">
        <v>585</v>
      </c>
      <c r="D260" s="92">
        <v>5</v>
      </c>
      <c r="E260" s="92">
        <v>2</v>
      </c>
      <c r="F260" s="92">
        <v>2</v>
      </c>
      <c r="G260" s="518" t="s">
        <v>34</v>
      </c>
      <c r="H260" s="367" t="s">
        <v>731</v>
      </c>
      <c r="I260" s="367"/>
      <c r="J260" s="367"/>
      <c r="K260" s="519"/>
      <c r="L260" s="367"/>
    </row>
    <row r="261" spans="1:12" ht="19.5" hidden="1" customHeight="1">
      <c r="A261" s="92">
        <v>1</v>
      </c>
      <c r="B261" s="420">
        <v>2</v>
      </c>
      <c r="C261" s="419" t="s">
        <v>585</v>
      </c>
      <c r="D261" s="92">
        <v>5</v>
      </c>
      <c r="E261" s="92">
        <v>2</v>
      </c>
      <c r="F261" s="92">
        <v>2</v>
      </c>
      <c r="G261" s="518" t="s">
        <v>37</v>
      </c>
      <c r="H261" s="367" t="s">
        <v>732</v>
      </c>
      <c r="I261" s="367"/>
      <c r="J261" s="367"/>
      <c r="K261" s="519"/>
      <c r="L261" s="367"/>
    </row>
    <row r="262" spans="1:12" ht="17.25" hidden="1" customHeight="1">
      <c r="A262" s="92">
        <v>1</v>
      </c>
      <c r="B262" s="420">
        <v>2</v>
      </c>
      <c r="C262" s="419" t="s">
        <v>585</v>
      </c>
      <c r="D262" s="92">
        <v>5</v>
      </c>
      <c r="E262" s="92">
        <v>2</v>
      </c>
      <c r="F262" s="92">
        <v>2</v>
      </c>
      <c r="G262" s="518" t="s">
        <v>39</v>
      </c>
      <c r="H262" s="367" t="s">
        <v>733</v>
      </c>
      <c r="I262" s="367"/>
      <c r="J262" s="367"/>
      <c r="K262" s="519"/>
      <c r="L262" s="367"/>
    </row>
    <row r="263" spans="1:12" ht="19.5" hidden="1" customHeight="1">
      <c r="A263" s="92">
        <v>1</v>
      </c>
      <c r="B263" s="420">
        <v>2</v>
      </c>
      <c r="C263" s="419" t="s">
        <v>585</v>
      </c>
      <c r="D263" s="92">
        <v>5</v>
      </c>
      <c r="E263" s="92">
        <v>2</v>
      </c>
      <c r="F263" s="92">
        <v>2</v>
      </c>
      <c r="G263" s="518" t="s">
        <v>41</v>
      </c>
      <c r="H263" s="367" t="s">
        <v>734</v>
      </c>
      <c r="I263" s="367"/>
      <c r="J263" s="367"/>
      <c r="K263" s="519"/>
      <c r="L263" s="367"/>
    </row>
    <row r="264" spans="1:12" ht="19.5" hidden="1" customHeight="1">
      <c r="A264" s="92">
        <v>1</v>
      </c>
      <c r="B264" s="420">
        <v>2</v>
      </c>
      <c r="C264" s="419" t="s">
        <v>585</v>
      </c>
      <c r="D264" s="92">
        <v>5</v>
      </c>
      <c r="E264" s="92">
        <v>2</v>
      </c>
      <c r="F264" s="92">
        <v>2</v>
      </c>
      <c r="G264" s="518" t="s">
        <v>45</v>
      </c>
      <c r="H264" s="367" t="s">
        <v>735</v>
      </c>
      <c r="I264" s="367"/>
      <c r="J264" s="367"/>
      <c r="K264" s="519"/>
      <c r="L264" s="367"/>
    </row>
    <row r="265" spans="1:12" ht="19.5" hidden="1" customHeight="1">
      <c r="A265" s="92">
        <v>1</v>
      </c>
      <c r="B265" s="420">
        <v>2</v>
      </c>
      <c r="C265" s="419" t="s">
        <v>585</v>
      </c>
      <c r="D265" s="92">
        <v>5</v>
      </c>
      <c r="E265" s="92">
        <v>2</v>
      </c>
      <c r="F265" s="92">
        <v>2</v>
      </c>
      <c r="G265" s="518" t="s">
        <v>49</v>
      </c>
      <c r="H265" s="367" t="s">
        <v>736</v>
      </c>
      <c r="I265" s="367"/>
      <c r="J265" s="367"/>
      <c r="K265" s="519"/>
      <c r="L265" s="367"/>
    </row>
    <row r="266" spans="1:12" ht="19.5" hidden="1" customHeight="1">
      <c r="A266" s="92">
        <v>1</v>
      </c>
      <c r="B266" s="420">
        <v>2</v>
      </c>
      <c r="C266" s="419" t="s">
        <v>585</v>
      </c>
      <c r="D266" s="92">
        <v>5</v>
      </c>
      <c r="E266" s="92">
        <v>2</v>
      </c>
      <c r="F266" s="92">
        <v>2</v>
      </c>
      <c r="G266" s="518" t="s">
        <v>51</v>
      </c>
      <c r="H266" s="367" t="s">
        <v>737</v>
      </c>
      <c r="I266" s="367"/>
      <c r="J266" s="367"/>
      <c r="K266" s="519"/>
      <c r="L266" s="367"/>
    </row>
    <row r="267" spans="1:12" ht="19.5" hidden="1" customHeight="1">
      <c r="A267" s="92">
        <v>1</v>
      </c>
      <c r="B267" s="420">
        <v>2</v>
      </c>
      <c r="C267" s="419" t="s">
        <v>585</v>
      </c>
      <c r="D267" s="92">
        <v>5</v>
      </c>
      <c r="E267" s="92">
        <v>2</v>
      </c>
      <c r="F267" s="92">
        <v>2</v>
      </c>
      <c r="G267" s="518">
        <v>10</v>
      </c>
      <c r="H267" s="367" t="s">
        <v>738</v>
      </c>
      <c r="I267" s="367"/>
      <c r="J267" s="367"/>
      <c r="K267" s="519"/>
      <c r="L267" s="367"/>
    </row>
    <row r="268" spans="1:12" ht="19.5" hidden="1" customHeight="1">
      <c r="A268" s="92">
        <v>1</v>
      </c>
      <c r="B268" s="420">
        <v>2</v>
      </c>
      <c r="C268" s="419" t="s">
        <v>585</v>
      </c>
      <c r="D268" s="92">
        <v>5</v>
      </c>
      <c r="E268" s="92">
        <v>2</v>
      </c>
      <c r="F268" s="92">
        <v>2</v>
      </c>
      <c r="G268" s="518">
        <v>11</v>
      </c>
      <c r="H268" s="367" t="s">
        <v>739</v>
      </c>
      <c r="I268" s="367"/>
      <c r="J268" s="367"/>
      <c r="K268" s="519"/>
      <c r="L268" s="367"/>
    </row>
    <row r="269" spans="1:12" ht="19.5" hidden="1" customHeight="1">
      <c r="A269" s="92">
        <v>1</v>
      </c>
      <c r="B269" s="420">
        <v>2</v>
      </c>
      <c r="C269" s="419" t="s">
        <v>585</v>
      </c>
      <c r="D269" s="92">
        <v>5</v>
      </c>
      <c r="E269" s="92">
        <v>2</v>
      </c>
      <c r="F269" s="92">
        <v>2</v>
      </c>
      <c r="G269" s="520" t="s">
        <v>585</v>
      </c>
      <c r="H269" s="367" t="s">
        <v>740</v>
      </c>
      <c r="I269" s="367"/>
      <c r="J269" s="367"/>
      <c r="K269" s="519"/>
      <c r="L269" s="367"/>
    </row>
    <row r="270" spans="1:12" ht="19.5" hidden="1" customHeight="1">
      <c r="A270" s="92">
        <v>1</v>
      </c>
      <c r="B270" s="420">
        <v>2</v>
      </c>
      <c r="C270" s="419" t="s">
        <v>585</v>
      </c>
      <c r="D270" s="92">
        <v>5</v>
      </c>
      <c r="E270" s="92">
        <v>3</v>
      </c>
      <c r="F270" s="92">
        <v>3</v>
      </c>
      <c r="G270" s="520"/>
      <c r="H270" s="367" t="s">
        <v>741</v>
      </c>
      <c r="I270" s="367"/>
      <c r="J270" s="367"/>
      <c r="K270" s="519">
        <f>SUM(K271:K276)</f>
        <v>0</v>
      </c>
      <c r="L270" s="367"/>
    </row>
    <row r="271" spans="1:12" ht="19.5" hidden="1" customHeight="1">
      <c r="A271" s="92">
        <v>1</v>
      </c>
      <c r="B271" s="420">
        <v>2</v>
      </c>
      <c r="C271" s="419" t="s">
        <v>585</v>
      </c>
      <c r="D271" s="92">
        <v>5</v>
      </c>
      <c r="E271" s="92">
        <v>2</v>
      </c>
      <c r="F271" s="92">
        <v>3</v>
      </c>
      <c r="G271" s="518" t="s">
        <v>34</v>
      </c>
      <c r="H271" s="367" t="s">
        <v>731</v>
      </c>
      <c r="I271" s="367"/>
      <c r="J271" s="367"/>
      <c r="K271" s="519"/>
      <c r="L271" s="367"/>
    </row>
    <row r="272" spans="1:12" ht="19.5" hidden="1" customHeight="1">
      <c r="A272" s="92">
        <v>1</v>
      </c>
      <c r="B272" s="420">
        <v>2</v>
      </c>
      <c r="C272" s="419" t="s">
        <v>585</v>
      </c>
      <c r="D272" s="92">
        <v>5</v>
      </c>
      <c r="E272" s="92">
        <v>2</v>
      </c>
      <c r="F272" s="92">
        <v>3</v>
      </c>
      <c r="G272" s="518" t="s">
        <v>37</v>
      </c>
      <c r="H272" s="367" t="s">
        <v>742</v>
      </c>
      <c r="I272" s="367"/>
      <c r="J272" s="367"/>
      <c r="K272" s="519"/>
      <c r="L272" s="367"/>
    </row>
    <row r="273" spans="1:12" ht="19.5" hidden="1" customHeight="1">
      <c r="A273" s="92">
        <v>1</v>
      </c>
      <c r="B273" s="420">
        <v>2</v>
      </c>
      <c r="C273" s="419" t="s">
        <v>585</v>
      </c>
      <c r="D273" s="92">
        <v>5</v>
      </c>
      <c r="E273" s="92">
        <v>2</v>
      </c>
      <c r="F273" s="92">
        <v>3</v>
      </c>
      <c r="G273" s="518" t="s">
        <v>39</v>
      </c>
      <c r="H273" s="367" t="s">
        <v>743</v>
      </c>
      <c r="I273" s="367"/>
      <c r="J273" s="367"/>
      <c r="K273" s="519"/>
      <c r="L273" s="367"/>
    </row>
    <row r="274" spans="1:12" s="517" customFormat="1" ht="18.75" hidden="1" customHeight="1">
      <c r="A274" s="92">
        <v>1</v>
      </c>
      <c r="B274" s="420">
        <v>2</v>
      </c>
      <c r="C274" s="419" t="s">
        <v>585</v>
      </c>
      <c r="D274" s="92">
        <v>5</v>
      </c>
      <c r="E274" s="92">
        <v>2</v>
      </c>
      <c r="F274" s="92">
        <v>3</v>
      </c>
      <c r="G274" s="518" t="s">
        <v>41</v>
      </c>
      <c r="H274" s="367" t="s">
        <v>744</v>
      </c>
      <c r="I274" s="367"/>
      <c r="J274" s="367"/>
      <c r="K274" s="519"/>
      <c r="L274" s="367"/>
    </row>
    <row r="275" spans="1:12" s="523" customFormat="1" ht="18.75" hidden="1" customHeight="1">
      <c r="A275" s="92">
        <v>1</v>
      </c>
      <c r="B275" s="420">
        <v>2</v>
      </c>
      <c r="C275" s="419" t="s">
        <v>585</v>
      </c>
      <c r="D275" s="92">
        <v>5</v>
      </c>
      <c r="E275" s="92">
        <v>2</v>
      </c>
      <c r="F275" s="92">
        <v>3</v>
      </c>
      <c r="G275" s="518" t="s">
        <v>45</v>
      </c>
      <c r="H275" s="367" t="s">
        <v>745</v>
      </c>
      <c r="I275" s="367"/>
      <c r="J275" s="367"/>
      <c r="K275" s="519"/>
      <c r="L275" s="367"/>
    </row>
    <row r="276" spans="1:12" ht="18.75" hidden="1" customHeight="1">
      <c r="A276" s="92">
        <v>1</v>
      </c>
      <c r="B276" s="420">
        <v>2</v>
      </c>
      <c r="C276" s="419" t="s">
        <v>585</v>
      </c>
      <c r="D276" s="92">
        <v>5</v>
      </c>
      <c r="E276" s="92">
        <v>2</v>
      </c>
      <c r="F276" s="92">
        <v>3</v>
      </c>
      <c r="G276" s="520" t="s">
        <v>585</v>
      </c>
      <c r="H276" s="367" t="s">
        <v>745</v>
      </c>
      <c r="I276" s="367"/>
      <c r="J276" s="367"/>
      <c r="K276" s="519"/>
      <c r="L276" s="367"/>
    </row>
    <row r="277" spans="1:12" ht="19.5" hidden="1" customHeight="1">
      <c r="A277" s="92">
        <v>1</v>
      </c>
      <c r="B277" s="420">
        <v>2</v>
      </c>
      <c r="C277" s="419" t="s">
        <v>585</v>
      </c>
      <c r="D277" s="92">
        <v>5</v>
      </c>
      <c r="E277" s="92">
        <v>3</v>
      </c>
      <c r="F277" s="92">
        <v>4</v>
      </c>
      <c r="G277" s="520"/>
      <c r="H277" s="367" t="s">
        <v>756</v>
      </c>
      <c r="I277" s="367"/>
      <c r="J277" s="367"/>
      <c r="K277" s="519">
        <f>SUM(K278:K281)</f>
        <v>0</v>
      </c>
      <c r="L277" s="367"/>
    </row>
    <row r="278" spans="1:12" ht="18" hidden="1" customHeight="1">
      <c r="A278" s="92">
        <v>1</v>
      </c>
      <c r="B278" s="420">
        <v>2</v>
      </c>
      <c r="C278" s="419" t="s">
        <v>585</v>
      </c>
      <c r="D278" s="92">
        <v>5</v>
      </c>
      <c r="E278" s="92">
        <v>3</v>
      </c>
      <c r="F278" s="92">
        <v>4</v>
      </c>
      <c r="G278" s="518" t="s">
        <v>34</v>
      </c>
      <c r="H278" s="367" t="s">
        <v>731</v>
      </c>
      <c r="I278" s="367"/>
      <c r="J278" s="367"/>
      <c r="K278" s="519"/>
      <c r="L278" s="367"/>
    </row>
    <row r="279" spans="1:12" ht="18.75" hidden="1" customHeight="1">
      <c r="A279" s="92">
        <v>1</v>
      </c>
      <c r="B279" s="420">
        <v>2</v>
      </c>
      <c r="C279" s="419" t="s">
        <v>585</v>
      </c>
      <c r="D279" s="92">
        <v>5</v>
      </c>
      <c r="E279" s="92">
        <v>3</v>
      </c>
      <c r="F279" s="92">
        <v>4</v>
      </c>
      <c r="G279" s="518" t="s">
        <v>37</v>
      </c>
      <c r="H279" s="367" t="s">
        <v>757</v>
      </c>
      <c r="I279" s="367"/>
      <c r="J279" s="367"/>
      <c r="K279" s="519"/>
      <c r="L279" s="367"/>
    </row>
    <row r="280" spans="1:12" ht="18.75" hidden="1" customHeight="1">
      <c r="A280" s="92">
        <v>1</v>
      </c>
      <c r="B280" s="420">
        <v>2</v>
      </c>
      <c r="C280" s="419" t="s">
        <v>585</v>
      </c>
      <c r="D280" s="92">
        <v>5</v>
      </c>
      <c r="E280" s="92">
        <v>3</v>
      </c>
      <c r="F280" s="92">
        <v>4</v>
      </c>
      <c r="G280" s="518" t="s">
        <v>39</v>
      </c>
      <c r="H280" s="367" t="s">
        <v>758</v>
      </c>
      <c r="I280" s="367"/>
      <c r="J280" s="367"/>
      <c r="K280" s="519"/>
      <c r="L280" s="367"/>
    </row>
    <row r="281" spans="1:12" ht="17.25" hidden="1" customHeight="1">
      <c r="A281" s="92">
        <v>1</v>
      </c>
      <c r="B281" s="420">
        <v>2</v>
      </c>
      <c r="C281" s="419" t="s">
        <v>585</v>
      </c>
      <c r="D281" s="92">
        <v>5</v>
      </c>
      <c r="E281" s="92">
        <v>3</v>
      </c>
      <c r="F281" s="92">
        <v>4</v>
      </c>
      <c r="G281" s="518" t="s">
        <v>41</v>
      </c>
      <c r="H281" s="367" t="s">
        <v>759</v>
      </c>
      <c r="I281" s="367"/>
      <c r="J281" s="367"/>
      <c r="K281" s="519"/>
      <c r="L281" s="367"/>
    </row>
    <row r="282" spans="1:12" ht="47.25">
      <c r="A282" s="415">
        <v>1</v>
      </c>
      <c r="B282" s="416">
        <v>3</v>
      </c>
      <c r="C282" s="416"/>
      <c r="D282" s="415"/>
      <c r="E282" s="415"/>
      <c r="F282" s="416"/>
      <c r="G282" s="528"/>
      <c r="H282" s="93" t="s">
        <v>59</v>
      </c>
      <c r="I282" s="93"/>
      <c r="J282" s="93"/>
      <c r="K282" s="516">
        <f>K283+K301+K319+K337+K354+K371</f>
        <v>0</v>
      </c>
      <c r="L282" s="93"/>
    </row>
    <row r="283" spans="1:12" ht="63" hidden="1">
      <c r="A283" s="418">
        <v>1</v>
      </c>
      <c r="B283" s="419">
        <v>3</v>
      </c>
      <c r="C283" s="419" t="s">
        <v>34</v>
      </c>
      <c r="D283" s="418"/>
      <c r="E283" s="418"/>
      <c r="F283" s="419"/>
      <c r="G283" s="529"/>
      <c r="H283" s="90" t="s">
        <v>588</v>
      </c>
      <c r="I283" s="90"/>
      <c r="J283" s="90" t="s">
        <v>436</v>
      </c>
      <c r="K283" s="522">
        <f>K284</f>
        <v>0</v>
      </c>
      <c r="L283" s="90"/>
    </row>
    <row r="284" spans="1:12" hidden="1">
      <c r="A284" s="92">
        <v>1</v>
      </c>
      <c r="B284" s="420">
        <v>3</v>
      </c>
      <c r="C284" s="420" t="s">
        <v>34</v>
      </c>
      <c r="D284" s="92">
        <v>5</v>
      </c>
      <c r="E284" s="92">
        <v>2</v>
      </c>
      <c r="F284" s="420"/>
      <c r="G284" s="518"/>
      <c r="H284" s="367" t="s">
        <v>43</v>
      </c>
      <c r="I284" s="367"/>
      <c r="J284" s="367"/>
      <c r="K284" s="519">
        <f>K285+K292+K299</f>
        <v>0</v>
      </c>
      <c r="L284" s="367"/>
    </row>
    <row r="285" spans="1:12" ht="31.5" hidden="1">
      <c r="A285" s="92">
        <v>1</v>
      </c>
      <c r="B285" s="420">
        <v>3</v>
      </c>
      <c r="C285" s="420" t="s">
        <v>34</v>
      </c>
      <c r="D285" s="92">
        <v>5</v>
      </c>
      <c r="E285" s="92">
        <v>2</v>
      </c>
      <c r="F285" s="420">
        <v>1</v>
      </c>
      <c r="G285" s="518"/>
      <c r="H285" s="367" t="s">
        <v>161</v>
      </c>
      <c r="I285" s="367"/>
      <c r="J285" s="367"/>
      <c r="K285" s="519">
        <f>SUM(K286:K292)</f>
        <v>0</v>
      </c>
      <c r="L285" s="367"/>
    </row>
    <row r="286" spans="1:12" ht="31.5" hidden="1">
      <c r="A286" s="92">
        <v>1</v>
      </c>
      <c r="B286" s="420">
        <v>3</v>
      </c>
      <c r="C286" s="420" t="s">
        <v>34</v>
      </c>
      <c r="D286" s="92">
        <v>5</v>
      </c>
      <c r="E286" s="92">
        <v>2</v>
      </c>
      <c r="F286" s="420">
        <v>1</v>
      </c>
      <c r="G286" s="520" t="s">
        <v>34</v>
      </c>
      <c r="H286" s="367" t="s">
        <v>330</v>
      </c>
      <c r="I286" s="367"/>
      <c r="J286" s="367"/>
      <c r="K286" s="519"/>
      <c r="L286" s="367"/>
    </row>
    <row r="287" spans="1:12" ht="47.25" hidden="1">
      <c r="A287" s="92">
        <v>1</v>
      </c>
      <c r="B287" s="420">
        <v>3</v>
      </c>
      <c r="C287" s="420" t="s">
        <v>34</v>
      </c>
      <c r="D287" s="92">
        <v>5</v>
      </c>
      <c r="E287" s="92">
        <v>2</v>
      </c>
      <c r="F287" s="420">
        <v>1</v>
      </c>
      <c r="G287" s="520" t="s">
        <v>41</v>
      </c>
      <c r="H287" s="367" t="s">
        <v>695</v>
      </c>
      <c r="I287" s="367"/>
      <c r="J287" s="367"/>
      <c r="K287" s="519"/>
      <c r="L287" s="367"/>
    </row>
    <row r="288" spans="1:12" ht="47.25" hidden="1">
      <c r="A288" s="92">
        <v>1</v>
      </c>
      <c r="B288" s="420">
        <v>3</v>
      </c>
      <c r="C288" s="420" t="s">
        <v>34</v>
      </c>
      <c r="D288" s="92">
        <v>5</v>
      </c>
      <c r="E288" s="92">
        <v>2</v>
      </c>
      <c r="F288" s="420">
        <v>1</v>
      </c>
      <c r="G288" s="520" t="s">
        <v>45</v>
      </c>
      <c r="H288" s="367" t="s">
        <v>197</v>
      </c>
      <c r="I288" s="367"/>
      <c r="J288" s="367"/>
      <c r="K288" s="519"/>
      <c r="L288" s="367"/>
    </row>
    <row r="289" spans="1:12" ht="47.25" hidden="1">
      <c r="A289" s="92">
        <v>1</v>
      </c>
      <c r="B289" s="420">
        <v>3</v>
      </c>
      <c r="C289" s="420" t="s">
        <v>34</v>
      </c>
      <c r="D289" s="92">
        <v>5</v>
      </c>
      <c r="E289" s="92">
        <v>2</v>
      </c>
      <c r="F289" s="420">
        <v>1</v>
      </c>
      <c r="G289" s="520" t="s">
        <v>49</v>
      </c>
      <c r="H289" s="367" t="s">
        <v>203</v>
      </c>
      <c r="I289" s="367"/>
      <c r="J289" s="367"/>
      <c r="K289" s="519"/>
      <c r="L289" s="367"/>
    </row>
    <row r="290" spans="1:12" hidden="1">
      <c r="A290" s="92">
        <v>1</v>
      </c>
      <c r="B290" s="420">
        <v>3</v>
      </c>
      <c r="C290" s="420" t="s">
        <v>34</v>
      </c>
      <c r="D290" s="92">
        <v>5</v>
      </c>
      <c r="E290" s="92">
        <v>2</v>
      </c>
      <c r="F290" s="420">
        <v>1</v>
      </c>
      <c r="G290" s="520" t="s">
        <v>51</v>
      </c>
      <c r="H290" s="367" t="s">
        <v>446</v>
      </c>
      <c r="I290" s="367"/>
      <c r="J290" s="367"/>
      <c r="K290" s="519"/>
      <c r="L290" s="367"/>
    </row>
    <row r="291" spans="1:12" ht="19.5" hidden="1" customHeight="1">
      <c r="A291" s="92">
        <v>1</v>
      </c>
      <c r="B291" s="420">
        <v>3</v>
      </c>
      <c r="C291" s="420" t="s">
        <v>34</v>
      </c>
      <c r="D291" s="92">
        <v>5</v>
      </c>
      <c r="E291" s="92">
        <v>2</v>
      </c>
      <c r="F291" s="420">
        <v>1</v>
      </c>
      <c r="G291" s="518" t="s">
        <v>73</v>
      </c>
      <c r="H291" s="367" t="s">
        <v>212</v>
      </c>
      <c r="I291" s="367"/>
      <c r="J291" s="367"/>
      <c r="K291" s="519"/>
      <c r="L291" s="367"/>
    </row>
    <row r="292" spans="1:12" ht="19.5" hidden="1" customHeight="1">
      <c r="A292" s="92">
        <v>1</v>
      </c>
      <c r="B292" s="420">
        <v>3</v>
      </c>
      <c r="C292" s="420" t="s">
        <v>34</v>
      </c>
      <c r="D292" s="92">
        <v>5</v>
      </c>
      <c r="E292" s="92">
        <v>2</v>
      </c>
      <c r="F292" s="420">
        <v>1</v>
      </c>
      <c r="G292" s="518" t="s">
        <v>585</v>
      </c>
      <c r="H292" s="367" t="s">
        <v>725</v>
      </c>
      <c r="I292" s="367"/>
      <c r="J292" s="367"/>
      <c r="K292" s="519"/>
      <c r="L292" s="367"/>
    </row>
    <row r="293" spans="1:12" s="523" customFormat="1" ht="18.75" hidden="1" customHeight="1">
      <c r="A293" s="92">
        <v>1</v>
      </c>
      <c r="B293" s="420">
        <v>3</v>
      </c>
      <c r="C293" s="420" t="s">
        <v>34</v>
      </c>
      <c r="D293" s="92">
        <v>5</v>
      </c>
      <c r="E293" s="92">
        <v>2</v>
      </c>
      <c r="F293" s="420">
        <v>2</v>
      </c>
      <c r="G293" s="518"/>
      <c r="H293" s="367" t="s">
        <v>220</v>
      </c>
      <c r="I293" s="367"/>
      <c r="J293" s="367"/>
      <c r="K293" s="519">
        <f>SUM(K294:K298)</f>
        <v>0</v>
      </c>
      <c r="L293" s="367"/>
    </row>
    <row r="294" spans="1:12" ht="31.5" hidden="1">
      <c r="A294" s="92">
        <v>1</v>
      </c>
      <c r="B294" s="420">
        <v>3</v>
      </c>
      <c r="C294" s="420" t="s">
        <v>34</v>
      </c>
      <c r="D294" s="92">
        <v>5</v>
      </c>
      <c r="E294" s="92">
        <v>2</v>
      </c>
      <c r="F294" s="420">
        <v>2</v>
      </c>
      <c r="G294" s="518" t="s">
        <v>34</v>
      </c>
      <c r="H294" s="367" t="s">
        <v>339</v>
      </c>
      <c r="I294" s="367"/>
      <c r="J294" s="367"/>
      <c r="K294" s="519"/>
      <c r="L294" s="367"/>
    </row>
    <row r="295" spans="1:12" ht="31.5" hidden="1">
      <c r="A295" s="92">
        <v>1</v>
      </c>
      <c r="B295" s="420">
        <v>3</v>
      </c>
      <c r="C295" s="420" t="s">
        <v>34</v>
      </c>
      <c r="D295" s="92">
        <v>5</v>
      </c>
      <c r="E295" s="92">
        <v>2</v>
      </c>
      <c r="F295" s="420">
        <v>2</v>
      </c>
      <c r="G295" s="518" t="s">
        <v>37</v>
      </c>
      <c r="H295" s="367" t="s">
        <v>699</v>
      </c>
      <c r="I295" s="367"/>
      <c r="J295" s="367"/>
      <c r="K295" s="519"/>
      <c r="L295" s="367"/>
    </row>
    <row r="296" spans="1:12" ht="31.5" hidden="1">
      <c r="A296" s="92">
        <v>1</v>
      </c>
      <c r="B296" s="420">
        <v>3</v>
      </c>
      <c r="C296" s="420" t="s">
        <v>34</v>
      </c>
      <c r="D296" s="92">
        <v>5</v>
      </c>
      <c r="E296" s="92">
        <v>2</v>
      </c>
      <c r="F296" s="420">
        <v>2</v>
      </c>
      <c r="G296" s="518" t="s">
        <v>39</v>
      </c>
      <c r="H296" s="367" t="s">
        <v>700</v>
      </c>
      <c r="I296" s="367"/>
      <c r="J296" s="367"/>
      <c r="K296" s="519"/>
      <c r="L296" s="367"/>
    </row>
    <row r="297" spans="1:12" hidden="1">
      <c r="A297" s="92">
        <v>1</v>
      </c>
      <c r="B297" s="420">
        <v>3</v>
      </c>
      <c r="C297" s="420" t="s">
        <v>34</v>
      </c>
      <c r="D297" s="92">
        <v>5</v>
      </c>
      <c r="E297" s="92">
        <v>2</v>
      </c>
      <c r="F297" s="420">
        <v>2</v>
      </c>
      <c r="G297" s="518" t="s">
        <v>45</v>
      </c>
      <c r="H297" s="367" t="s">
        <v>702</v>
      </c>
      <c r="I297" s="367"/>
      <c r="J297" s="367"/>
      <c r="K297" s="519"/>
      <c r="L297" s="367"/>
    </row>
    <row r="298" spans="1:12" hidden="1">
      <c r="A298" s="92">
        <v>1</v>
      </c>
      <c r="B298" s="420">
        <v>3</v>
      </c>
      <c r="C298" s="420" t="s">
        <v>34</v>
      </c>
      <c r="D298" s="92">
        <v>5</v>
      </c>
      <c r="E298" s="92">
        <v>2</v>
      </c>
      <c r="F298" s="420">
        <v>2</v>
      </c>
      <c r="G298" s="518" t="s">
        <v>585</v>
      </c>
      <c r="H298" s="367" t="s">
        <v>703</v>
      </c>
      <c r="I298" s="367"/>
      <c r="J298" s="367"/>
      <c r="K298" s="519"/>
      <c r="L298" s="367"/>
    </row>
    <row r="299" spans="1:12" hidden="1">
      <c r="A299" s="91">
        <v>1</v>
      </c>
      <c r="B299" s="435">
        <v>3</v>
      </c>
      <c r="C299" s="420" t="s">
        <v>34</v>
      </c>
      <c r="D299" s="92">
        <v>5</v>
      </c>
      <c r="E299" s="92">
        <v>2</v>
      </c>
      <c r="F299" s="92">
        <v>3</v>
      </c>
      <c r="G299" s="520"/>
      <c r="H299" s="367" t="s">
        <v>226</v>
      </c>
      <c r="I299" s="530"/>
      <c r="J299" s="367"/>
      <c r="K299" s="519">
        <f>SUM(K300)</f>
        <v>0</v>
      </c>
      <c r="L299" s="367"/>
    </row>
    <row r="300" spans="1:12" ht="31.5" hidden="1">
      <c r="A300" s="91">
        <v>1</v>
      </c>
      <c r="B300" s="435">
        <v>3</v>
      </c>
      <c r="C300" s="420" t="s">
        <v>34</v>
      </c>
      <c r="D300" s="92">
        <v>5</v>
      </c>
      <c r="E300" s="92">
        <v>2</v>
      </c>
      <c r="F300" s="92">
        <v>3</v>
      </c>
      <c r="G300" s="518" t="s">
        <v>34</v>
      </c>
      <c r="H300" s="367" t="s">
        <v>704</v>
      </c>
      <c r="I300" s="530"/>
      <c r="J300" s="367"/>
      <c r="K300" s="519"/>
      <c r="L300" s="367"/>
    </row>
    <row r="301" spans="1:12" ht="47.25" hidden="1">
      <c r="A301" s="418">
        <v>1</v>
      </c>
      <c r="B301" s="419">
        <v>3</v>
      </c>
      <c r="C301" s="419" t="s">
        <v>37</v>
      </c>
      <c r="D301" s="418"/>
      <c r="E301" s="418"/>
      <c r="F301" s="419"/>
      <c r="G301" s="529"/>
      <c r="H301" s="90" t="s">
        <v>589</v>
      </c>
      <c r="I301" s="90"/>
      <c r="J301" s="90" t="s">
        <v>436</v>
      </c>
      <c r="K301" s="522">
        <f>K302</f>
        <v>0</v>
      </c>
      <c r="L301" s="90"/>
    </row>
    <row r="302" spans="1:12" hidden="1">
      <c r="A302" s="418">
        <v>1</v>
      </c>
      <c r="B302" s="419">
        <v>3</v>
      </c>
      <c r="C302" s="419" t="s">
        <v>37</v>
      </c>
      <c r="D302" s="92">
        <v>5</v>
      </c>
      <c r="E302" s="92">
        <v>2</v>
      </c>
      <c r="F302" s="420"/>
      <c r="G302" s="518"/>
      <c r="H302" s="367" t="s">
        <v>43</v>
      </c>
      <c r="I302" s="367"/>
      <c r="J302" s="367"/>
      <c r="K302" s="519">
        <f>K303+K310+K317</f>
        <v>0</v>
      </c>
      <c r="L302" s="367"/>
    </row>
    <row r="303" spans="1:12" ht="31.5" hidden="1">
      <c r="A303" s="418">
        <v>1</v>
      </c>
      <c r="B303" s="419">
        <v>3</v>
      </c>
      <c r="C303" s="419" t="s">
        <v>37</v>
      </c>
      <c r="D303" s="92">
        <v>5</v>
      </c>
      <c r="E303" s="92">
        <v>2</v>
      </c>
      <c r="F303" s="420">
        <v>1</v>
      </c>
      <c r="G303" s="518"/>
      <c r="H303" s="367" t="s">
        <v>161</v>
      </c>
      <c r="I303" s="367"/>
      <c r="J303" s="367"/>
      <c r="K303" s="519">
        <f>SUM(K304:K309)</f>
        <v>0</v>
      </c>
      <c r="L303" s="367"/>
    </row>
    <row r="304" spans="1:12" ht="31.5" hidden="1">
      <c r="A304" s="418">
        <v>1</v>
      </c>
      <c r="B304" s="419">
        <v>3</v>
      </c>
      <c r="C304" s="420" t="s">
        <v>37</v>
      </c>
      <c r="D304" s="92">
        <v>5</v>
      </c>
      <c r="E304" s="92">
        <v>2</v>
      </c>
      <c r="F304" s="420">
        <v>1</v>
      </c>
      <c r="G304" s="520" t="s">
        <v>34</v>
      </c>
      <c r="H304" s="367" t="s">
        <v>330</v>
      </c>
      <c r="I304" s="367"/>
      <c r="J304" s="367"/>
      <c r="K304" s="519"/>
      <c r="L304" s="367"/>
    </row>
    <row r="305" spans="1:12" ht="47.25" hidden="1">
      <c r="A305" s="92">
        <v>1</v>
      </c>
      <c r="B305" s="420">
        <v>3</v>
      </c>
      <c r="C305" s="420" t="s">
        <v>37</v>
      </c>
      <c r="D305" s="92">
        <v>5</v>
      </c>
      <c r="E305" s="92">
        <v>2</v>
      </c>
      <c r="F305" s="420">
        <v>1</v>
      </c>
      <c r="G305" s="520" t="s">
        <v>41</v>
      </c>
      <c r="H305" s="367" t="s">
        <v>695</v>
      </c>
      <c r="I305" s="367"/>
      <c r="J305" s="367"/>
      <c r="K305" s="519"/>
      <c r="L305" s="367"/>
    </row>
    <row r="306" spans="1:12" ht="47.25" hidden="1">
      <c r="A306" s="92">
        <v>1</v>
      </c>
      <c r="B306" s="420">
        <v>3</v>
      </c>
      <c r="C306" s="420" t="s">
        <v>37</v>
      </c>
      <c r="D306" s="92">
        <v>5</v>
      </c>
      <c r="E306" s="92">
        <v>2</v>
      </c>
      <c r="F306" s="420">
        <v>1</v>
      </c>
      <c r="G306" s="520" t="s">
        <v>45</v>
      </c>
      <c r="H306" s="367" t="s">
        <v>197</v>
      </c>
      <c r="I306" s="367"/>
      <c r="J306" s="367"/>
      <c r="K306" s="519"/>
      <c r="L306" s="367"/>
    </row>
    <row r="307" spans="1:12" ht="47.25" hidden="1">
      <c r="A307" s="92">
        <v>1</v>
      </c>
      <c r="B307" s="420">
        <v>3</v>
      </c>
      <c r="C307" s="420" t="s">
        <v>37</v>
      </c>
      <c r="D307" s="92">
        <v>5</v>
      </c>
      <c r="E307" s="92">
        <v>2</v>
      </c>
      <c r="F307" s="420">
        <v>1</v>
      </c>
      <c r="G307" s="520" t="s">
        <v>49</v>
      </c>
      <c r="H307" s="367" t="s">
        <v>203</v>
      </c>
      <c r="I307" s="367"/>
      <c r="J307" s="367"/>
      <c r="K307" s="519"/>
      <c r="L307" s="367"/>
    </row>
    <row r="308" spans="1:12" hidden="1">
      <c r="A308" s="92">
        <v>1</v>
      </c>
      <c r="B308" s="420">
        <v>3</v>
      </c>
      <c r="C308" s="420" t="s">
        <v>37</v>
      </c>
      <c r="D308" s="92">
        <v>5</v>
      </c>
      <c r="E308" s="92">
        <v>2</v>
      </c>
      <c r="F308" s="420">
        <v>1</v>
      </c>
      <c r="G308" s="520" t="s">
        <v>51</v>
      </c>
      <c r="H308" s="367" t="s">
        <v>446</v>
      </c>
      <c r="I308" s="367"/>
      <c r="J308" s="367"/>
      <c r="K308" s="519"/>
      <c r="L308" s="367"/>
    </row>
    <row r="309" spans="1:12" ht="19.5" hidden="1" customHeight="1">
      <c r="A309" s="418">
        <v>1</v>
      </c>
      <c r="B309" s="419">
        <v>3</v>
      </c>
      <c r="C309" s="420" t="s">
        <v>37</v>
      </c>
      <c r="D309" s="92">
        <v>5</v>
      </c>
      <c r="E309" s="92">
        <v>2</v>
      </c>
      <c r="F309" s="420">
        <v>1</v>
      </c>
      <c r="G309" s="518" t="s">
        <v>585</v>
      </c>
      <c r="H309" s="367" t="s">
        <v>725</v>
      </c>
      <c r="I309" s="367"/>
      <c r="J309" s="367"/>
      <c r="K309" s="519"/>
      <c r="L309" s="367"/>
    </row>
    <row r="310" spans="1:12" ht="19.5" hidden="1" customHeight="1">
      <c r="A310" s="418">
        <v>1</v>
      </c>
      <c r="B310" s="419">
        <v>3</v>
      </c>
      <c r="C310" s="419" t="s">
        <v>37</v>
      </c>
      <c r="D310" s="92">
        <v>5</v>
      </c>
      <c r="E310" s="420">
        <v>2</v>
      </c>
      <c r="F310" s="420">
        <v>2</v>
      </c>
      <c r="G310" s="518"/>
      <c r="H310" s="367" t="s">
        <v>220</v>
      </c>
      <c r="I310" s="367"/>
      <c r="J310" s="367"/>
      <c r="K310" s="519">
        <f>SUM(K311:K316)</f>
        <v>0</v>
      </c>
      <c r="L310" s="367"/>
    </row>
    <row r="311" spans="1:12" s="523" customFormat="1" ht="31.5" hidden="1">
      <c r="A311" s="418">
        <v>1</v>
      </c>
      <c r="B311" s="419">
        <v>3</v>
      </c>
      <c r="C311" s="420" t="s">
        <v>37</v>
      </c>
      <c r="D311" s="92">
        <v>5</v>
      </c>
      <c r="E311" s="420">
        <v>2</v>
      </c>
      <c r="F311" s="420">
        <v>2</v>
      </c>
      <c r="G311" s="520" t="s">
        <v>34</v>
      </c>
      <c r="H311" s="367" t="s">
        <v>339</v>
      </c>
      <c r="I311" s="367"/>
      <c r="J311" s="367"/>
      <c r="K311" s="519"/>
      <c r="L311" s="367"/>
    </row>
    <row r="312" spans="1:12" ht="31.5" hidden="1">
      <c r="A312" s="418">
        <v>1</v>
      </c>
      <c r="B312" s="419">
        <v>3</v>
      </c>
      <c r="C312" s="420" t="s">
        <v>37</v>
      </c>
      <c r="D312" s="92">
        <v>5</v>
      </c>
      <c r="E312" s="420">
        <v>2</v>
      </c>
      <c r="F312" s="420">
        <v>2</v>
      </c>
      <c r="G312" s="520" t="s">
        <v>37</v>
      </c>
      <c r="H312" s="367" t="s">
        <v>699</v>
      </c>
      <c r="I312" s="367"/>
      <c r="J312" s="367"/>
      <c r="K312" s="519"/>
      <c r="L312" s="367"/>
    </row>
    <row r="313" spans="1:12" ht="31.5" hidden="1">
      <c r="A313" s="418">
        <v>1</v>
      </c>
      <c r="B313" s="419">
        <v>3</v>
      </c>
      <c r="C313" s="420" t="s">
        <v>37</v>
      </c>
      <c r="D313" s="92">
        <v>5</v>
      </c>
      <c r="E313" s="420">
        <v>2</v>
      </c>
      <c r="F313" s="420">
        <v>2</v>
      </c>
      <c r="G313" s="520" t="s">
        <v>39</v>
      </c>
      <c r="H313" s="367" t="s">
        <v>700</v>
      </c>
      <c r="I313" s="367"/>
      <c r="J313" s="367"/>
      <c r="K313" s="519"/>
      <c r="L313" s="367"/>
    </row>
    <row r="314" spans="1:12" ht="47.25" hidden="1">
      <c r="A314" s="418">
        <v>1</v>
      </c>
      <c r="B314" s="419">
        <v>3</v>
      </c>
      <c r="C314" s="420" t="s">
        <v>37</v>
      </c>
      <c r="D314" s="92">
        <v>5</v>
      </c>
      <c r="E314" s="420">
        <v>2</v>
      </c>
      <c r="F314" s="420">
        <v>2</v>
      </c>
      <c r="G314" s="520" t="s">
        <v>41</v>
      </c>
      <c r="H314" s="367" t="s">
        <v>701</v>
      </c>
      <c r="I314" s="367"/>
      <c r="J314" s="367"/>
      <c r="K314" s="519"/>
      <c r="L314" s="367"/>
    </row>
    <row r="315" spans="1:12" hidden="1">
      <c r="A315" s="418">
        <v>1</v>
      </c>
      <c r="B315" s="419">
        <v>3</v>
      </c>
      <c r="C315" s="420" t="s">
        <v>37</v>
      </c>
      <c r="D315" s="92">
        <v>5</v>
      </c>
      <c r="E315" s="420">
        <v>2</v>
      </c>
      <c r="F315" s="420">
        <v>2</v>
      </c>
      <c r="G315" s="520" t="s">
        <v>45</v>
      </c>
      <c r="H315" s="367" t="s">
        <v>702</v>
      </c>
      <c r="I315" s="367"/>
      <c r="J315" s="367"/>
      <c r="K315" s="519"/>
      <c r="L315" s="367"/>
    </row>
    <row r="316" spans="1:12" hidden="1">
      <c r="A316" s="418">
        <v>1</v>
      </c>
      <c r="B316" s="419">
        <v>3</v>
      </c>
      <c r="C316" s="420" t="s">
        <v>37</v>
      </c>
      <c r="D316" s="92">
        <v>5</v>
      </c>
      <c r="E316" s="420">
        <v>2</v>
      </c>
      <c r="F316" s="420">
        <v>2</v>
      </c>
      <c r="G316" s="518" t="s">
        <v>585</v>
      </c>
      <c r="H316" s="367" t="s">
        <v>703</v>
      </c>
      <c r="I316" s="367"/>
      <c r="J316" s="367"/>
      <c r="K316" s="519"/>
      <c r="L316" s="367"/>
    </row>
    <row r="317" spans="1:12" hidden="1">
      <c r="A317" s="91">
        <v>1</v>
      </c>
      <c r="B317" s="435">
        <v>3</v>
      </c>
      <c r="C317" s="419" t="s">
        <v>37</v>
      </c>
      <c r="D317" s="92">
        <v>5</v>
      </c>
      <c r="E317" s="92">
        <v>2</v>
      </c>
      <c r="F317" s="92">
        <v>3</v>
      </c>
      <c r="G317" s="520"/>
      <c r="H317" s="367" t="s">
        <v>226</v>
      </c>
      <c r="I317" s="530"/>
      <c r="J317" s="367"/>
      <c r="K317" s="519">
        <f>SUM(K318)</f>
        <v>0</v>
      </c>
      <c r="L317" s="367"/>
    </row>
    <row r="318" spans="1:12" ht="31.5" hidden="1">
      <c r="A318" s="91">
        <v>1</v>
      </c>
      <c r="B318" s="435">
        <v>3</v>
      </c>
      <c r="C318" s="419" t="s">
        <v>37</v>
      </c>
      <c r="D318" s="92">
        <v>5</v>
      </c>
      <c r="E318" s="92">
        <v>2</v>
      </c>
      <c r="F318" s="92">
        <v>3</v>
      </c>
      <c r="G318" s="518" t="s">
        <v>34</v>
      </c>
      <c r="H318" s="367" t="s">
        <v>704</v>
      </c>
      <c r="I318" s="530"/>
      <c r="J318" s="367"/>
      <c r="K318" s="519"/>
      <c r="L318" s="367"/>
    </row>
    <row r="319" spans="1:12" hidden="1">
      <c r="A319" s="423">
        <v>1</v>
      </c>
      <c r="B319" s="424">
        <v>3</v>
      </c>
      <c r="C319" s="424" t="s">
        <v>39</v>
      </c>
      <c r="D319" s="418"/>
      <c r="E319" s="418"/>
      <c r="F319" s="419"/>
      <c r="G319" s="529"/>
      <c r="H319" s="531" t="s">
        <v>62</v>
      </c>
      <c r="I319" s="90"/>
      <c r="J319" s="90" t="s">
        <v>436</v>
      </c>
      <c r="K319" s="522">
        <f>K320</f>
        <v>0</v>
      </c>
      <c r="L319" s="90"/>
    </row>
    <row r="320" spans="1:12" ht="19.5" hidden="1" customHeight="1">
      <c r="A320" s="423">
        <v>1</v>
      </c>
      <c r="B320" s="424">
        <v>3</v>
      </c>
      <c r="C320" s="424" t="s">
        <v>39</v>
      </c>
      <c r="D320" s="92">
        <v>5</v>
      </c>
      <c r="E320" s="92">
        <v>2</v>
      </c>
      <c r="F320" s="420"/>
      <c r="G320" s="518"/>
      <c r="H320" s="367" t="s">
        <v>43</v>
      </c>
      <c r="I320" s="367"/>
      <c r="J320" s="367"/>
      <c r="K320" s="519">
        <f>K321+K328+K335</f>
        <v>0</v>
      </c>
      <c r="L320" s="367"/>
    </row>
    <row r="321" spans="1:12" ht="31.5" hidden="1">
      <c r="A321" s="423">
        <v>1</v>
      </c>
      <c r="B321" s="424">
        <v>3</v>
      </c>
      <c r="C321" s="424" t="s">
        <v>39</v>
      </c>
      <c r="D321" s="92">
        <v>5</v>
      </c>
      <c r="E321" s="92">
        <v>2</v>
      </c>
      <c r="F321" s="420">
        <v>1</v>
      </c>
      <c r="G321" s="518"/>
      <c r="H321" s="367" t="s">
        <v>161</v>
      </c>
      <c r="I321" s="367"/>
      <c r="J321" s="367"/>
      <c r="K321" s="519">
        <f>SUM(K322:K327)</f>
        <v>0</v>
      </c>
      <c r="L321" s="367"/>
    </row>
    <row r="322" spans="1:12" ht="31.5" hidden="1">
      <c r="A322" s="418">
        <v>1</v>
      </c>
      <c r="B322" s="419">
        <v>3</v>
      </c>
      <c r="C322" s="424" t="s">
        <v>39</v>
      </c>
      <c r="D322" s="92">
        <v>5</v>
      </c>
      <c r="E322" s="92">
        <v>2</v>
      </c>
      <c r="F322" s="420">
        <v>1</v>
      </c>
      <c r="G322" s="520" t="s">
        <v>34</v>
      </c>
      <c r="H322" s="367" t="s">
        <v>330</v>
      </c>
      <c r="I322" s="367"/>
      <c r="J322" s="367"/>
      <c r="K322" s="519"/>
      <c r="L322" s="367"/>
    </row>
    <row r="323" spans="1:12" ht="47.25" hidden="1">
      <c r="A323" s="92">
        <v>1</v>
      </c>
      <c r="B323" s="420">
        <v>3</v>
      </c>
      <c r="C323" s="424" t="s">
        <v>39</v>
      </c>
      <c r="D323" s="92">
        <v>5</v>
      </c>
      <c r="E323" s="92">
        <v>2</v>
      </c>
      <c r="F323" s="420">
        <v>1</v>
      </c>
      <c r="G323" s="520" t="s">
        <v>41</v>
      </c>
      <c r="H323" s="367" t="s">
        <v>695</v>
      </c>
      <c r="I323" s="367"/>
      <c r="J323" s="367"/>
      <c r="K323" s="519"/>
      <c r="L323" s="367"/>
    </row>
    <row r="324" spans="1:12" ht="47.25" hidden="1">
      <c r="A324" s="92">
        <v>1</v>
      </c>
      <c r="B324" s="420">
        <v>3</v>
      </c>
      <c r="C324" s="424" t="s">
        <v>39</v>
      </c>
      <c r="D324" s="92">
        <v>5</v>
      </c>
      <c r="E324" s="92">
        <v>2</v>
      </c>
      <c r="F324" s="420">
        <v>1</v>
      </c>
      <c r="G324" s="520" t="s">
        <v>45</v>
      </c>
      <c r="H324" s="367" t="s">
        <v>197</v>
      </c>
      <c r="I324" s="367"/>
      <c r="J324" s="367"/>
      <c r="K324" s="519"/>
      <c r="L324" s="367"/>
    </row>
    <row r="325" spans="1:12" ht="47.25" hidden="1">
      <c r="A325" s="92">
        <v>1</v>
      </c>
      <c r="B325" s="420">
        <v>3</v>
      </c>
      <c r="C325" s="424" t="s">
        <v>39</v>
      </c>
      <c r="D325" s="92">
        <v>5</v>
      </c>
      <c r="E325" s="92">
        <v>2</v>
      </c>
      <c r="F325" s="420">
        <v>1</v>
      </c>
      <c r="G325" s="520" t="s">
        <v>49</v>
      </c>
      <c r="H325" s="367" t="s">
        <v>203</v>
      </c>
      <c r="I325" s="367"/>
      <c r="J325" s="367"/>
      <c r="K325" s="519"/>
      <c r="L325" s="367"/>
    </row>
    <row r="326" spans="1:12" hidden="1">
      <c r="A326" s="92">
        <v>1</v>
      </c>
      <c r="B326" s="420">
        <v>3</v>
      </c>
      <c r="C326" s="424" t="s">
        <v>39</v>
      </c>
      <c r="D326" s="92">
        <v>5</v>
      </c>
      <c r="E326" s="92">
        <v>2</v>
      </c>
      <c r="F326" s="420">
        <v>1</v>
      </c>
      <c r="G326" s="520" t="s">
        <v>51</v>
      </c>
      <c r="H326" s="367" t="s">
        <v>446</v>
      </c>
      <c r="I326" s="367"/>
      <c r="J326" s="367"/>
      <c r="K326" s="519"/>
      <c r="L326" s="367"/>
    </row>
    <row r="327" spans="1:12" ht="19.5" hidden="1" customHeight="1">
      <c r="A327" s="418">
        <v>1</v>
      </c>
      <c r="B327" s="419">
        <v>3</v>
      </c>
      <c r="C327" s="424" t="s">
        <v>39</v>
      </c>
      <c r="D327" s="92">
        <v>5</v>
      </c>
      <c r="E327" s="92">
        <v>2</v>
      </c>
      <c r="F327" s="420">
        <v>1</v>
      </c>
      <c r="G327" s="518" t="s">
        <v>585</v>
      </c>
      <c r="H327" s="367" t="s">
        <v>725</v>
      </c>
      <c r="I327" s="367"/>
      <c r="J327" s="367"/>
      <c r="K327" s="519"/>
      <c r="L327" s="367"/>
    </row>
    <row r="328" spans="1:12" ht="19.5" hidden="1" customHeight="1">
      <c r="A328" s="423">
        <v>1</v>
      </c>
      <c r="B328" s="424">
        <v>3</v>
      </c>
      <c r="C328" s="424" t="s">
        <v>39</v>
      </c>
      <c r="D328" s="92">
        <v>5</v>
      </c>
      <c r="E328" s="92">
        <v>2</v>
      </c>
      <c r="F328" s="92">
        <v>2</v>
      </c>
      <c r="G328" s="520"/>
      <c r="H328" s="367" t="s">
        <v>220</v>
      </c>
      <c r="I328" s="367"/>
      <c r="J328" s="367"/>
      <c r="K328" s="519">
        <f>SUM(K329:K334)</f>
        <v>0</v>
      </c>
      <c r="L328" s="367"/>
    </row>
    <row r="329" spans="1:12" s="523" customFormat="1" ht="19.5" hidden="1" customHeight="1">
      <c r="A329" s="418">
        <v>1</v>
      </c>
      <c r="B329" s="419">
        <v>3</v>
      </c>
      <c r="C329" s="424" t="s">
        <v>39</v>
      </c>
      <c r="D329" s="92">
        <v>5</v>
      </c>
      <c r="E329" s="420">
        <v>2</v>
      </c>
      <c r="F329" s="420">
        <v>2</v>
      </c>
      <c r="G329" s="520" t="s">
        <v>34</v>
      </c>
      <c r="H329" s="367" t="s">
        <v>339</v>
      </c>
      <c r="I329" s="367"/>
      <c r="J329" s="367"/>
      <c r="K329" s="519"/>
      <c r="L329" s="367"/>
    </row>
    <row r="330" spans="1:12" ht="19.5" hidden="1" customHeight="1">
      <c r="A330" s="418">
        <v>1</v>
      </c>
      <c r="B330" s="419">
        <v>3</v>
      </c>
      <c r="C330" s="424" t="s">
        <v>39</v>
      </c>
      <c r="D330" s="92">
        <v>5</v>
      </c>
      <c r="E330" s="420">
        <v>2</v>
      </c>
      <c r="F330" s="420">
        <v>2</v>
      </c>
      <c r="G330" s="520" t="s">
        <v>37</v>
      </c>
      <c r="H330" s="367" t="s">
        <v>699</v>
      </c>
      <c r="I330" s="367"/>
      <c r="J330" s="367"/>
      <c r="K330" s="519"/>
      <c r="L330" s="367"/>
    </row>
    <row r="331" spans="1:12" ht="19.5" hidden="1" customHeight="1">
      <c r="A331" s="418">
        <v>1</v>
      </c>
      <c r="B331" s="419">
        <v>3</v>
      </c>
      <c r="C331" s="424" t="s">
        <v>39</v>
      </c>
      <c r="D331" s="92">
        <v>5</v>
      </c>
      <c r="E331" s="420">
        <v>2</v>
      </c>
      <c r="F331" s="420">
        <v>2</v>
      </c>
      <c r="G331" s="520" t="s">
        <v>39</v>
      </c>
      <c r="H331" s="367" t="s">
        <v>700</v>
      </c>
      <c r="I331" s="367"/>
      <c r="J331" s="367"/>
      <c r="K331" s="519"/>
      <c r="L331" s="367"/>
    </row>
    <row r="332" spans="1:12" ht="47.25" hidden="1">
      <c r="A332" s="418">
        <v>1</v>
      </c>
      <c r="B332" s="419">
        <v>3</v>
      </c>
      <c r="C332" s="424" t="s">
        <v>39</v>
      </c>
      <c r="D332" s="92">
        <v>5</v>
      </c>
      <c r="E332" s="420">
        <v>2</v>
      </c>
      <c r="F332" s="420">
        <v>2</v>
      </c>
      <c r="G332" s="520" t="s">
        <v>41</v>
      </c>
      <c r="H332" s="367" t="s">
        <v>701</v>
      </c>
      <c r="I332" s="367"/>
      <c r="J332" s="367"/>
      <c r="K332" s="519"/>
      <c r="L332" s="367"/>
    </row>
    <row r="333" spans="1:12" hidden="1">
      <c r="A333" s="418">
        <v>1</v>
      </c>
      <c r="B333" s="419">
        <v>3</v>
      </c>
      <c r="C333" s="424" t="s">
        <v>39</v>
      </c>
      <c r="D333" s="92">
        <v>5</v>
      </c>
      <c r="E333" s="420">
        <v>2</v>
      </c>
      <c r="F333" s="420">
        <v>2</v>
      </c>
      <c r="G333" s="520" t="s">
        <v>45</v>
      </c>
      <c r="H333" s="367" t="s">
        <v>702</v>
      </c>
      <c r="I333" s="367"/>
      <c r="J333" s="367"/>
      <c r="K333" s="519"/>
      <c r="L333" s="367"/>
    </row>
    <row r="334" spans="1:12" hidden="1">
      <c r="A334" s="418">
        <v>1</v>
      </c>
      <c r="B334" s="419">
        <v>3</v>
      </c>
      <c r="C334" s="424" t="s">
        <v>39</v>
      </c>
      <c r="D334" s="92">
        <v>5</v>
      </c>
      <c r="E334" s="420">
        <v>2</v>
      </c>
      <c r="F334" s="420">
        <v>2</v>
      </c>
      <c r="G334" s="518" t="s">
        <v>585</v>
      </c>
      <c r="H334" s="367" t="s">
        <v>703</v>
      </c>
      <c r="I334" s="367"/>
      <c r="J334" s="367"/>
      <c r="K334" s="519"/>
      <c r="L334" s="367"/>
    </row>
    <row r="335" spans="1:12" hidden="1">
      <c r="A335" s="91">
        <v>1</v>
      </c>
      <c r="B335" s="435">
        <v>3</v>
      </c>
      <c r="C335" s="424" t="s">
        <v>39</v>
      </c>
      <c r="D335" s="92">
        <v>5</v>
      </c>
      <c r="E335" s="92">
        <v>2</v>
      </c>
      <c r="F335" s="92">
        <v>3</v>
      </c>
      <c r="G335" s="520"/>
      <c r="H335" s="367" t="s">
        <v>226</v>
      </c>
      <c r="I335" s="530"/>
      <c r="J335" s="367"/>
      <c r="K335" s="519">
        <f>SUM(K336)</f>
        <v>0</v>
      </c>
      <c r="L335" s="367"/>
    </row>
    <row r="336" spans="1:12" ht="31.5" hidden="1">
      <c r="A336" s="91">
        <v>1</v>
      </c>
      <c r="B336" s="435">
        <v>3</v>
      </c>
      <c r="C336" s="424" t="s">
        <v>39</v>
      </c>
      <c r="D336" s="92">
        <v>5</v>
      </c>
      <c r="E336" s="92">
        <v>2</v>
      </c>
      <c r="F336" s="92">
        <v>3</v>
      </c>
      <c r="G336" s="518" t="s">
        <v>34</v>
      </c>
      <c r="H336" s="367" t="s">
        <v>704</v>
      </c>
      <c r="I336" s="530"/>
      <c r="J336" s="367"/>
      <c r="K336" s="519"/>
      <c r="L336" s="367"/>
    </row>
    <row r="337" spans="1:12" hidden="1">
      <c r="A337" s="418">
        <v>1</v>
      </c>
      <c r="B337" s="419">
        <v>3</v>
      </c>
      <c r="C337" s="419" t="s">
        <v>41</v>
      </c>
      <c r="D337" s="418"/>
      <c r="E337" s="418"/>
      <c r="F337" s="418"/>
      <c r="G337" s="525"/>
      <c r="H337" s="531" t="s">
        <v>63</v>
      </c>
      <c r="I337" s="90"/>
      <c r="J337" s="90" t="s">
        <v>761</v>
      </c>
      <c r="K337" s="522">
        <f>K338</f>
        <v>0</v>
      </c>
      <c r="L337" s="90"/>
    </row>
    <row r="338" spans="1:12" hidden="1">
      <c r="A338" s="92">
        <v>1</v>
      </c>
      <c r="B338" s="420">
        <v>3</v>
      </c>
      <c r="C338" s="419" t="s">
        <v>41</v>
      </c>
      <c r="D338" s="92">
        <v>5</v>
      </c>
      <c r="E338" s="92">
        <v>2</v>
      </c>
      <c r="F338" s="92"/>
      <c r="G338" s="520"/>
      <c r="H338" s="367" t="s">
        <v>43</v>
      </c>
      <c r="I338" s="367"/>
      <c r="J338" s="367"/>
      <c r="K338" s="519">
        <f>K339+K347</f>
        <v>0</v>
      </c>
      <c r="L338" s="367"/>
    </row>
    <row r="339" spans="1:12" ht="19.5" hidden="1" customHeight="1">
      <c r="A339" s="92">
        <v>1</v>
      </c>
      <c r="B339" s="420">
        <v>3</v>
      </c>
      <c r="C339" s="419" t="s">
        <v>41</v>
      </c>
      <c r="D339" s="92">
        <v>5</v>
      </c>
      <c r="E339" s="92">
        <v>2</v>
      </c>
      <c r="F339" s="92">
        <v>1</v>
      </c>
      <c r="G339" s="520"/>
      <c r="H339" s="367" t="s">
        <v>161</v>
      </c>
      <c r="I339" s="367"/>
      <c r="J339" s="367"/>
      <c r="K339" s="519">
        <f>SUM(K340:K346)</f>
        <v>0</v>
      </c>
      <c r="L339" s="367"/>
    </row>
    <row r="340" spans="1:12" ht="19.5" hidden="1" customHeight="1">
      <c r="A340" s="418">
        <v>1</v>
      </c>
      <c r="B340" s="419">
        <v>3</v>
      </c>
      <c r="C340" s="419" t="s">
        <v>41</v>
      </c>
      <c r="D340" s="92">
        <v>5</v>
      </c>
      <c r="E340" s="92">
        <v>2</v>
      </c>
      <c r="F340" s="420">
        <v>1</v>
      </c>
      <c r="G340" s="520" t="s">
        <v>34</v>
      </c>
      <c r="H340" s="367" t="s">
        <v>330</v>
      </c>
      <c r="I340" s="367"/>
      <c r="J340" s="367"/>
      <c r="K340" s="519"/>
      <c r="L340" s="367"/>
    </row>
    <row r="341" spans="1:12" ht="19.5" hidden="1" customHeight="1">
      <c r="A341" s="92">
        <v>1</v>
      </c>
      <c r="B341" s="420">
        <v>3</v>
      </c>
      <c r="C341" s="419" t="s">
        <v>41</v>
      </c>
      <c r="D341" s="92">
        <v>5</v>
      </c>
      <c r="E341" s="92">
        <v>2</v>
      </c>
      <c r="F341" s="420">
        <v>1</v>
      </c>
      <c r="G341" s="520" t="s">
        <v>41</v>
      </c>
      <c r="H341" s="367" t="s">
        <v>695</v>
      </c>
      <c r="I341" s="367"/>
      <c r="J341" s="367"/>
      <c r="K341" s="519"/>
      <c r="L341" s="367"/>
    </row>
    <row r="342" spans="1:12" ht="19.5" hidden="1" customHeight="1">
      <c r="A342" s="92">
        <v>1</v>
      </c>
      <c r="B342" s="420">
        <v>3</v>
      </c>
      <c r="C342" s="419" t="s">
        <v>41</v>
      </c>
      <c r="D342" s="92">
        <v>5</v>
      </c>
      <c r="E342" s="92">
        <v>2</v>
      </c>
      <c r="F342" s="420">
        <v>1</v>
      </c>
      <c r="G342" s="520" t="s">
        <v>45</v>
      </c>
      <c r="H342" s="367" t="s">
        <v>197</v>
      </c>
      <c r="I342" s="367"/>
      <c r="J342" s="367"/>
      <c r="K342" s="519"/>
      <c r="L342" s="367"/>
    </row>
    <row r="343" spans="1:12" ht="19.5" hidden="1" customHeight="1">
      <c r="A343" s="92">
        <v>1</v>
      </c>
      <c r="B343" s="420">
        <v>3</v>
      </c>
      <c r="C343" s="419" t="s">
        <v>41</v>
      </c>
      <c r="D343" s="92">
        <v>5</v>
      </c>
      <c r="E343" s="92">
        <v>2</v>
      </c>
      <c r="F343" s="420">
        <v>1</v>
      </c>
      <c r="G343" s="520" t="s">
        <v>49</v>
      </c>
      <c r="H343" s="367" t="s">
        <v>203</v>
      </c>
      <c r="I343" s="367"/>
      <c r="J343" s="367"/>
      <c r="K343" s="519"/>
      <c r="L343" s="367"/>
    </row>
    <row r="344" spans="1:12" ht="19.5" hidden="1" customHeight="1">
      <c r="A344" s="92">
        <v>1</v>
      </c>
      <c r="B344" s="420">
        <v>3</v>
      </c>
      <c r="C344" s="419" t="s">
        <v>41</v>
      </c>
      <c r="D344" s="92">
        <v>5</v>
      </c>
      <c r="E344" s="92">
        <v>2</v>
      </c>
      <c r="F344" s="420">
        <v>1</v>
      </c>
      <c r="G344" s="520" t="s">
        <v>51</v>
      </c>
      <c r="H344" s="367" t="s">
        <v>446</v>
      </c>
      <c r="I344" s="367"/>
      <c r="J344" s="367"/>
      <c r="K344" s="519"/>
      <c r="L344" s="367"/>
    </row>
    <row r="345" spans="1:12" ht="19.5" hidden="1" customHeight="1">
      <c r="A345" s="92">
        <v>1</v>
      </c>
      <c r="B345" s="420">
        <v>3</v>
      </c>
      <c r="C345" s="419" t="s">
        <v>41</v>
      </c>
      <c r="D345" s="92">
        <v>5</v>
      </c>
      <c r="E345" s="92">
        <v>2</v>
      </c>
      <c r="F345" s="420">
        <v>1</v>
      </c>
      <c r="G345" s="518" t="s">
        <v>73</v>
      </c>
      <c r="H345" s="367" t="s">
        <v>212</v>
      </c>
      <c r="I345" s="367"/>
      <c r="J345" s="367"/>
      <c r="K345" s="519"/>
      <c r="L345" s="367"/>
    </row>
    <row r="346" spans="1:12" s="523" customFormat="1" ht="19.5" hidden="1" customHeight="1">
      <c r="A346" s="418">
        <v>1</v>
      </c>
      <c r="B346" s="419">
        <v>3</v>
      </c>
      <c r="C346" s="419" t="s">
        <v>41</v>
      </c>
      <c r="D346" s="92">
        <v>5</v>
      </c>
      <c r="E346" s="92">
        <v>2</v>
      </c>
      <c r="F346" s="420">
        <v>1</v>
      </c>
      <c r="G346" s="518" t="s">
        <v>585</v>
      </c>
      <c r="H346" s="367" t="s">
        <v>725</v>
      </c>
      <c r="I346" s="367"/>
      <c r="J346" s="367"/>
      <c r="K346" s="519"/>
      <c r="L346" s="367"/>
    </row>
    <row r="347" spans="1:12" ht="19.5" hidden="1" customHeight="1">
      <c r="A347" s="92">
        <v>1</v>
      </c>
      <c r="B347" s="420">
        <v>3</v>
      </c>
      <c r="C347" s="419" t="s">
        <v>41</v>
      </c>
      <c r="D347" s="92">
        <v>5</v>
      </c>
      <c r="E347" s="92">
        <v>2</v>
      </c>
      <c r="F347" s="92">
        <v>2</v>
      </c>
      <c r="G347" s="520"/>
      <c r="H347" s="367" t="s">
        <v>220</v>
      </c>
      <c r="I347" s="367"/>
      <c r="J347" s="367"/>
      <c r="K347" s="519">
        <f>SUM(K348:K353)</f>
        <v>0</v>
      </c>
      <c r="L347" s="367"/>
    </row>
    <row r="348" spans="1:12" ht="19.5" hidden="1" customHeight="1">
      <c r="A348" s="92">
        <v>1</v>
      </c>
      <c r="B348" s="420">
        <v>3</v>
      </c>
      <c r="C348" s="419" t="s">
        <v>41</v>
      </c>
      <c r="D348" s="92">
        <v>5</v>
      </c>
      <c r="E348" s="92">
        <v>2</v>
      </c>
      <c r="F348" s="92">
        <v>2</v>
      </c>
      <c r="G348" s="520" t="s">
        <v>34</v>
      </c>
      <c r="H348" s="367" t="s">
        <v>339</v>
      </c>
      <c r="I348" s="367"/>
      <c r="J348" s="367"/>
      <c r="K348" s="519"/>
      <c r="L348" s="367"/>
    </row>
    <row r="349" spans="1:12" ht="19.5" hidden="1" customHeight="1">
      <c r="A349" s="92">
        <v>1</v>
      </c>
      <c r="B349" s="420">
        <v>3</v>
      </c>
      <c r="C349" s="419" t="s">
        <v>41</v>
      </c>
      <c r="D349" s="92">
        <v>5</v>
      </c>
      <c r="E349" s="92">
        <v>2</v>
      </c>
      <c r="F349" s="92">
        <v>2</v>
      </c>
      <c r="G349" s="520" t="s">
        <v>37</v>
      </c>
      <c r="H349" s="367" t="s">
        <v>699</v>
      </c>
      <c r="I349" s="367"/>
      <c r="J349" s="367"/>
      <c r="K349" s="519"/>
      <c r="L349" s="367"/>
    </row>
    <row r="350" spans="1:12" ht="19.5" hidden="1" customHeight="1">
      <c r="A350" s="92">
        <v>1</v>
      </c>
      <c r="B350" s="420">
        <v>3</v>
      </c>
      <c r="C350" s="419" t="s">
        <v>41</v>
      </c>
      <c r="D350" s="92">
        <v>5</v>
      </c>
      <c r="E350" s="92">
        <v>2</v>
      </c>
      <c r="F350" s="92">
        <v>2</v>
      </c>
      <c r="G350" s="520" t="s">
        <v>39</v>
      </c>
      <c r="H350" s="367" t="s">
        <v>700</v>
      </c>
      <c r="I350" s="367"/>
      <c r="J350" s="367"/>
      <c r="K350" s="519"/>
      <c r="L350" s="367"/>
    </row>
    <row r="351" spans="1:12" ht="19.5" hidden="1" customHeight="1">
      <c r="A351" s="92">
        <v>1</v>
      </c>
      <c r="B351" s="420">
        <v>3</v>
      </c>
      <c r="C351" s="419" t="s">
        <v>41</v>
      </c>
      <c r="D351" s="92">
        <v>5</v>
      </c>
      <c r="E351" s="92">
        <v>2</v>
      </c>
      <c r="F351" s="92">
        <v>2</v>
      </c>
      <c r="G351" s="520" t="s">
        <v>41</v>
      </c>
      <c r="H351" s="367" t="s">
        <v>701</v>
      </c>
      <c r="I351" s="367"/>
      <c r="J351" s="367"/>
      <c r="K351" s="519"/>
      <c r="L351" s="367"/>
    </row>
    <row r="352" spans="1:12" ht="19.5" hidden="1" customHeight="1">
      <c r="A352" s="92">
        <v>1</v>
      </c>
      <c r="B352" s="420">
        <v>3</v>
      </c>
      <c r="C352" s="419" t="s">
        <v>41</v>
      </c>
      <c r="D352" s="92">
        <v>5</v>
      </c>
      <c r="E352" s="92">
        <v>2</v>
      </c>
      <c r="F352" s="92">
        <v>2</v>
      </c>
      <c r="G352" s="520" t="s">
        <v>45</v>
      </c>
      <c r="H352" s="367" t="s">
        <v>702</v>
      </c>
      <c r="I352" s="367"/>
      <c r="J352" s="367"/>
      <c r="K352" s="519"/>
      <c r="L352" s="367"/>
    </row>
    <row r="353" spans="1:12" ht="19.5" hidden="1" customHeight="1">
      <c r="A353" s="92">
        <v>1</v>
      </c>
      <c r="B353" s="420">
        <v>3</v>
      </c>
      <c r="C353" s="419" t="s">
        <v>41</v>
      </c>
      <c r="D353" s="92">
        <v>5</v>
      </c>
      <c r="E353" s="92">
        <v>2</v>
      </c>
      <c r="F353" s="92">
        <v>2</v>
      </c>
      <c r="G353" s="518" t="s">
        <v>585</v>
      </c>
      <c r="H353" s="367" t="s">
        <v>703</v>
      </c>
      <c r="I353" s="367"/>
      <c r="J353" s="367"/>
      <c r="K353" s="519"/>
      <c r="L353" s="367"/>
    </row>
    <row r="354" spans="1:12" ht="19.5" hidden="1" customHeight="1">
      <c r="A354" s="418">
        <v>1</v>
      </c>
      <c r="B354" s="419">
        <v>3</v>
      </c>
      <c r="C354" s="419" t="s">
        <v>45</v>
      </c>
      <c r="D354" s="418"/>
      <c r="E354" s="418"/>
      <c r="F354" s="418"/>
      <c r="G354" s="525"/>
      <c r="H354" s="531" t="s">
        <v>64</v>
      </c>
      <c r="I354" s="90"/>
      <c r="J354" s="90" t="s">
        <v>436</v>
      </c>
      <c r="K354" s="522">
        <f>K355</f>
        <v>0</v>
      </c>
      <c r="L354" s="90"/>
    </row>
    <row r="355" spans="1:12" ht="19.5" hidden="1" customHeight="1">
      <c r="A355" s="92">
        <v>1</v>
      </c>
      <c r="B355" s="420">
        <v>3</v>
      </c>
      <c r="C355" s="419" t="s">
        <v>45</v>
      </c>
      <c r="D355" s="92">
        <v>5</v>
      </c>
      <c r="E355" s="92">
        <v>2</v>
      </c>
      <c r="F355" s="92"/>
      <c r="G355" s="520"/>
      <c r="H355" s="367" t="s">
        <v>43</v>
      </c>
      <c r="I355" s="367"/>
      <c r="J355" s="367"/>
      <c r="K355" s="519">
        <f>K356+K364</f>
        <v>0</v>
      </c>
      <c r="L355" s="367"/>
    </row>
    <row r="356" spans="1:12" ht="19.5" hidden="1" customHeight="1">
      <c r="A356" s="92">
        <v>1</v>
      </c>
      <c r="B356" s="420">
        <v>3</v>
      </c>
      <c r="C356" s="419" t="s">
        <v>45</v>
      </c>
      <c r="D356" s="92">
        <v>5</v>
      </c>
      <c r="E356" s="92">
        <v>2</v>
      </c>
      <c r="F356" s="92">
        <v>1</v>
      </c>
      <c r="G356" s="520"/>
      <c r="H356" s="367" t="s">
        <v>161</v>
      </c>
      <c r="I356" s="367"/>
      <c r="J356" s="367"/>
      <c r="K356" s="519">
        <f>SUM(K357:K363)</f>
        <v>0</v>
      </c>
      <c r="L356" s="367"/>
    </row>
    <row r="357" spans="1:12" ht="19.5" hidden="1" customHeight="1">
      <c r="A357" s="92">
        <v>1</v>
      </c>
      <c r="B357" s="420">
        <v>3</v>
      </c>
      <c r="C357" s="419" t="s">
        <v>45</v>
      </c>
      <c r="D357" s="92">
        <v>5</v>
      </c>
      <c r="E357" s="92">
        <v>2</v>
      </c>
      <c r="F357" s="92">
        <v>1</v>
      </c>
      <c r="G357" s="520" t="s">
        <v>34</v>
      </c>
      <c r="H357" s="367" t="s">
        <v>330</v>
      </c>
      <c r="I357" s="367"/>
      <c r="J357" s="367"/>
      <c r="K357" s="519"/>
      <c r="L357" s="367"/>
    </row>
    <row r="358" spans="1:12" ht="19.5" hidden="1" customHeight="1">
      <c r="A358" s="92">
        <v>1</v>
      </c>
      <c r="B358" s="420">
        <v>3</v>
      </c>
      <c r="C358" s="419" t="s">
        <v>45</v>
      </c>
      <c r="D358" s="92">
        <v>5</v>
      </c>
      <c r="E358" s="92">
        <v>2</v>
      </c>
      <c r="F358" s="92">
        <v>1</v>
      </c>
      <c r="G358" s="520" t="s">
        <v>41</v>
      </c>
      <c r="H358" s="367" t="s">
        <v>695</v>
      </c>
      <c r="I358" s="367"/>
      <c r="J358" s="367"/>
      <c r="K358" s="519"/>
      <c r="L358" s="367"/>
    </row>
    <row r="359" spans="1:12" ht="19.5" hidden="1" customHeight="1">
      <c r="A359" s="92">
        <v>1</v>
      </c>
      <c r="B359" s="420">
        <v>3</v>
      </c>
      <c r="C359" s="419" t="s">
        <v>45</v>
      </c>
      <c r="D359" s="92">
        <v>5</v>
      </c>
      <c r="E359" s="92">
        <v>2</v>
      </c>
      <c r="F359" s="92">
        <v>1</v>
      </c>
      <c r="G359" s="520" t="s">
        <v>45</v>
      </c>
      <c r="H359" s="367" t="s">
        <v>197</v>
      </c>
      <c r="I359" s="367"/>
      <c r="J359" s="367"/>
      <c r="K359" s="519"/>
      <c r="L359" s="367"/>
    </row>
    <row r="360" spans="1:12" ht="19.5" hidden="1" customHeight="1">
      <c r="A360" s="92">
        <v>1</v>
      </c>
      <c r="B360" s="420">
        <v>3</v>
      </c>
      <c r="C360" s="419" t="s">
        <v>45</v>
      </c>
      <c r="D360" s="92">
        <v>5</v>
      </c>
      <c r="E360" s="92">
        <v>2</v>
      </c>
      <c r="F360" s="92">
        <v>1</v>
      </c>
      <c r="G360" s="520" t="s">
        <v>49</v>
      </c>
      <c r="H360" s="367" t="s">
        <v>203</v>
      </c>
      <c r="I360" s="367"/>
      <c r="J360" s="367"/>
      <c r="K360" s="519"/>
      <c r="L360" s="367"/>
    </row>
    <row r="361" spans="1:12" ht="19.5" hidden="1" customHeight="1">
      <c r="A361" s="92">
        <v>1</v>
      </c>
      <c r="B361" s="420">
        <v>3</v>
      </c>
      <c r="C361" s="419" t="s">
        <v>45</v>
      </c>
      <c r="D361" s="92">
        <v>5</v>
      </c>
      <c r="E361" s="92">
        <v>2</v>
      </c>
      <c r="F361" s="92">
        <v>1</v>
      </c>
      <c r="G361" s="520" t="s">
        <v>51</v>
      </c>
      <c r="H361" s="367" t="s">
        <v>446</v>
      </c>
      <c r="I361" s="367"/>
      <c r="J361" s="367"/>
      <c r="K361" s="519"/>
      <c r="L361" s="367"/>
    </row>
    <row r="362" spans="1:12" ht="19.5" hidden="1" customHeight="1">
      <c r="A362" s="92">
        <v>1</v>
      </c>
      <c r="B362" s="420">
        <v>3</v>
      </c>
      <c r="C362" s="419" t="s">
        <v>45</v>
      </c>
      <c r="D362" s="92">
        <v>5</v>
      </c>
      <c r="E362" s="92">
        <v>2</v>
      </c>
      <c r="F362" s="92">
        <v>1</v>
      </c>
      <c r="G362" s="518" t="s">
        <v>73</v>
      </c>
      <c r="H362" s="367" t="s">
        <v>212</v>
      </c>
      <c r="I362" s="367"/>
      <c r="J362" s="367"/>
      <c r="K362" s="519"/>
      <c r="L362" s="367"/>
    </row>
    <row r="363" spans="1:12" s="523" customFormat="1" ht="19.5" hidden="1" customHeight="1">
      <c r="A363" s="92">
        <v>1</v>
      </c>
      <c r="B363" s="420">
        <v>3</v>
      </c>
      <c r="C363" s="419" t="s">
        <v>45</v>
      </c>
      <c r="D363" s="92">
        <v>5</v>
      </c>
      <c r="E363" s="92">
        <v>2</v>
      </c>
      <c r="F363" s="92">
        <v>1</v>
      </c>
      <c r="G363" s="518" t="s">
        <v>585</v>
      </c>
      <c r="H363" s="367" t="s">
        <v>725</v>
      </c>
      <c r="I363" s="367"/>
      <c r="J363" s="367"/>
      <c r="K363" s="519"/>
      <c r="L363" s="367"/>
    </row>
    <row r="364" spans="1:12" ht="19.5" hidden="1" customHeight="1">
      <c r="A364" s="92">
        <v>1</v>
      </c>
      <c r="B364" s="420">
        <v>3</v>
      </c>
      <c r="C364" s="419" t="s">
        <v>45</v>
      </c>
      <c r="D364" s="92">
        <v>5</v>
      </c>
      <c r="E364" s="92">
        <v>2</v>
      </c>
      <c r="F364" s="92">
        <v>2</v>
      </c>
      <c r="G364" s="520"/>
      <c r="H364" s="367" t="s">
        <v>220</v>
      </c>
      <c r="I364" s="367"/>
      <c r="J364" s="367"/>
      <c r="K364" s="519">
        <f>SUM(K365:K370)</f>
        <v>0</v>
      </c>
      <c r="L364" s="367"/>
    </row>
    <row r="365" spans="1:12" ht="19.5" hidden="1" customHeight="1">
      <c r="A365" s="92">
        <v>1</v>
      </c>
      <c r="B365" s="420">
        <v>3</v>
      </c>
      <c r="C365" s="419" t="s">
        <v>45</v>
      </c>
      <c r="D365" s="92">
        <v>5</v>
      </c>
      <c r="E365" s="92">
        <v>2</v>
      </c>
      <c r="F365" s="92">
        <v>2</v>
      </c>
      <c r="G365" s="520" t="s">
        <v>34</v>
      </c>
      <c r="H365" s="367" t="s">
        <v>339</v>
      </c>
      <c r="I365" s="367"/>
      <c r="J365" s="367"/>
      <c r="K365" s="519"/>
      <c r="L365" s="367"/>
    </row>
    <row r="366" spans="1:12" ht="19.5" hidden="1" customHeight="1">
      <c r="A366" s="92">
        <v>1</v>
      </c>
      <c r="B366" s="420">
        <v>3</v>
      </c>
      <c r="C366" s="419" t="s">
        <v>45</v>
      </c>
      <c r="D366" s="92">
        <v>5</v>
      </c>
      <c r="E366" s="92">
        <v>2</v>
      </c>
      <c r="F366" s="92">
        <v>2</v>
      </c>
      <c r="G366" s="520" t="s">
        <v>37</v>
      </c>
      <c r="H366" s="367" t="s">
        <v>699</v>
      </c>
      <c r="I366" s="367"/>
      <c r="J366" s="367"/>
      <c r="K366" s="519"/>
      <c r="L366" s="367"/>
    </row>
    <row r="367" spans="1:12" ht="19.5" hidden="1" customHeight="1">
      <c r="A367" s="92">
        <v>1</v>
      </c>
      <c r="B367" s="420">
        <v>3</v>
      </c>
      <c r="C367" s="419" t="s">
        <v>45</v>
      </c>
      <c r="D367" s="92">
        <v>5</v>
      </c>
      <c r="E367" s="92">
        <v>2</v>
      </c>
      <c r="F367" s="92">
        <v>2</v>
      </c>
      <c r="G367" s="520" t="s">
        <v>39</v>
      </c>
      <c r="H367" s="367" t="s">
        <v>700</v>
      </c>
      <c r="I367" s="367"/>
      <c r="J367" s="367"/>
      <c r="K367" s="519"/>
      <c r="L367" s="367"/>
    </row>
    <row r="368" spans="1:12" ht="19.5" hidden="1" customHeight="1">
      <c r="A368" s="92">
        <v>1</v>
      </c>
      <c r="B368" s="420">
        <v>3</v>
      </c>
      <c r="C368" s="419" t="s">
        <v>45</v>
      </c>
      <c r="D368" s="92">
        <v>5</v>
      </c>
      <c r="E368" s="92">
        <v>2</v>
      </c>
      <c r="F368" s="92">
        <v>2</v>
      </c>
      <c r="G368" s="520" t="s">
        <v>41</v>
      </c>
      <c r="H368" s="367" t="s">
        <v>701</v>
      </c>
      <c r="I368" s="367"/>
      <c r="J368" s="367"/>
      <c r="K368" s="519"/>
      <c r="L368" s="367"/>
    </row>
    <row r="369" spans="1:12" ht="19.5" hidden="1" customHeight="1">
      <c r="A369" s="92">
        <v>1</v>
      </c>
      <c r="B369" s="420">
        <v>3</v>
      </c>
      <c r="C369" s="419" t="s">
        <v>45</v>
      </c>
      <c r="D369" s="92">
        <v>5</v>
      </c>
      <c r="E369" s="92">
        <v>2</v>
      </c>
      <c r="F369" s="92">
        <v>2</v>
      </c>
      <c r="G369" s="520" t="s">
        <v>45</v>
      </c>
      <c r="H369" s="367" t="s">
        <v>702</v>
      </c>
      <c r="I369" s="367"/>
      <c r="J369" s="367"/>
      <c r="K369" s="519"/>
      <c r="L369" s="367"/>
    </row>
    <row r="370" spans="1:12" ht="19.5" hidden="1" customHeight="1">
      <c r="A370" s="92">
        <v>1</v>
      </c>
      <c r="B370" s="420">
        <v>3</v>
      </c>
      <c r="C370" s="419" t="s">
        <v>45</v>
      </c>
      <c r="D370" s="92">
        <v>5</v>
      </c>
      <c r="E370" s="92">
        <v>2</v>
      </c>
      <c r="F370" s="92">
        <v>2</v>
      </c>
      <c r="G370" s="518" t="s">
        <v>585</v>
      </c>
      <c r="H370" s="367" t="s">
        <v>703</v>
      </c>
      <c r="I370" s="367"/>
      <c r="J370" s="367"/>
      <c r="K370" s="519"/>
      <c r="L370" s="367"/>
    </row>
    <row r="371" spans="1:12" ht="19.5" hidden="1" customHeight="1">
      <c r="A371" s="418">
        <v>1</v>
      </c>
      <c r="B371" s="419">
        <v>3</v>
      </c>
      <c r="C371" s="419" t="s">
        <v>585</v>
      </c>
      <c r="D371" s="418"/>
      <c r="E371" s="418"/>
      <c r="F371" s="418"/>
      <c r="G371" s="525"/>
      <c r="H371" s="425" t="s">
        <v>590</v>
      </c>
      <c r="I371" s="532"/>
      <c r="J371" s="90" t="s">
        <v>727</v>
      </c>
      <c r="K371" s="522">
        <f>K372</f>
        <v>0</v>
      </c>
      <c r="L371" s="90"/>
    </row>
    <row r="372" spans="1:12" ht="19.5" hidden="1" customHeight="1">
      <c r="A372" s="92">
        <v>1</v>
      </c>
      <c r="B372" s="420">
        <v>3</v>
      </c>
      <c r="C372" s="419" t="s">
        <v>585</v>
      </c>
      <c r="D372" s="92">
        <v>5</v>
      </c>
      <c r="E372" s="92">
        <v>2</v>
      </c>
      <c r="F372" s="92"/>
      <c r="G372" s="520"/>
      <c r="H372" s="367" t="s">
        <v>43</v>
      </c>
      <c r="I372" s="367"/>
      <c r="J372" s="367"/>
      <c r="K372" s="519">
        <f>K373+K381+K388</f>
        <v>0</v>
      </c>
      <c r="L372" s="367"/>
    </row>
    <row r="373" spans="1:12" ht="19.5" hidden="1" customHeight="1">
      <c r="A373" s="92">
        <v>1</v>
      </c>
      <c r="B373" s="420">
        <v>3</v>
      </c>
      <c r="C373" s="419" t="s">
        <v>585</v>
      </c>
      <c r="D373" s="92">
        <v>5</v>
      </c>
      <c r="E373" s="92">
        <v>2</v>
      </c>
      <c r="F373" s="92">
        <v>1</v>
      </c>
      <c r="G373" s="520"/>
      <c r="H373" s="367" t="s">
        <v>161</v>
      </c>
      <c r="I373" s="367"/>
      <c r="J373" s="367"/>
      <c r="K373" s="519">
        <f>SUM(K376:K380)</f>
        <v>0</v>
      </c>
      <c r="L373" s="367"/>
    </row>
    <row r="374" spans="1:12" ht="19.5" hidden="1" customHeight="1">
      <c r="A374" s="92">
        <v>1</v>
      </c>
      <c r="B374" s="420">
        <v>3</v>
      </c>
      <c r="C374" s="419" t="s">
        <v>585</v>
      </c>
      <c r="D374" s="92">
        <v>5</v>
      </c>
      <c r="E374" s="92">
        <v>2</v>
      </c>
      <c r="F374" s="92">
        <v>1</v>
      </c>
      <c r="G374" s="520" t="s">
        <v>34</v>
      </c>
      <c r="H374" s="367" t="s">
        <v>330</v>
      </c>
      <c r="I374" s="367"/>
      <c r="J374" s="367"/>
      <c r="K374" s="519"/>
      <c r="L374" s="367"/>
    </row>
    <row r="375" spans="1:12" ht="19.5" hidden="1" customHeight="1">
      <c r="A375" s="92">
        <v>1</v>
      </c>
      <c r="B375" s="420">
        <v>3</v>
      </c>
      <c r="C375" s="419" t="s">
        <v>585</v>
      </c>
      <c r="D375" s="92">
        <v>5</v>
      </c>
      <c r="E375" s="92">
        <v>2</v>
      </c>
      <c r="F375" s="92">
        <v>1</v>
      </c>
      <c r="G375" s="520" t="s">
        <v>41</v>
      </c>
      <c r="H375" s="367" t="s">
        <v>695</v>
      </c>
      <c r="I375" s="367"/>
      <c r="J375" s="367"/>
      <c r="K375" s="519"/>
      <c r="L375" s="367"/>
    </row>
    <row r="376" spans="1:12" ht="19.5" hidden="1" customHeight="1">
      <c r="A376" s="92">
        <v>1</v>
      </c>
      <c r="B376" s="420">
        <v>3</v>
      </c>
      <c r="C376" s="419" t="s">
        <v>585</v>
      </c>
      <c r="D376" s="92">
        <v>5</v>
      </c>
      <c r="E376" s="92">
        <v>2</v>
      </c>
      <c r="F376" s="92">
        <v>1</v>
      </c>
      <c r="G376" s="520" t="s">
        <v>45</v>
      </c>
      <c r="H376" s="367" t="s">
        <v>197</v>
      </c>
      <c r="I376" s="367"/>
      <c r="J376" s="367"/>
      <c r="K376" s="519"/>
      <c r="L376" s="367"/>
    </row>
    <row r="377" spans="1:12" ht="19.5" hidden="1" customHeight="1">
      <c r="A377" s="92">
        <v>1</v>
      </c>
      <c r="B377" s="420">
        <v>3</v>
      </c>
      <c r="C377" s="419" t="s">
        <v>585</v>
      </c>
      <c r="D377" s="92">
        <v>5</v>
      </c>
      <c r="E377" s="92">
        <v>2</v>
      </c>
      <c r="F377" s="92">
        <v>1</v>
      </c>
      <c r="G377" s="520" t="s">
        <v>49</v>
      </c>
      <c r="H377" s="367" t="s">
        <v>203</v>
      </c>
      <c r="I377" s="367"/>
      <c r="J377" s="367"/>
      <c r="K377" s="519"/>
      <c r="L377" s="367"/>
    </row>
    <row r="378" spans="1:12" ht="19.5" hidden="1" customHeight="1">
      <c r="A378" s="92">
        <v>1</v>
      </c>
      <c r="B378" s="420">
        <v>3</v>
      </c>
      <c r="C378" s="419" t="s">
        <v>585</v>
      </c>
      <c r="D378" s="92">
        <v>5</v>
      </c>
      <c r="E378" s="92">
        <v>2</v>
      </c>
      <c r="F378" s="92">
        <v>1</v>
      </c>
      <c r="G378" s="520" t="s">
        <v>51</v>
      </c>
      <c r="H378" s="367" t="s">
        <v>446</v>
      </c>
      <c r="I378" s="367"/>
      <c r="J378" s="367"/>
      <c r="K378" s="519"/>
      <c r="L378" s="367"/>
    </row>
    <row r="379" spans="1:12" ht="19.5" hidden="1" customHeight="1">
      <c r="A379" s="92">
        <v>1</v>
      </c>
      <c r="B379" s="420">
        <v>3</v>
      </c>
      <c r="C379" s="419" t="s">
        <v>585</v>
      </c>
      <c r="D379" s="92">
        <v>5</v>
      </c>
      <c r="E379" s="92">
        <v>2</v>
      </c>
      <c r="F379" s="92">
        <v>1</v>
      </c>
      <c r="G379" s="518" t="s">
        <v>73</v>
      </c>
      <c r="H379" s="367" t="s">
        <v>212</v>
      </c>
      <c r="I379" s="367"/>
      <c r="J379" s="367"/>
      <c r="K379" s="519"/>
      <c r="L379" s="367"/>
    </row>
    <row r="380" spans="1:12" ht="19.5" hidden="1" customHeight="1">
      <c r="A380" s="92">
        <v>1</v>
      </c>
      <c r="B380" s="420">
        <v>3</v>
      </c>
      <c r="C380" s="419" t="s">
        <v>585</v>
      </c>
      <c r="D380" s="92">
        <v>5</v>
      </c>
      <c r="E380" s="92">
        <v>2</v>
      </c>
      <c r="F380" s="92">
        <v>1</v>
      </c>
      <c r="G380" s="518" t="s">
        <v>585</v>
      </c>
      <c r="H380" s="367" t="s">
        <v>725</v>
      </c>
      <c r="I380" s="367"/>
      <c r="J380" s="367"/>
      <c r="K380" s="519"/>
      <c r="L380" s="367"/>
    </row>
    <row r="381" spans="1:12" ht="19.5" hidden="1" customHeight="1">
      <c r="A381" s="92">
        <v>1</v>
      </c>
      <c r="B381" s="420">
        <v>3</v>
      </c>
      <c r="C381" s="419" t="s">
        <v>585</v>
      </c>
      <c r="D381" s="92">
        <v>5</v>
      </c>
      <c r="E381" s="92">
        <v>2</v>
      </c>
      <c r="F381" s="92">
        <v>2</v>
      </c>
      <c r="G381" s="520"/>
      <c r="H381" s="367" t="s">
        <v>220</v>
      </c>
      <c r="I381" s="367"/>
      <c r="J381" s="367"/>
      <c r="K381" s="519">
        <f>SUM(K382:K387)</f>
        <v>0</v>
      </c>
      <c r="L381" s="367"/>
    </row>
    <row r="382" spans="1:12" s="352" customFormat="1" ht="16.5" hidden="1" customHeight="1">
      <c r="A382" s="92">
        <v>1</v>
      </c>
      <c r="B382" s="420">
        <v>3</v>
      </c>
      <c r="C382" s="419" t="s">
        <v>585</v>
      </c>
      <c r="D382" s="92">
        <v>5</v>
      </c>
      <c r="E382" s="92">
        <v>2</v>
      </c>
      <c r="F382" s="92">
        <v>2</v>
      </c>
      <c r="G382" s="520" t="s">
        <v>34</v>
      </c>
      <c r="H382" s="367" t="s">
        <v>339</v>
      </c>
      <c r="I382" s="367"/>
      <c r="J382" s="367"/>
      <c r="K382" s="519"/>
      <c r="L382" s="367"/>
    </row>
    <row r="383" spans="1:12" s="523" customFormat="1" ht="18.75" hidden="1" customHeight="1">
      <c r="A383" s="92">
        <v>1</v>
      </c>
      <c r="B383" s="420">
        <v>3</v>
      </c>
      <c r="C383" s="594" t="s">
        <v>585</v>
      </c>
      <c r="D383" s="92">
        <v>5</v>
      </c>
      <c r="E383" s="92">
        <v>2</v>
      </c>
      <c r="F383" s="92">
        <v>2</v>
      </c>
      <c r="G383" s="520" t="s">
        <v>37</v>
      </c>
      <c r="H383" s="367" t="s">
        <v>699</v>
      </c>
      <c r="I383" s="367"/>
      <c r="J383" s="367"/>
      <c r="K383" s="519"/>
      <c r="L383" s="367"/>
    </row>
    <row r="384" spans="1:12" ht="16.5" hidden="1" customHeight="1">
      <c r="A384" s="92">
        <v>1</v>
      </c>
      <c r="B384" s="420">
        <v>3</v>
      </c>
      <c r="C384" s="419" t="s">
        <v>585</v>
      </c>
      <c r="D384" s="92">
        <v>5</v>
      </c>
      <c r="E384" s="92">
        <v>2</v>
      </c>
      <c r="F384" s="92">
        <v>2</v>
      </c>
      <c r="G384" s="520" t="s">
        <v>39</v>
      </c>
      <c r="H384" s="367" t="s">
        <v>700</v>
      </c>
      <c r="I384" s="367"/>
      <c r="J384" s="367"/>
      <c r="K384" s="519"/>
      <c r="L384" s="367"/>
    </row>
    <row r="385" spans="1:12" ht="16.5" hidden="1" customHeight="1">
      <c r="A385" s="92">
        <v>1</v>
      </c>
      <c r="B385" s="420">
        <v>3</v>
      </c>
      <c r="C385" s="419" t="s">
        <v>585</v>
      </c>
      <c r="D385" s="92">
        <v>5</v>
      </c>
      <c r="E385" s="92">
        <v>2</v>
      </c>
      <c r="F385" s="92">
        <v>2</v>
      </c>
      <c r="G385" s="520" t="s">
        <v>41</v>
      </c>
      <c r="H385" s="367" t="s">
        <v>701</v>
      </c>
      <c r="I385" s="367"/>
      <c r="J385" s="367"/>
      <c r="K385" s="519"/>
      <c r="L385" s="367"/>
    </row>
    <row r="386" spans="1:12" ht="19.5" hidden="1" customHeight="1">
      <c r="A386" s="92">
        <v>1</v>
      </c>
      <c r="B386" s="420">
        <v>3</v>
      </c>
      <c r="C386" s="419" t="s">
        <v>585</v>
      </c>
      <c r="D386" s="92">
        <v>5</v>
      </c>
      <c r="E386" s="92">
        <v>2</v>
      </c>
      <c r="F386" s="92">
        <v>2</v>
      </c>
      <c r="G386" s="520" t="s">
        <v>45</v>
      </c>
      <c r="H386" s="367" t="s">
        <v>702</v>
      </c>
      <c r="I386" s="367"/>
      <c r="J386" s="367"/>
      <c r="K386" s="519"/>
      <c r="L386" s="367"/>
    </row>
    <row r="387" spans="1:12" ht="19.5" hidden="1" customHeight="1">
      <c r="A387" s="92">
        <v>1</v>
      </c>
      <c r="B387" s="420">
        <v>3</v>
      </c>
      <c r="C387" s="419" t="s">
        <v>585</v>
      </c>
      <c r="D387" s="92">
        <v>5</v>
      </c>
      <c r="E387" s="92">
        <v>2</v>
      </c>
      <c r="F387" s="92">
        <v>2</v>
      </c>
      <c r="G387" s="518" t="s">
        <v>585</v>
      </c>
      <c r="H387" s="367" t="s">
        <v>703</v>
      </c>
      <c r="I387" s="367"/>
      <c r="J387" s="367"/>
      <c r="K387" s="519"/>
      <c r="L387" s="367"/>
    </row>
    <row r="388" spans="1:12" ht="19.5" hidden="1" customHeight="1">
      <c r="A388" s="91">
        <v>1</v>
      </c>
      <c r="B388" s="435">
        <v>3</v>
      </c>
      <c r="C388" s="419" t="s">
        <v>585</v>
      </c>
      <c r="D388" s="92">
        <v>5</v>
      </c>
      <c r="E388" s="92">
        <v>2</v>
      </c>
      <c r="F388" s="92">
        <v>3</v>
      </c>
      <c r="G388" s="520"/>
      <c r="H388" s="367" t="s">
        <v>226</v>
      </c>
      <c r="I388" s="530"/>
      <c r="J388" s="367"/>
      <c r="K388" s="519">
        <f>SUM(K389)</f>
        <v>0</v>
      </c>
      <c r="L388" s="367"/>
    </row>
    <row r="389" spans="1:12" ht="19.5" hidden="1" customHeight="1">
      <c r="A389" s="91">
        <v>1</v>
      </c>
      <c r="B389" s="435">
        <v>3</v>
      </c>
      <c r="C389" s="419" t="s">
        <v>585</v>
      </c>
      <c r="D389" s="92">
        <v>5</v>
      </c>
      <c r="E389" s="92">
        <v>2</v>
      </c>
      <c r="F389" s="92">
        <v>3</v>
      </c>
      <c r="G389" s="518" t="s">
        <v>34</v>
      </c>
      <c r="H389" s="367" t="s">
        <v>704</v>
      </c>
      <c r="I389" s="530"/>
      <c r="J389" s="367"/>
      <c r="K389" s="519"/>
      <c r="L389" s="367"/>
    </row>
    <row r="390" spans="1:12" ht="19.5" customHeight="1">
      <c r="A390" s="427">
        <v>1</v>
      </c>
      <c r="B390" s="428">
        <v>4</v>
      </c>
      <c r="C390" s="429"/>
      <c r="D390" s="427"/>
      <c r="E390" s="427"/>
      <c r="F390" s="427"/>
      <c r="G390" s="533"/>
      <c r="H390" s="430" t="s">
        <v>65</v>
      </c>
      <c r="I390" s="534"/>
      <c r="J390" s="534"/>
      <c r="K390" s="535">
        <f>K391+K408+K425+K441+K457+K476+K494+K509+K547+K566+K585+K603</f>
        <v>16195900</v>
      </c>
      <c r="L390" s="534"/>
    </row>
    <row r="391" spans="1:12" ht="19.5" customHeight="1">
      <c r="A391" s="432">
        <v>1</v>
      </c>
      <c r="B391" s="424">
        <v>4</v>
      </c>
      <c r="C391" s="432" t="s">
        <v>34</v>
      </c>
      <c r="D391" s="418"/>
      <c r="E391" s="418"/>
      <c r="F391" s="418"/>
      <c r="G391" s="525"/>
      <c r="H391" s="433" t="s">
        <v>591</v>
      </c>
      <c r="I391" s="536">
        <v>4</v>
      </c>
      <c r="J391" s="90" t="s">
        <v>761</v>
      </c>
      <c r="K391" s="522">
        <f>K392</f>
        <v>5000000</v>
      </c>
      <c r="L391" s="90" t="s">
        <v>48</v>
      </c>
    </row>
    <row r="392" spans="1:12" ht="19.5" customHeight="1">
      <c r="A392" s="91">
        <v>1</v>
      </c>
      <c r="B392" s="435">
        <v>4</v>
      </c>
      <c r="C392" s="91" t="s">
        <v>34</v>
      </c>
      <c r="D392" s="92">
        <v>5</v>
      </c>
      <c r="E392" s="92">
        <v>2</v>
      </c>
      <c r="F392" s="92"/>
      <c r="G392" s="520"/>
      <c r="H392" s="367" t="s">
        <v>43</v>
      </c>
      <c r="I392" s="527"/>
      <c r="J392" s="367"/>
      <c r="K392" s="519">
        <f>K393+K401</f>
        <v>5000000</v>
      </c>
      <c r="L392" s="367"/>
    </row>
    <row r="393" spans="1:12" ht="19.5" customHeight="1">
      <c r="A393" s="91">
        <v>1</v>
      </c>
      <c r="B393" s="435">
        <v>4</v>
      </c>
      <c r="C393" s="91" t="s">
        <v>34</v>
      </c>
      <c r="D393" s="92">
        <v>5</v>
      </c>
      <c r="E393" s="92">
        <v>2</v>
      </c>
      <c r="F393" s="92">
        <v>1</v>
      </c>
      <c r="G393" s="520"/>
      <c r="H393" s="367" t="s">
        <v>161</v>
      </c>
      <c r="I393" s="527"/>
      <c r="J393" s="367"/>
      <c r="K393" s="519">
        <f>SUM(K394:K400)</f>
        <v>4350000</v>
      </c>
      <c r="L393" s="367"/>
    </row>
    <row r="394" spans="1:12" ht="19.5" customHeight="1">
      <c r="A394" s="91">
        <v>1</v>
      </c>
      <c r="B394" s="435">
        <v>4</v>
      </c>
      <c r="C394" s="91" t="s">
        <v>34</v>
      </c>
      <c r="D394" s="92">
        <v>5</v>
      </c>
      <c r="E394" s="92">
        <v>2</v>
      </c>
      <c r="F394" s="92">
        <v>1</v>
      </c>
      <c r="G394" s="520" t="s">
        <v>34</v>
      </c>
      <c r="H394" s="367" t="s">
        <v>330</v>
      </c>
      <c r="I394" s="527"/>
      <c r="J394" s="367"/>
      <c r="K394" s="519">
        <f>'1.4.1'!J22</f>
        <v>125000</v>
      </c>
      <c r="L394" s="367"/>
    </row>
    <row r="395" spans="1:12" ht="19.5" hidden="1" customHeight="1">
      <c r="A395" s="91">
        <v>1</v>
      </c>
      <c r="B395" s="435">
        <v>4</v>
      </c>
      <c r="C395" s="91" t="s">
        <v>34</v>
      </c>
      <c r="D395" s="92">
        <v>5</v>
      </c>
      <c r="E395" s="92">
        <v>2</v>
      </c>
      <c r="F395" s="92">
        <v>1</v>
      </c>
      <c r="G395" s="520" t="s">
        <v>41</v>
      </c>
      <c r="H395" s="367" t="s">
        <v>695</v>
      </c>
      <c r="I395" s="527"/>
      <c r="J395" s="367"/>
      <c r="K395" s="519"/>
      <c r="L395" s="367"/>
    </row>
    <row r="396" spans="1:12" ht="19.5" customHeight="1">
      <c r="A396" s="91">
        <v>1</v>
      </c>
      <c r="B396" s="435">
        <v>4</v>
      </c>
      <c r="C396" s="91" t="s">
        <v>34</v>
      </c>
      <c r="D396" s="92">
        <v>5</v>
      </c>
      <c r="E396" s="92">
        <v>2</v>
      </c>
      <c r="F396" s="92">
        <v>1</v>
      </c>
      <c r="G396" s="520" t="s">
        <v>45</v>
      </c>
      <c r="H396" s="367" t="s">
        <v>197</v>
      </c>
      <c r="I396" s="527"/>
      <c r="J396" s="367"/>
      <c r="K396" s="519">
        <f>'1.4.1'!J27</f>
        <v>125000</v>
      </c>
      <c r="L396" s="367"/>
    </row>
    <row r="397" spans="1:12" ht="19.5" customHeight="1">
      <c r="A397" s="91">
        <v>1</v>
      </c>
      <c r="B397" s="435">
        <v>4</v>
      </c>
      <c r="C397" s="91" t="s">
        <v>34</v>
      </c>
      <c r="D397" s="92">
        <v>5</v>
      </c>
      <c r="E397" s="92">
        <v>2</v>
      </c>
      <c r="F397" s="92">
        <v>1</v>
      </c>
      <c r="G397" s="520" t="s">
        <v>49</v>
      </c>
      <c r="H397" s="367" t="s">
        <v>203</v>
      </c>
      <c r="I397" s="527"/>
      <c r="J397" s="367"/>
      <c r="K397" s="519">
        <f>'1.4.1'!J30</f>
        <v>3600000</v>
      </c>
      <c r="L397" s="367"/>
    </row>
    <row r="398" spans="1:12" ht="19.5" hidden="1" customHeight="1">
      <c r="A398" s="91">
        <v>1</v>
      </c>
      <c r="B398" s="435">
        <v>4</v>
      </c>
      <c r="C398" s="91" t="s">
        <v>34</v>
      </c>
      <c r="D398" s="92">
        <v>5</v>
      </c>
      <c r="E398" s="92">
        <v>2</v>
      </c>
      <c r="F398" s="92">
        <v>1</v>
      </c>
      <c r="G398" s="520" t="s">
        <v>51</v>
      </c>
      <c r="H398" s="367" t="s">
        <v>446</v>
      </c>
      <c r="I398" s="527"/>
      <c r="J398" s="367"/>
      <c r="K398" s="519"/>
      <c r="L398" s="367"/>
    </row>
    <row r="399" spans="1:12" ht="19.5" customHeight="1">
      <c r="A399" s="91">
        <v>1</v>
      </c>
      <c r="B399" s="435">
        <v>4</v>
      </c>
      <c r="C399" s="91" t="s">
        <v>34</v>
      </c>
      <c r="D399" s="92">
        <v>5</v>
      </c>
      <c r="E399" s="92">
        <v>2</v>
      </c>
      <c r="F399" s="92">
        <v>1</v>
      </c>
      <c r="G399" s="518" t="s">
        <v>73</v>
      </c>
      <c r="H399" s="367" t="s">
        <v>212</v>
      </c>
      <c r="I399" s="527"/>
      <c r="J399" s="367"/>
      <c r="K399" s="519">
        <f>'1.4.1'!J49</f>
        <v>500000</v>
      </c>
      <c r="L399" s="367"/>
    </row>
    <row r="400" spans="1:12" s="523" customFormat="1" ht="19.5" hidden="1" customHeight="1">
      <c r="A400" s="91">
        <v>1</v>
      </c>
      <c r="B400" s="435">
        <v>4</v>
      </c>
      <c r="C400" s="91" t="s">
        <v>34</v>
      </c>
      <c r="D400" s="92">
        <v>5</v>
      </c>
      <c r="E400" s="92">
        <v>2</v>
      </c>
      <c r="F400" s="92">
        <v>1</v>
      </c>
      <c r="G400" s="518" t="s">
        <v>585</v>
      </c>
      <c r="H400" s="367" t="s">
        <v>725</v>
      </c>
      <c r="I400" s="527"/>
      <c r="J400" s="367"/>
      <c r="K400" s="519"/>
      <c r="L400" s="367"/>
    </row>
    <row r="401" spans="1:12" ht="19.5" customHeight="1">
      <c r="A401" s="91">
        <v>1</v>
      </c>
      <c r="B401" s="435">
        <v>4</v>
      </c>
      <c r="C401" s="91" t="s">
        <v>34</v>
      </c>
      <c r="D401" s="92">
        <v>5</v>
      </c>
      <c r="E401" s="92">
        <v>2</v>
      </c>
      <c r="F401" s="92">
        <v>2</v>
      </c>
      <c r="G401" s="520"/>
      <c r="H401" s="367" t="s">
        <v>220</v>
      </c>
      <c r="I401" s="527"/>
      <c r="J401" s="367"/>
      <c r="K401" s="519">
        <f>SUM(K402:K407)</f>
        <v>650000</v>
      </c>
      <c r="L401" s="367"/>
    </row>
    <row r="402" spans="1:12" ht="19.5" customHeight="1">
      <c r="A402" s="91">
        <v>1</v>
      </c>
      <c r="B402" s="435">
        <v>4</v>
      </c>
      <c r="C402" s="91" t="s">
        <v>34</v>
      </c>
      <c r="D402" s="92">
        <v>5</v>
      </c>
      <c r="E402" s="92">
        <v>2</v>
      </c>
      <c r="F402" s="92">
        <v>2</v>
      </c>
      <c r="G402" s="520" t="s">
        <v>34</v>
      </c>
      <c r="H402" s="367" t="s">
        <v>339</v>
      </c>
      <c r="I402" s="527"/>
      <c r="J402" s="367"/>
      <c r="K402" s="519">
        <f>'1.4.1'!J52</f>
        <v>650000</v>
      </c>
      <c r="L402" s="367"/>
    </row>
    <row r="403" spans="1:12" ht="19.5" hidden="1" customHeight="1">
      <c r="A403" s="91">
        <v>1</v>
      </c>
      <c r="B403" s="435">
        <v>4</v>
      </c>
      <c r="C403" s="91" t="s">
        <v>34</v>
      </c>
      <c r="D403" s="92">
        <v>5</v>
      </c>
      <c r="E403" s="92">
        <v>2</v>
      </c>
      <c r="F403" s="92">
        <v>2</v>
      </c>
      <c r="G403" s="520" t="s">
        <v>37</v>
      </c>
      <c r="H403" s="367" t="s">
        <v>699</v>
      </c>
      <c r="I403" s="527"/>
      <c r="J403" s="367"/>
      <c r="K403" s="519"/>
      <c r="L403" s="367"/>
    </row>
    <row r="404" spans="1:12" ht="19.5" hidden="1" customHeight="1">
      <c r="A404" s="91">
        <v>1</v>
      </c>
      <c r="B404" s="435">
        <v>4</v>
      </c>
      <c r="C404" s="91" t="s">
        <v>34</v>
      </c>
      <c r="D404" s="92">
        <v>5</v>
      </c>
      <c r="E404" s="92">
        <v>2</v>
      </c>
      <c r="F404" s="92">
        <v>2</v>
      </c>
      <c r="G404" s="520" t="s">
        <v>39</v>
      </c>
      <c r="H404" s="367" t="s">
        <v>700</v>
      </c>
      <c r="I404" s="527"/>
      <c r="J404" s="367"/>
      <c r="K404" s="519"/>
      <c r="L404" s="367"/>
    </row>
    <row r="405" spans="1:12" ht="19.5" hidden="1" customHeight="1">
      <c r="A405" s="91">
        <v>1</v>
      </c>
      <c r="B405" s="435">
        <v>4</v>
      </c>
      <c r="C405" s="91" t="s">
        <v>34</v>
      </c>
      <c r="D405" s="92">
        <v>5</v>
      </c>
      <c r="E405" s="92">
        <v>2</v>
      </c>
      <c r="F405" s="92">
        <v>2</v>
      </c>
      <c r="G405" s="520" t="s">
        <v>41</v>
      </c>
      <c r="H405" s="367" t="s">
        <v>701</v>
      </c>
      <c r="I405" s="527"/>
      <c r="J405" s="367"/>
      <c r="K405" s="519"/>
      <c r="L405" s="367"/>
    </row>
    <row r="406" spans="1:12" ht="19.5" hidden="1" customHeight="1">
      <c r="A406" s="91">
        <v>1</v>
      </c>
      <c r="B406" s="435">
        <v>4</v>
      </c>
      <c r="C406" s="91" t="s">
        <v>34</v>
      </c>
      <c r="D406" s="92">
        <v>5</v>
      </c>
      <c r="E406" s="92">
        <v>2</v>
      </c>
      <c r="F406" s="92">
        <v>3</v>
      </c>
      <c r="G406" s="520" t="s">
        <v>45</v>
      </c>
      <c r="H406" s="367" t="s">
        <v>702</v>
      </c>
      <c r="I406" s="527"/>
      <c r="J406" s="367"/>
      <c r="K406" s="519"/>
      <c r="L406" s="367"/>
    </row>
    <row r="407" spans="1:12" ht="19.5" hidden="1" customHeight="1">
      <c r="A407" s="91">
        <v>1</v>
      </c>
      <c r="B407" s="435">
        <v>4</v>
      </c>
      <c r="C407" s="91" t="s">
        <v>34</v>
      </c>
      <c r="D407" s="92">
        <v>5</v>
      </c>
      <c r="E407" s="92">
        <v>2</v>
      </c>
      <c r="F407" s="92">
        <v>3</v>
      </c>
      <c r="G407" s="518" t="s">
        <v>585</v>
      </c>
      <c r="H407" s="367" t="s">
        <v>703</v>
      </c>
      <c r="I407" s="527"/>
      <c r="J407" s="367"/>
      <c r="K407" s="519"/>
      <c r="L407" s="367"/>
    </row>
    <row r="408" spans="1:12" ht="19.5" customHeight="1">
      <c r="A408" s="432">
        <v>1</v>
      </c>
      <c r="B408" s="424">
        <v>4</v>
      </c>
      <c r="C408" s="436" t="s">
        <v>37</v>
      </c>
      <c r="D408" s="418"/>
      <c r="E408" s="418"/>
      <c r="F408" s="418"/>
      <c r="G408" s="525"/>
      <c r="H408" s="433" t="s">
        <v>592</v>
      </c>
      <c r="I408" s="532">
        <v>9</v>
      </c>
      <c r="J408" s="90" t="s">
        <v>761</v>
      </c>
      <c r="K408" s="522">
        <f>K409</f>
        <v>3000000</v>
      </c>
      <c r="L408" s="90" t="s">
        <v>48</v>
      </c>
    </row>
    <row r="409" spans="1:12" ht="19.5" customHeight="1">
      <c r="A409" s="91">
        <v>1</v>
      </c>
      <c r="B409" s="435">
        <v>4</v>
      </c>
      <c r="C409" s="437" t="s">
        <v>37</v>
      </c>
      <c r="D409" s="92">
        <v>5</v>
      </c>
      <c r="E409" s="92">
        <v>2</v>
      </c>
      <c r="F409" s="92"/>
      <c r="G409" s="520"/>
      <c r="H409" s="367" t="s">
        <v>43</v>
      </c>
      <c r="I409" s="530"/>
      <c r="J409" s="367"/>
      <c r="K409" s="519">
        <f>K410+K418+K423</f>
        <v>3000000</v>
      </c>
      <c r="L409" s="367"/>
    </row>
    <row r="410" spans="1:12" ht="19.5" customHeight="1">
      <c r="A410" s="91">
        <v>1</v>
      </c>
      <c r="B410" s="435">
        <v>4</v>
      </c>
      <c r="C410" s="437" t="s">
        <v>37</v>
      </c>
      <c r="D410" s="92">
        <v>5</v>
      </c>
      <c r="E410" s="92">
        <v>2</v>
      </c>
      <c r="F410" s="92">
        <v>1</v>
      </c>
      <c r="G410" s="520"/>
      <c r="H410" s="367" t="s">
        <v>161</v>
      </c>
      <c r="I410" s="530"/>
      <c r="J410" s="367"/>
      <c r="K410" s="519">
        <f>SUM(K411:K417)</f>
        <v>2100000</v>
      </c>
      <c r="L410" s="367"/>
    </row>
    <row r="411" spans="1:12" ht="19.5" customHeight="1">
      <c r="A411" s="91">
        <v>1</v>
      </c>
      <c r="B411" s="435">
        <v>4</v>
      </c>
      <c r="C411" s="437" t="s">
        <v>37</v>
      </c>
      <c r="D411" s="92">
        <v>5</v>
      </c>
      <c r="E411" s="92">
        <v>2</v>
      </c>
      <c r="F411" s="92">
        <v>1</v>
      </c>
      <c r="G411" s="520" t="s">
        <v>34</v>
      </c>
      <c r="H411" s="367" t="s">
        <v>330</v>
      </c>
      <c r="I411" s="530"/>
      <c r="J411" s="367"/>
      <c r="K411" s="519">
        <f>'1.4.2'!J22</f>
        <v>175000</v>
      </c>
      <c r="L411" s="367"/>
    </row>
    <row r="412" spans="1:12" ht="19.5" hidden="1" customHeight="1">
      <c r="A412" s="91">
        <v>1</v>
      </c>
      <c r="B412" s="435">
        <v>4</v>
      </c>
      <c r="C412" s="437" t="s">
        <v>37</v>
      </c>
      <c r="D412" s="92">
        <v>5</v>
      </c>
      <c r="E412" s="92">
        <v>2</v>
      </c>
      <c r="F412" s="92">
        <v>1</v>
      </c>
      <c r="G412" s="520" t="s">
        <v>41</v>
      </c>
      <c r="H412" s="367" t="s">
        <v>695</v>
      </c>
      <c r="I412" s="530"/>
      <c r="J412" s="367"/>
      <c r="K412" s="519"/>
      <c r="L412" s="367"/>
    </row>
    <row r="413" spans="1:12" ht="19.5" customHeight="1">
      <c r="A413" s="91">
        <v>1</v>
      </c>
      <c r="B413" s="435">
        <v>4</v>
      </c>
      <c r="C413" s="437" t="s">
        <v>37</v>
      </c>
      <c r="D413" s="92">
        <v>5</v>
      </c>
      <c r="E413" s="92">
        <v>2</v>
      </c>
      <c r="F413" s="92">
        <v>1</v>
      </c>
      <c r="G413" s="520" t="s">
        <v>45</v>
      </c>
      <c r="H413" s="367" t="s">
        <v>197</v>
      </c>
      <c r="I413" s="530"/>
      <c r="J413" s="367"/>
      <c r="K413" s="519">
        <f>'1.4.2'!J27</f>
        <v>115000</v>
      </c>
      <c r="L413" s="367"/>
    </row>
    <row r="414" spans="1:12" ht="19.5" customHeight="1">
      <c r="A414" s="91">
        <v>1</v>
      </c>
      <c r="B414" s="435">
        <v>4</v>
      </c>
      <c r="C414" s="437" t="s">
        <v>37</v>
      </c>
      <c r="D414" s="92">
        <v>5</v>
      </c>
      <c r="E414" s="92">
        <v>2</v>
      </c>
      <c r="F414" s="92">
        <v>1</v>
      </c>
      <c r="G414" s="520" t="s">
        <v>49</v>
      </c>
      <c r="H414" s="367" t="s">
        <v>203</v>
      </c>
      <c r="I414" s="530"/>
      <c r="J414" s="367"/>
      <c r="K414" s="519">
        <f>'1.4.2'!J30</f>
        <v>1710000</v>
      </c>
      <c r="L414" s="367"/>
    </row>
    <row r="415" spans="1:12" ht="19.5" hidden="1" customHeight="1">
      <c r="A415" s="91">
        <v>1</v>
      </c>
      <c r="B415" s="435">
        <v>4</v>
      </c>
      <c r="C415" s="437" t="s">
        <v>37</v>
      </c>
      <c r="D415" s="92">
        <v>5</v>
      </c>
      <c r="E415" s="92">
        <v>2</v>
      </c>
      <c r="F415" s="92">
        <v>1</v>
      </c>
      <c r="G415" s="520" t="s">
        <v>51</v>
      </c>
      <c r="H415" s="367" t="s">
        <v>446</v>
      </c>
      <c r="I415" s="530"/>
      <c r="J415" s="367"/>
      <c r="K415" s="519"/>
      <c r="L415" s="367"/>
    </row>
    <row r="416" spans="1:12" ht="19.5" customHeight="1">
      <c r="A416" s="91">
        <v>1</v>
      </c>
      <c r="B416" s="435">
        <v>4</v>
      </c>
      <c r="C416" s="437" t="s">
        <v>37</v>
      </c>
      <c r="D416" s="92">
        <v>5</v>
      </c>
      <c r="E416" s="92">
        <v>2</v>
      </c>
      <c r="F416" s="92">
        <v>1</v>
      </c>
      <c r="G416" s="518" t="s">
        <v>73</v>
      </c>
      <c r="H416" s="367" t="s">
        <v>212</v>
      </c>
      <c r="I416" s="530"/>
      <c r="J416" s="367"/>
      <c r="K416" s="519">
        <f>'1.4.2'!J36</f>
        <v>100000</v>
      </c>
      <c r="L416" s="367"/>
    </row>
    <row r="417" spans="1:12" s="523" customFormat="1" ht="18.75" hidden="1" customHeight="1">
      <c r="A417" s="91">
        <v>1</v>
      </c>
      <c r="B417" s="435">
        <v>4</v>
      </c>
      <c r="C417" s="437" t="s">
        <v>37</v>
      </c>
      <c r="D417" s="92">
        <v>5</v>
      </c>
      <c r="E417" s="92">
        <v>2</v>
      </c>
      <c r="F417" s="92">
        <v>1</v>
      </c>
      <c r="G417" s="518" t="s">
        <v>585</v>
      </c>
      <c r="H417" s="367" t="s">
        <v>725</v>
      </c>
      <c r="I417" s="530"/>
      <c r="J417" s="367"/>
      <c r="K417" s="519"/>
      <c r="L417" s="367"/>
    </row>
    <row r="418" spans="1:12" ht="19.5" customHeight="1">
      <c r="A418" s="91">
        <v>1</v>
      </c>
      <c r="B418" s="435">
        <v>4</v>
      </c>
      <c r="C418" s="437" t="s">
        <v>37</v>
      </c>
      <c r="D418" s="92">
        <v>5</v>
      </c>
      <c r="E418" s="92">
        <v>2</v>
      </c>
      <c r="F418" s="92">
        <v>2</v>
      </c>
      <c r="G418" s="520"/>
      <c r="H418" s="367" t="s">
        <v>220</v>
      </c>
      <c r="I418" s="530"/>
      <c r="J418" s="367"/>
      <c r="K418" s="519">
        <f>SUM(K419:K422)</f>
        <v>900000</v>
      </c>
      <c r="L418" s="367"/>
    </row>
    <row r="419" spans="1:12" ht="19.5" customHeight="1">
      <c r="A419" s="91">
        <v>1</v>
      </c>
      <c r="B419" s="435">
        <v>4</v>
      </c>
      <c r="C419" s="437" t="s">
        <v>37</v>
      </c>
      <c r="D419" s="92">
        <v>5</v>
      </c>
      <c r="E419" s="92">
        <v>2</v>
      </c>
      <c r="F419" s="92">
        <v>2</v>
      </c>
      <c r="G419" s="520" t="s">
        <v>34</v>
      </c>
      <c r="H419" s="367" t="s">
        <v>339</v>
      </c>
      <c r="I419" s="530"/>
      <c r="J419" s="367"/>
      <c r="K419" s="519">
        <f>'1.4.2'!J40</f>
        <v>900000</v>
      </c>
      <c r="L419" s="367"/>
    </row>
    <row r="420" spans="1:12" ht="19.5" hidden="1" customHeight="1">
      <c r="A420" s="91">
        <v>1</v>
      </c>
      <c r="B420" s="435">
        <v>4</v>
      </c>
      <c r="C420" s="437" t="s">
        <v>37</v>
      </c>
      <c r="D420" s="92">
        <v>5</v>
      </c>
      <c r="E420" s="92">
        <v>2</v>
      </c>
      <c r="F420" s="92">
        <v>2</v>
      </c>
      <c r="G420" s="520" t="s">
        <v>37</v>
      </c>
      <c r="H420" s="367" t="s">
        <v>699</v>
      </c>
      <c r="I420" s="530"/>
      <c r="J420" s="367"/>
      <c r="K420" s="519"/>
      <c r="L420" s="367"/>
    </row>
    <row r="421" spans="1:12" ht="19.5" hidden="1" customHeight="1">
      <c r="A421" s="91">
        <v>1</v>
      </c>
      <c r="B421" s="435">
        <v>4</v>
      </c>
      <c r="C421" s="437" t="s">
        <v>37</v>
      </c>
      <c r="D421" s="92">
        <v>5</v>
      </c>
      <c r="E421" s="92">
        <v>2</v>
      </c>
      <c r="F421" s="92">
        <v>2</v>
      </c>
      <c r="G421" s="520" t="s">
        <v>45</v>
      </c>
      <c r="H421" s="367" t="s">
        <v>702</v>
      </c>
      <c r="I421" s="530"/>
      <c r="J421" s="367"/>
      <c r="K421" s="519"/>
      <c r="L421" s="367"/>
    </row>
    <row r="422" spans="1:12" ht="19.5" hidden="1" customHeight="1">
      <c r="A422" s="91">
        <v>1</v>
      </c>
      <c r="B422" s="435">
        <v>4</v>
      </c>
      <c r="C422" s="437" t="s">
        <v>37</v>
      </c>
      <c r="D422" s="92">
        <v>5</v>
      </c>
      <c r="E422" s="92">
        <v>2</v>
      </c>
      <c r="F422" s="92">
        <v>2</v>
      </c>
      <c r="G422" s="518" t="s">
        <v>585</v>
      </c>
      <c r="H422" s="367" t="s">
        <v>703</v>
      </c>
      <c r="I422" s="530"/>
      <c r="J422" s="367"/>
      <c r="K422" s="519"/>
      <c r="L422" s="367"/>
    </row>
    <row r="423" spans="1:12" ht="19.5" customHeight="1">
      <c r="A423" s="91">
        <v>1</v>
      </c>
      <c r="B423" s="435">
        <v>4</v>
      </c>
      <c r="C423" s="437" t="s">
        <v>37</v>
      </c>
      <c r="D423" s="92">
        <v>5</v>
      </c>
      <c r="E423" s="92">
        <v>2</v>
      </c>
      <c r="F423" s="92">
        <v>3</v>
      </c>
      <c r="G423" s="520"/>
      <c r="H423" s="367" t="s">
        <v>226</v>
      </c>
      <c r="I423" s="530"/>
      <c r="J423" s="367"/>
      <c r="K423" s="519">
        <f>K424</f>
        <v>0</v>
      </c>
      <c r="L423" s="367"/>
    </row>
    <row r="424" spans="1:12" ht="19.5" hidden="1" customHeight="1">
      <c r="A424" s="91">
        <v>1</v>
      </c>
      <c r="B424" s="435">
        <v>4</v>
      </c>
      <c r="C424" s="437" t="s">
        <v>37</v>
      </c>
      <c r="D424" s="92">
        <v>5</v>
      </c>
      <c r="E424" s="92">
        <v>2</v>
      </c>
      <c r="F424" s="92">
        <v>3</v>
      </c>
      <c r="G424" s="520" t="s">
        <v>34</v>
      </c>
      <c r="H424" s="367" t="s">
        <v>704</v>
      </c>
      <c r="I424" s="530"/>
      <c r="J424" s="367"/>
      <c r="K424" s="519"/>
      <c r="L424" s="367"/>
    </row>
    <row r="425" spans="1:12" ht="19.5" customHeight="1">
      <c r="A425" s="432">
        <v>1</v>
      </c>
      <c r="B425" s="424">
        <v>4</v>
      </c>
      <c r="C425" s="432" t="s">
        <v>39</v>
      </c>
      <c r="D425" s="92">
        <v>5</v>
      </c>
      <c r="E425" s="418"/>
      <c r="F425" s="418"/>
      <c r="G425" s="525"/>
      <c r="H425" s="537" t="s">
        <v>593</v>
      </c>
      <c r="I425" s="603">
        <v>1</v>
      </c>
      <c r="J425" s="90" t="s">
        <v>436</v>
      </c>
      <c r="K425" s="522">
        <f>K426</f>
        <v>1781900</v>
      </c>
      <c r="L425" s="90" t="s">
        <v>47</v>
      </c>
    </row>
    <row r="426" spans="1:12" ht="19.5" customHeight="1">
      <c r="A426" s="91">
        <v>1</v>
      </c>
      <c r="B426" s="435">
        <v>4</v>
      </c>
      <c r="C426" s="91" t="s">
        <v>39</v>
      </c>
      <c r="D426" s="92">
        <v>5</v>
      </c>
      <c r="E426" s="92">
        <v>2</v>
      </c>
      <c r="F426" s="92"/>
      <c r="G426" s="520"/>
      <c r="H426" s="367" t="s">
        <v>43</v>
      </c>
      <c r="I426" s="530"/>
      <c r="J426" s="367"/>
      <c r="K426" s="519">
        <f>K427+K434</f>
        <v>1781900</v>
      </c>
      <c r="L426" s="367"/>
    </row>
    <row r="427" spans="1:12" ht="19.5" customHeight="1">
      <c r="A427" s="91">
        <v>1</v>
      </c>
      <c r="B427" s="435">
        <v>4</v>
      </c>
      <c r="C427" s="91" t="s">
        <v>39</v>
      </c>
      <c r="D427" s="92">
        <v>5</v>
      </c>
      <c r="E427" s="92">
        <v>2</v>
      </c>
      <c r="F427" s="92">
        <v>1</v>
      </c>
      <c r="G427" s="520"/>
      <c r="H427" s="367" t="s">
        <v>161</v>
      </c>
      <c r="I427" s="530"/>
      <c r="J427" s="367"/>
      <c r="K427" s="519">
        <f>SUM(K428:K433)</f>
        <v>1781900</v>
      </c>
      <c r="L427" s="367"/>
    </row>
    <row r="428" spans="1:12" ht="19.5" customHeight="1">
      <c r="A428" s="91">
        <v>1</v>
      </c>
      <c r="B428" s="435">
        <v>4</v>
      </c>
      <c r="C428" s="91" t="s">
        <v>39</v>
      </c>
      <c r="D428" s="92">
        <v>5</v>
      </c>
      <c r="E428" s="92">
        <v>2</v>
      </c>
      <c r="F428" s="92">
        <v>1</v>
      </c>
      <c r="G428" s="520" t="s">
        <v>34</v>
      </c>
      <c r="H428" s="367" t="s">
        <v>330</v>
      </c>
      <c r="I428" s="530"/>
      <c r="J428" s="367"/>
      <c r="K428" s="519">
        <f>'1.4.3'!J22</f>
        <v>205900</v>
      </c>
      <c r="L428" s="367"/>
    </row>
    <row r="429" spans="1:12" ht="19.5" customHeight="1">
      <c r="A429" s="91">
        <v>1</v>
      </c>
      <c r="B429" s="435">
        <v>4</v>
      </c>
      <c r="C429" s="91" t="s">
        <v>39</v>
      </c>
      <c r="D429" s="92">
        <v>5</v>
      </c>
      <c r="E429" s="92">
        <v>2</v>
      </c>
      <c r="F429" s="92">
        <v>1</v>
      </c>
      <c r="G429" s="520" t="s">
        <v>41</v>
      </c>
      <c r="H429" s="367" t="s">
        <v>695</v>
      </c>
      <c r="I429" s="530"/>
      <c r="J429" s="367"/>
      <c r="K429" s="519"/>
      <c r="L429" s="367"/>
    </row>
    <row r="430" spans="1:12" ht="19.5" customHeight="1">
      <c r="A430" s="91">
        <v>1</v>
      </c>
      <c r="B430" s="435">
        <v>4</v>
      </c>
      <c r="C430" s="91" t="s">
        <v>39</v>
      </c>
      <c r="D430" s="92">
        <v>5</v>
      </c>
      <c r="E430" s="92">
        <v>2</v>
      </c>
      <c r="F430" s="92">
        <v>1</v>
      </c>
      <c r="G430" s="520" t="s">
        <v>45</v>
      </c>
      <c r="H430" s="367" t="s">
        <v>197</v>
      </c>
      <c r="I430" s="530"/>
      <c r="J430" s="367"/>
      <c r="K430" s="519">
        <f>'1.4.3'!J26</f>
        <v>376000</v>
      </c>
      <c r="L430" s="367"/>
    </row>
    <row r="431" spans="1:12" ht="19.5" customHeight="1">
      <c r="A431" s="91">
        <v>1</v>
      </c>
      <c r="B431" s="435">
        <v>4</v>
      </c>
      <c r="C431" s="91" t="s">
        <v>39</v>
      </c>
      <c r="D431" s="92">
        <v>5</v>
      </c>
      <c r="E431" s="92">
        <v>2</v>
      </c>
      <c r="F431" s="92">
        <v>1</v>
      </c>
      <c r="G431" s="520" t="s">
        <v>49</v>
      </c>
      <c r="H431" s="367" t="s">
        <v>203</v>
      </c>
      <c r="I431" s="530"/>
      <c r="J431" s="367"/>
      <c r="K431" s="519">
        <f>'1.4.3'!J29</f>
        <v>1200000</v>
      </c>
      <c r="L431" s="367"/>
    </row>
    <row r="432" spans="1:12" ht="19.5" hidden="1" customHeight="1">
      <c r="A432" s="91">
        <v>1</v>
      </c>
      <c r="B432" s="435">
        <v>4</v>
      </c>
      <c r="C432" s="91" t="s">
        <v>39</v>
      </c>
      <c r="D432" s="92">
        <v>5</v>
      </c>
      <c r="E432" s="92">
        <v>2</v>
      </c>
      <c r="F432" s="92">
        <v>1</v>
      </c>
      <c r="G432" s="520" t="s">
        <v>51</v>
      </c>
      <c r="H432" s="367" t="s">
        <v>446</v>
      </c>
      <c r="I432" s="530"/>
      <c r="J432" s="367"/>
      <c r="K432" s="519"/>
      <c r="L432" s="367"/>
    </row>
    <row r="433" spans="1:12" s="523" customFormat="1" ht="18.75" hidden="1" customHeight="1">
      <c r="A433" s="91">
        <v>1</v>
      </c>
      <c r="B433" s="435">
        <v>4</v>
      </c>
      <c r="C433" s="91" t="s">
        <v>39</v>
      </c>
      <c r="D433" s="92">
        <v>5</v>
      </c>
      <c r="E433" s="92">
        <v>2</v>
      </c>
      <c r="F433" s="92">
        <v>1</v>
      </c>
      <c r="G433" s="518" t="s">
        <v>585</v>
      </c>
      <c r="H433" s="367" t="s">
        <v>725</v>
      </c>
      <c r="I433" s="530"/>
      <c r="J433" s="367"/>
      <c r="K433" s="519"/>
      <c r="L433" s="367"/>
    </row>
    <row r="434" spans="1:12" ht="19.5" customHeight="1">
      <c r="A434" s="91">
        <v>1</v>
      </c>
      <c r="B434" s="435">
        <v>4</v>
      </c>
      <c r="C434" s="91" t="s">
        <v>39</v>
      </c>
      <c r="D434" s="92">
        <v>5</v>
      </c>
      <c r="E434" s="92">
        <v>2</v>
      </c>
      <c r="F434" s="92">
        <v>2</v>
      </c>
      <c r="G434" s="520"/>
      <c r="H434" s="367" t="s">
        <v>220</v>
      </c>
      <c r="I434" s="530"/>
      <c r="J434" s="367"/>
      <c r="K434" s="519">
        <f>SUM(K435:K438)</f>
        <v>0</v>
      </c>
      <c r="L434" s="367"/>
    </row>
    <row r="435" spans="1:12" ht="19.5" hidden="1" customHeight="1">
      <c r="A435" s="91">
        <v>1</v>
      </c>
      <c r="B435" s="435">
        <v>4</v>
      </c>
      <c r="C435" s="91" t="s">
        <v>39</v>
      </c>
      <c r="D435" s="92">
        <v>5</v>
      </c>
      <c r="E435" s="92">
        <v>2</v>
      </c>
      <c r="F435" s="92">
        <v>2</v>
      </c>
      <c r="G435" s="520" t="s">
        <v>34</v>
      </c>
      <c r="H435" s="367" t="s">
        <v>339</v>
      </c>
      <c r="I435" s="530"/>
      <c r="J435" s="367"/>
      <c r="K435" s="519"/>
      <c r="L435" s="367"/>
    </row>
    <row r="436" spans="1:12" ht="19.5" hidden="1" customHeight="1">
      <c r="A436" s="91">
        <v>1</v>
      </c>
      <c r="B436" s="435">
        <v>4</v>
      </c>
      <c r="C436" s="91" t="s">
        <v>39</v>
      </c>
      <c r="D436" s="92">
        <v>5</v>
      </c>
      <c r="E436" s="92">
        <v>2</v>
      </c>
      <c r="F436" s="92">
        <v>2</v>
      </c>
      <c r="G436" s="520" t="s">
        <v>37</v>
      </c>
      <c r="H436" s="367" t="s">
        <v>699</v>
      </c>
      <c r="I436" s="530"/>
      <c r="J436" s="367"/>
      <c r="K436" s="519"/>
      <c r="L436" s="367"/>
    </row>
    <row r="437" spans="1:12" ht="19.5" hidden="1" customHeight="1">
      <c r="A437" s="91">
        <v>1</v>
      </c>
      <c r="B437" s="435">
        <v>4</v>
      </c>
      <c r="C437" s="91" t="s">
        <v>39</v>
      </c>
      <c r="D437" s="92">
        <v>5</v>
      </c>
      <c r="E437" s="92">
        <v>2</v>
      </c>
      <c r="F437" s="92">
        <v>2</v>
      </c>
      <c r="G437" s="520" t="s">
        <v>45</v>
      </c>
      <c r="H437" s="367" t="s">
        <v>702</v>
      </c>
      <c r="I437" s="530"/>
      <c r="J437" s="367"/>
      <c r="K437" s="519"/>
      <c r="L437" s="367"/>
    </row>
    <row r="438" spans="1:12" ht="19.5" hidden="1" customHeight="1">
      <c r="A438" s="91">
        <v>1</v>
      </c>
      <c r="B438" s="435">
        <v>4</v>
      </c>
      <c r="C438" s="91" t="s">
        <v>39</v>
      </c>
      <c r="D438" s="92">
        <v>5</v>
      </c>
      <c r="E438" s="92">
        <v>2</v>
      </c>
      <c r="F438" s="92">
        <v>2</v>
      </c>
      <c r="G438" s="518" t="s">
        <v>585</v>
      </c>
      <c r="H438" s="367" t="s">
        <v>703</v>
      </c>
      <c r="I438" s="530"/>
      <c r="J438" s="367"/>
      <c r="K438" s="519"/>
      <c r="L438" s="367"/>
    </row>
    <row r="439" spans="1:12" ht="19.5" customHeight="1">
      <c r="A439" s="91">
        <v>1</v>
      </c>
      <c r="B439" s="435">
        <v>4</v>
      </c>
      <c r="C439" s="437" t="s">
        <v>39</v>
      </c>
      <c r="D439" s="92">
        <v>5</v>
      </c>
      <c r="E439" s="92">
        <v>2</v>
      </c>
      <c r="F439" s="92">
        <v>3</v>
      </c>
      <c r="G439" s="520"/>
      <c r="H439" s="367" t="s">
        <v>226</v>
      </c>
      <c r="I439" s="530"/>
      <c r="J439" s="367"/>
      <c r="K439" s="519">
        <f>K440</f>
        <v>0</v>
      </c>
      <c r="L439" s="367"/>
    </row>
    <row r="440" spans="1:12" ht="19.5" customHeight="1">
      <c r="A440" s="91">
        <v>1</v>
      </c>
      <c r="B440" s="435">
        <v>4</v>
      </c>
      <c r="C440" s="437" t="s">
        <v>39</v>
      </c>
      <c r="D440" s="92">
        <v>5</v>
      </c>
      <c r="E440" s="92">
        <v>2</v>
      </c>
      <c r="F440" s="92">
        <v>3</v>
      </c>
      <c r="G440" s="518" t="s">
        <v>34</v>
      </c>
      <c r="H440" s="367" t="s">
        <v>704</v>
      </c>
      <c r="I440" s="530"/>
      <c r="J440" s="367"/>
      <c r="K440" s="519"/>
      <c r="L440" s="367"/>
    </row>
    <row r="441" spans="1:12" ht="19.5" customHeight="1">
      <c r="A441" s="432">
        <v>1</v>
      </c>
      <c r="B441" s="424">
        <v>4</v>
      </c>
      <c r="C441" s="436" t="s">
        <v>41</v>
      </c>
      <c r="D441" s="418"/>
      <c r="E441" s="418"/>
      <c r="F441" s="418"/>
      <c r="G441" s="525"/>
      <c r="H441" s="433" t="s">
        <v>594</v>
      </c>
      <c r="I441" s="532">
        <v>2</v>
      </c>
      <c r="J441" s="90" t="s">
        <v>436</v>
      </c>
      <c r="K441" s="522">
        <f>K442</f>
        <v>3589000</v>
      </c>
      <c r="L441" s="90" t="s">
        <v>44</v>
      </c>
    </row>
    <row r="442" spans="1:12" ht="19.5" customHeight="1">
      <c r="A442" s="91">
        <v>1</v>
      </c>
      <c r="B442" s="435">
        <v>4</v>
      </c>
      <c r="C442" s="437" t="s">
        <v>41</v>
      </c>
      <c r="D442" s="92">
        <v>5</v>
      </c>
      <c r="E442" s="92">
        <v>2</v>
      </c>
      <c r="F442" s="92"/>
      <c r="G442" s="520"/>
      <c r="H442" s="367" t="s">
        <v>43</v>
      </c>
      <c r="I442" s="530"/>
      <c r="J442" s="367"/>
      <c r="K442" s="519">
        <f>K443+K450+K455</f>
        <v>3589000</v>
      </c>
      <c r="L442" s="367"/>
    </row>
    <row r="443" spans="1:12" ht="19.5" customHeight="1">
      <c r="A443" s="91">
        <v>1</v>
      </c>
      <c r="B443" s="435">
        <v>4</v>
      </c>
      <c r="C443" s="437" t="s">
        <v>41</v>
      </c>
      <c r="D443" s="92">
        <v>5</v>
      </c>
      <c r="E443" s="92">
        <v>2</v>
      </c>
      <c r="F443" s="92">
        <v>1</v>
      </c>
      <c r="G443" s="520"/>
      <c r="H443" s="367" t="s">
        <v>161</v>
      </c>
      <c r="I443" s="530"/>
      <c r="J443" s="367"/>
      <c r="K443" s="519">
        <f>SUM(K444:K449)</f>
        <v>3589000</v>
      </c>
      <c r="L443" s="367"/>
    </row>
    <row r="444" spans="1:12" ht="19.5" customHeight="1">
      <c r="A444" s="91">
        <v>1</v>
      </c>
      <c r="B444" s="435">
        <v>4</v>
      </c>
      <c r="C444" s="437" t="s">
        <v>41</v>
      </c>
      <c r="D444" s="92">
        <v>5</v>
      </c>
      <c r="E444" s="92">
        <v>2</v>
      </c>
      <c r="F444" s="92">
        <v>1</v>
      </c>
      <c r="G444" s="520" t="s">
        <v>34</v>
      </c>
      <c r="H444" s="367" t="s">
        <v>330</v>
      </c>
      <c r="I444" s="527"/>
      <c r="J444" s="367"/>
      <c r="K444" s="519">
        <f>'1.4.4'!J22</f>
        <v>434000</v>
      </c>
      <c r="L444" s="367"/>
    </row>
    <row r="445" spans="1:12" ht="19.5" customHeight="1">
      <c r="A445" s="91">
        <v>1</v>
      </c>
      <c r="B445" s="435">
        <v>4</v>
      </c>
      <c r="C445" s="437" t="s">
        <v>41</v>
      </c>
      <c r="D445" s="92">
        <v>5</v>
      </c>
      <c r="E445" s="92">
        <v>2</v>
      </c>
      <c r="F445" s="92">
        <v>1</v>
      </c>
      <c r="G445" s="520" t="s">
        <v>41</v>
      </c>
      <c r="H445" s="367" t="s">
        <v>695</v>
      </c>
      <c r="I445" s="527"/>
      <c r="J445" s="367"/>
      <c r="K445" s="519"/>
      <c r="L445" s="367"/>
    </row>
    <row r="446" spans="1:12" ht="19.5" customHeight="1">
      <c r="A446" s="91">
        <v>1</v>
      </c>
      <c r="B446" s="435">
        <v>4</v>
      </c>
      <c r="C446" s="437" t="s">
        <v>41</v>
      </c>
      <c r="D446" s="92">
        <v>5</v>
      </c>
      <c r="E446" s="92">
        <v>2</v>
      </c>
      <c r="F446" s="92">
        <v>1</v>
      </c>
      <c r="G446" s="520" t="s">
        <v>45</v>
      </c>
      <c r="H446" s="367" t="s">
        <v>197</v>
      </c>
      <c r="I446" s="527"/>
      <c r="J446" s="367"/>
      <c r="K446" s="519">
        <f>'1.4.4'!J27</f>
        <v>515000</v>
      </c>
      <c r="L446" s="367"/>
    </row>
    <row r="447" spans="1:12" ht="19.5" customHeight="1">
      <c r="A447" s="91">
        <v>1</v>
      </c>
      <c r="B447" s="435">
        <v>4</v>
      </c>
      <c r="C447" s="437" t="s">
        <v>41</v>
      </c>
      <c r="D447" s="92">
        <v>5</v>
      </c>
      <c r="E447" s="92">
        <v>2</v>
      </c>
      <c r="F447" s="92">
        <v>1</v>
      </c>
      <c r="G447" s="520" t="s">
        <v>49</v>
      </c>
      <c r="H447" s="367" t="s">
        <v>203</v>
      </c>
      <c r="I447" s="527"/>
      <c r="J447" s="367"/>
      <c r="K447" s="519">
        <f>'1.4.4'!J31</f>
        <v>2640000</v>
      </c>
      <c r="L447" s="367"/>
    </row>
    <row r="448" spans="1:12" ht="19.5" hidden="1" customHeight="1">
      <c r="A448" s="91">
        <v>1</v>
      </c>
      <c r="B448" s="435">
        <v>4</v>
      </c>
      <c r="C448" s="437" t="s">
        <v>41</v>
      </c>
      <c r="D448" s="92">
        <v>5</v>
      </c>
      <c r="E448" s="92">
        <v>2</v>
      </c>
      <c r="F448" s="92">
        <v>1</v>
      </c>
      <c r="G448" s="520" t="s">
        <v>51</v>
      </c>
      <c r="H448" s="367" t="s">
        <v>446</v>
      </c>
      <c r="I448" s="527"/>
      <c r="J448" s="367"/>
      <c r="K448" s="519"/>
      <c r="L448" s="367"/>
    </row>
    <row r="449" spans="1:12" s="523" customFormat="1" ht="19.5" hidden="1" customHeight="1">
      <c r="A449" s="91">
        <v>1</v>
      </c>
      <c r="B449" s="435">
        <v>4</v>
      </c>
      <c r="C449" s="437" t="s">
        <v>41</v>
      </c>
      <c r="D449" s="92">
        <v>5</v>
      </c>
      <c r="E449" s="92">
        <v>2</v>
      </c>
      <c r="F449" s="92">
        <v>1</v>
      </c>
      <c r="G449" s="518" t="s">
        <v>585</v>
      </c>
      <c r="H449" s="367" t="s">
        <v>725</v>
      </c>
      <c r="I449" s="527"/>
      <c r="J449" s="367"/>
      <c r="K449" s="519"/>
      <c r="L449" s="367"/>
    </row>
    <row r="450" spans="1:12" ht="19.5" customHeight="1">
      <c r="A450" s="91">
        <v>1</v>
      </c>
      <c r="B450" s="435">
        <v>4</v>
      </c>
      <c r="C450" s="437" t="s">
        <v>41</v>
      </c>
      <c r="D450" s="92">
        <v>5</v>
      </c>
      <c r="E450" s="92">
        <v>2</v>
      </c>
      <c r="F450" s="92">
        <v>2</v>
      </c>
      <c r="G450" s="520"/>
      <c r="H450" s="367" t="s">
        <v>220</v>
      </c>
      <c r="I450" s="527"/>
      <c r="J450" s="367"/>
      <c r="K450" s="519">
        <f>SUM(K451:K454)</f>
        <v>0</v>
      </c>
      <c r="L450" s="367"/>
    </row>
    <row r="451" spans="1:12" ht="19.5" hidden="1" customHeight="1">
      <c r="A451" s="91">
        <v>1</v>
      </c>
      <c r="B451" s="435">
        <v>4</v>
      </c>
      <c r="C451" s="437" t="s">
        <v>41</v>
      </c>
      <c r="D451" s="92">
        <v>5</v>
      </c>
      <c r="E451" s="92">
        <v>2</v>
      </c>
      <c r="F451" s="92">
        <v>2</v>
      </c>
      <c r="G451" s="520" t="s">
        <v>34</v>
      </c>
      <c r="H451" s="367" t="s">
        <v>339</v>
      </c>
      <c r="I451" s="527"/>
      <c r="J451" s="367"/>
      <c r="K451" s="519"/>
      <c r="L451" s="367"/>
    </row>
    <row r="452" spans="1:12" ht="19.5" hidden="1" customHeight="1">
      <c r="A452" s="91">
        <v>1</v>
      </c>
      <c r="B452" s="435">
        <v>4</v>
      </c>
      <c r="C452" s="437" t="s">
        <v>41</v>
      </c>
      <c r="D452" s="92">
        <v>5</v>
      </c>
      <c r="E452" s="92">
        <v>2</v>
      </c>
      <c r="F452" s="92">
        <v>2</v>
      </c>
      <c r="G452" s="520" t="s">
        <v>37</v>
      </c>
      <c r="H452" s="367" t="s">
        <v>699</v>
      </c>
      <c r="I452" s="527"/>
      <c r="J452" s="367"/>
      <c r="K452" s="519"/>
      <c r="L452" s="367"/>
    </row>
    <row r="453" spans="1:12" ht="19.5" hidden="1" customHeight="1">
      <c r="A453" s="91">
        <v>1</v>
      </c>
      <c r="B453" s="435">
        <v>4</v>
      </c>
      <c r="C453" s="437" t="s">
        <v>41</v>
      </c>
      <c r="D453" s="92">
        <v>5</v>
      </c>
      <c r="E453" s="92">
        <v>2</v>
      </c>
      <c r="F453" s="92">
        <v>2</v>
      </c>
      <c r="G453" s="520" t="s">
        <v>45</v>
      </c>
      <c r="H453" s="367" t="s">
        <v>702</v>
      </c>
      <c r="I453" s="527"/>
      <c r="J453" s="367"/>
      <c r="K453" s="519"/>
      <c r="L453" s="367"/>
    </row>
    <row r="454" spans="1:12" ht="19.5" hidden="1" customHeight="1">
      <c r="A454" s="91">
        <v>1</v>
      </c>
      <c r="B454" s="435">
        <v>4</v>
      </c>
      <c r="C454" s="437" t="s">
        <v>41</v>
      </c>
      <c r="D454" s="92">
        <v>5</v>
      </c>
      <c r="E454" s="92">
        <v>2</v>
      </c>
      <c r="F454" s="92">
        <v>2</v>
      </c>
      <c r="G454" s="518" t="s">
        <v>585</v>
      </c>
      <c r="H454" s="367" t="s">
        <v>703</v>
      </c>
      <c r="I454" s="527"/>
      <c r="J454" s="367"/>
      <c r="K454" s="519"/>
      <c r="L454" s="367"/>
    </row>
    <row r="455" spans="1:12" ht="19.5" customHeight="1">
      <c r="A455" s="91">
        <v>1</v>
      </c>
      <c r="B455" s="435">
        <v>4</v>
      </c>
      <c r="C455" s="437" t="s">
        <v>41</v>
      </c>
      <c r="D455" s="92">
        <v>5</v>
      </c>
      <c r="E455" s="92">
        <v>2</v>
      </c>
      <c r="F455" s="92">
        <v>3</v>
      </c>
      <c r="G455" s="520"/>
      <c r="H455" s="367" t="s">
        <v>226</v>
      </c>
      <c r="I455" s="530"/>
      <c r="J455" s="367"/>
      <c r="K455" s="519">
        <f>SUM(K456)</f>
        <v>0</v>
      </c>
      <c r="L455" s="367"/>
    </row>
    <row r="456" spans="1:12" ht="19.5" hidden="1" customHeight="1">
      <c r="A456" s="91">
        <v>1</v>
      </c>
      <c r="B456" s="435">
        <v>4</v>
      </c>
      <c r="C456" s="437" t="s">
        <v>41</v>
      </c>
      <c r="D456" s="92">
        <v>5</v>
      </c>
      <c r="E456" s="92">
        <v>2</v>
      </c>
      <c r="F456" s="92">
        <v>3</v>
      </c>
      <c r="G456" s="518" t="s">
        <v>34</v>
      </c>
      <c r="H456" s="367" t="s">
        <v>704</v>
      </c>
      <c r="I456" s="530"/>
      <c r="J456" s="367"/>
      <c r="K456" s="519"/>
      <c r="L456" s="367"/>
    </row>
    <row r="457" spans="1:12" ht="19.5" customHeight="1">
      <c r="A457" s="432">
        <v>1</v>
      </c>
      <c r="B457" s="424">
        <v>4</v>
      </c>
      <c r="C457" s="432" t="s">
        <v>45</v>
      </c>
      <c r="D457" s="418"/>
      <c r="E457" s="418"/>
      <c r="F457" s="418"/>
      <c r="G457" s="525"/>
      <c r="H457" s="531" t="s">
        <v>70</v>
      </c>
      <c r="I457" s="90"/>
      <c r="J457" s="90" t="s">
        <v>436</v>
      </c>
      <c r="K457" s="522">
        <f>K458</f>
        <v>0</v>
      </c>
      <c r="L457" s="90"/>
    </row>
    <row r="458" spans="1:12" ht="19.5" hidden="1" customHeight="1">
      <c r="A458" s="91">
        <v>1</v>
      </c>
      <c r="B458" s="435">
        <v>4</v>
      </c>
      <c r="C458" s="91" t="s">
        <v>45</v>
      </c>
      <c r="D458" s="92">
        <v>5</v>
      </c>
      <c r="E458" s="92">
        <v>2</v>
      </c>
      <c r="F458" s="92"/>
      <c r="G458" s="520"/>
      <c r="H458" s="367" t="s">
        <v>43</v>
      </c>
      <c r="I458" s="367"/>
      <c r="J458" s="367"/>
      <c r="K458" s="519">
        <f>K459+K466+K473</f>
        <v>0</v>
      </c>
      <c r="L458" s="367"/>
    </row>
    <row r="459" spans="1:12" ht="19.5" hidden="1" customHeight="1">
      <c r="A459" s="91">
        <v>1</v>
      </c>
      <c r="B459" s="435">
        <v>4</v>
      </c>
      <c r="C459" s="91" t="s">
        <v>45</v>
      </c>
      <c r="D459" s="92">
        <v>5</v>
      </c>
      <c r="E459" s="92">
        <v>2</v>
      </c>
      <c r="F459" s="92">
        <v>1</v>
      </c>
      <c r="G459" s="520"/>
      <c r="H459" s="367" t="s">
        <v>161</v>
      </c>
      <c r="I459" s="367"/>
      <c r="J459" s="367"/>
      <c r="K459" s="519">
        <f>SUM(K460:K465)</f>
        <v>0</v>
      </c>
      <c r="L459" s="367"/>
    </row>
    <row r="460" spans="1:12" ht="19.5" hidden="1" customHeight="1">
      <c r="A460" s="91">
        <v>1</v>
      </c>
      <c r="B460" s="435">
        <v>4</v>
      </c>
      <c r="C460" s="91" t="s">
        <v>45</v>
      </c>
      <c r="D460" s="92">
        <v>5</v>
      </c>
      <c r="E460" s="92">
        <v>2</v>
      </c>
      <c r="F460" s="92">
        <v>1</v>
      </c>
      <c r="G460" s="520" t="s">
        <v>34</v>
      </c>
      <c r="H460" s="367" t="s">
        <v>330</v>
      </c>
      <c r="I460" s="367"/>
      <c r="J460" s="367"/>
      <c r="K460" s="519"/>
      <c r="L460" s="367"/>
    </row>
    <row r="461" spans="1:12" ht="19.5" hidden="1" customHeight="1">
      <c r="A461" s="91">
        <v>1</v>
      </c>
      <c r="B461" s="435">
        <v>4</v>
      </c>
      <c r="C461" s="91" t="s">
        <v>45</v>
      </c>
      <c r="D461" s="92">
        <v>5</v>
      </c>
      <c r="E461" s="92">
        <v>2</v>
      </c>
      <c r="F461" s="92">
        <v>1</v>
      </c>
      <c r="G461" s="520" t="s">
        <v>41</v>
      </c>
      <c r="H461" s="367" t="s">
        <v>695</v>
      </c>
      <c r="I461" s="367"/>
      <c r="J461" s="367"/>
      <c r="K461" s="519"/>
      <c r="L461" s="367"/>
    </row>
    <row r="462" spans="1:12" ht="19.5" hidden="1" customHeight="1">
      <c r="A462" s="91">
        <v>1</v>
      </c>
      <c r="B462" s="435">
        <v>4</v>
      </c>
      <c r="C462" s="91" t="s">
        <v>45</v>
      </c>
      <c r="D462" s="92">
        <v>5</v>
      </c>
      <c r="E462" s="92">
        <v>2</v>
      </c>
      <c r="F462" s="92">
        <v>1</v>
      </c>
      <c r="G462" s="520" t="s">
        <v>45</v>
      </c>
      <c r="H462" s="367" t="s">
        <v>197</v>
      </c>
      <c r="I462" s="367"/>
      <c r="J462" s="367"/>
      <c r="K462" s="519"/>
      <c r="L462" s="367"/>
    </row>
    <row r="463" spans="1:12" ht="19.5" hidden="1" customHeight="1">
      <c r="A463" s="91">
        <v>1</v>
      </c>
      <c r="B463" s="435">
        <v>4</v>
      </c>
      <c r="C463" s="91" t="s">
        <v>45</v>
      </c>
      <c r="D463" s="92">
        <v>5</v>
      </c>
      <c r="E463" s="92">
        <v>2</v>
      </c>
      <c r="F463" s="92">
        <v>1</v>
      </c>
      <c r="G463" s="520" t="s">
        <v>49</v>
      </c>
      <c r="H463" s="367" t="s">
        <v>203</v>
      </c>
      <c r="I463" s="367"/>
      <c r="J463" s="367"/>
      <c r="K463" s="519"/>
      <c r="L463" s="367"/>
    </row>
    <row r="464" spans="1:12" ht="19.5" hidden="1" customHeight="1">
      <c r="A464" s="91">
        <v>1</v>
      </c>
      <c r="B464" s="435">
        <v>4</v>
      </c>
      <c r="C464" s="91" t="s">
        <v>45</v>
      </c>
      <c r="D464" s="92">
        <v>5</v>
      </c>
      <c r="E464" s="92">
        <v>2</v>
      </c>
      <c r="F464" s="92">
        <v>1</v>
      </c>
      <c r="G464" s="520" t="s">
        <v>51</v>
      </c>
      <c r="H464" s="367" t="s">
        <v>446</v>
      </c>
      <c r="I464" s="367"/>
      <c r="J464" s="367"/>
      <c r="K464" s="519"/>
      <c r="L464" s="367"/>
    </row>
    <row r="465" spans="1:12" ht="19.5" hidden="1" customHeight="1">
      <c r="A465" s="91">
        <v>1</v>
      </c>
      <c r="B465" s="435">
        <v>4</v>
      </c>
      <c r="C465" s="91" t="s">
        <v>45</v>
      </c>
      <c r="D465" s="92">
        <v>5</v>
      </c>
      <c r="E465" s="92">
        <v>2</v>
      </c>
      <c r="F465" s="92">
        <v>1</v>
      </c>
      <c r="G465" s="518" t="s">
        <v>585</v>
      </c>
      <c r="H465" s="367" t="s">
        <v>725</v>
      </c>
      <c r="I465" s="367"/>
      <c r="J465" s="367"/>
      <c r="K465" s="519"/>
      <c r="L465" s="367"/>
    </row>
    <row r="466" spans="1:12" ht="19.5" hidden="1" customHeight="1">
      <c r="A466" s="91">
        <v>1</v>
      </c>
      <c r="B466" s="435">
        <v>4</v>
      </c>
      <c r="C466" s="91" t="s">
        <v>45</v>
      </c>
      <c r="D466" s="92">
        <v>5</v>
      </c>
      <c r="E466" s="92">
        <v>2</v>
      </c>
      <c r="F466" s="92">
        <v>2</v>
      </c>
      <c r="G466" s="520"/>
      <c r="H466" s="367" t="s">
        <v>220</v>
      </c>
      <c r="I466" s="367"/>
      <c r="J466" s="367"/>
      <c r="K466" s="519">
        <f>SUM(K467:K472)</f>
        <v>0</v>
      </c>
      <c r="L466" s="367"/>
    </row>
    <row r="467" spans="1:12" ht="19.5" hidden="1" customHeight="1">
      <c r="A467" s="91">
        <v>1</v>
      </c>
      <c r="B467" s="435">
        <v>4</v>
      </c>
      <c r="C467" s="91" t="s">
        <v>45</v>
      </c>
      <c r="D467" s="92">
        <v>5</v>
      </c>
      <c r="E467" s="92">
        <v>2</v>
      </c>
      <c r="F467" s="92">
        <v>2</v>
      </c>
      <c r="G467" s="518" t="s">
        <v>34</v>
      </c>
      <c r="H467" s="367" t="s">
        <v>339</v>
      </c>
      <c r="I467" s="367"/>
      <c r="J467" s="367"/>
      <c r="K467" s="519"/>
      <c r="L467" s="367"/>
    </row>
    <row r="468" spans="1:12" s="523" customFormat="1" ht="18" hidden="1" customHeight="1">
      <c r="A468" s="91">
        <v>1</v>
      </c>
      <c r="B468" s="435">
        <v>4</v>
      </c>
      <c r="C468" s="91" t="s">
        <v>45</v>
      </c>
      <c r="D468" s="92">
        <v>5</v>
      </c>
      <c r="E468" s="92">
        <v>2</v>
      </c>
      <c r="F468" s="92">
        <v>2</v>
      </c>
      <c r="G468" s="518" t="s">
        <v>37</v>
      </c>
      <c r="H468" s="367" t="s">
        <v>699</v>
      </c>
      <c r="I468" s="367"/>
      <c r="J468" s="367"/>
      <c r="K468" s="519"/>
      <c r="L468" s="367"/>
    </row>
    <row r="469" spans="1:12" ht="19.5" hidden="1" customHeight="1">
      <c r="A469" s="91">
        <v>1</v>
      </c>
      <c r="B469" s="435">
        <v>4</v>
      </c>
      <c r="C469" s="91" t="s">
        <v>45</v>
      </c>
      <c r="D469" s="92">
        <v>5</v>
      </c>
      <c r="E469" s="92">
        <v>2</v>
      </c>
      <c r="F469" s="92">
        <v>2</v>
      </c>
      <c r="G469" s="518" t="s">
        <v>39</v>
      </c>
      <c r="H469" s="367" t="s">
        <v>700</v>
      </c>
      <c r="I469" s="367"/>
      <c r="J469" s="367"/>
      <c r="K469" s="519"/>
      <c r="L469" s="367"/>
    </row>
    <row r="470" spans="1:12" ht="19.5" hidden="1" customHeight="1">
      <c r="A470" s="91">
        <v>1</v>
      </c>
      <c r="B470" s="435">
        <v>4</v>
      </c>
      <c r="C470" s="91" t="s">
        <v>45</v>
      </c>
      <c r="D470" s="92">
        <v>5</v>
      </c>
      <c r="E470" s="92">
        <v>2</v>
      </c>
      <c r="F470" s="92">
        <v>2</v>
      </c>
      <c r="G470" s="518" t="s">
        <v>41</v>
      </c>
      <c r="H470" s="367" t="s">
        <v>701</v>
      </c>
      <c r="I470" s="367"/>
      <c r="J470" s="367"/>
      <c r="K470" s="519"/>
      <c r="L470" s="367"/>
    </row>
    <row r="471" spans="1:12" ht="19.5" hidden="1" customHeight="1">
      <c r="A471" s="91">
        <v>1</v>
      </c>
      <c r="B471" s="435">
        <v>4</v>
      </c>
      <c r="C471" s="91" t="s">
        <v>45</v>
      </c>
      <c r="D471" s="92">
        <v>5</v>
      </c>
      <c r="E471" s="92">
        <v>2</v>
      </c>
      <c r="F471" s="92">
        <v>2</v>
      </c>
      <c r="G471" s="518" t="s">
        <v>45</v>
      </c>
      <c r="H471" s="367" t="s">
        <v>702</v>
      </c>
      <c r="I471" s="367"/>
      <c r="J471" s="367"/>
      <c r="K471" s="519"/>
      <c r="L471" s="367"/>
    </row>
    <row r="472" spans="1:12" ht="19.5" hidden="1" customHeight="1">
      <c r="A472" s="91">
        <v>1</v>
      </c>
      <c r="B472" s="435">
        <v>4</v>
      </c>
      <c r="C472" s="91" t="s">
        <v>45</v>
      </c>
      <c r="D472" s="92">
        <v>5</v>
      </c>
      <c r="E472" s="92">
        <v>2</v>
      </c>
      <c r="F472" s="92">
        <v>2</v>
      </c>
      <c r="G472" s="518" t="s">
        <v>585</v>
      </c>
      <c r="H472" s="367" t="s">
        <v>703</v>
      </c>
      <c r="I472" s="367"/>
      <c r="J472" s="367"/>
      <c r="K472" s="519"/>
      <c r="L472" s="367"/>
    </row>
    <row r="473" spans="1:12" ht="19.5" hidden="1" customHeight="1">
      <c r="A473" s="91">
        <v>1</v>
      </c>
      <c r="B473" s="435">
        <v>4</v>
      </c>
      <c r="C473" s="437" t="s">
        <v>45</v>
      </c>
      <c r="D473" s="92">
        <v>5</v>
      </c>
      <c r="E473" s="92">
        <v>2</v>
      </c>
      <c r="F473" s="92">
        <v>3</v>
      </c>
      <c r="G473" s="520"/>
      <c r="H473" s="367" t="s">
        <v>226</v>
      </c>
      <c r="I473" s="530"/>
      <c r="J473" s="367"/>
      <c r="K473" s="519">
        <f>SUM(K474:K475)</f>
        <v>0</v>
      </c>
      <c r="L473" s="367"/>
    </row>
    <row r="474" spans="1:12" ht="19.5" hidden="1" customHeight="1">
      <c r="A474" s="91">
        <v>1</v>
      </c>
      <c r="B474" s="435">
        <v>4</v>
      </c>
      <c r="C474" s="437" t="s">
        <v>45</v>
      </c>
      <c r="D474" s="92">
        <v>5</v>
      </c>
      <c r="E474" s="92">
        <v>2</v>
      </c>
      <c r="F474" s="92">
        <v>3</v>
      </c>
      <c r="G474" s="518" t="s">
        <v>34</v>
      </c>
      <c r="H474" s="367" t="s">
        <v>704</v>
      </c>
      <c r="I474" s="530"/>
      <c r="J474" s="367"/>
      <c r="K474" s="519"/>
      <c r="L474" s="367"/>
    </row>
    <row r="475" spans="1:12" ht="19.5" hidden="1" customHeight="1">
      <c r="A475" s="91">
        <v>1</v>
      </c>
      <c r="B475" s="435">
        <v>4</v>
      </c>
      <c r="C475" s="437" t="s">
        <v>45</v>
      </c>
      <c r="D475" s="92">
        <v>5</v>
      </c>
      <c r="E475" s="92">
        <v>2</v>
      </c>
      <c r="F475" s="92">
        <v>3</v>
      </c>
      <c r="G475" s="518" t="s">
        <v>37</v>
      </c>
      <c r="H475" s="367" t="s">
        <v>705</v>
      </c>
      <c r="I475" s="530"/>
      <c r="J475" s="367"/>
      <c r="K475" s="519"/>
      <c r="L475" s="367"/>
    </row>
    <row r="476" spans="1:12" ht="19.5" hidden="1" customHeight="1">
      <c r="A476" s="439">
        <v>1</v>
      </c>
      <c r="B476" s="424">
        <v>4</v>
      </c>
      <c r="C476" s="440" t="s">
        <v>49</v>
      </c>
      <c r="D476" s="418"/>
      <c r="E476" s="418"/>
      <c r="F476" s="418"/>
      <c r="G476" s="525"/>
      <c r="H476" s="433" t="s">
        <v>595</v>
      </c>
      <c r="I476" s="532"/>
      <c r="J476" s="90" t="s">
        <v>436</v>
      </c>
      <c r="K476" s="522">
        <f>K477</f>
        <v>0</v>
      </c>
      <c r="L476" s="90"/>
    </row>
    <row r="477" spans="1:12" ht="19.5" hidden="1" customHeight="1">
      <c r="A477" s="441">
        <v>1</v>
      </c>
      <c r="B477" s="435">
        <v>4</v>
      </c>
      <c r="C477" s="442" t="s">
        <v>49</v>
      </c>
      <c r="D477" s="92">
        <v>5</v>
      </c>
      <c r="E477" s="92">
        <v>2</v>
      </c>
      <c r="F477" s="92"/>
      <c r="G477" s="520"/>
      <c r="H477" s="367" t="s">
        <v>43</v>
      </c>
      <c r="I477" s="367"/>
      <c r="J477" s="367"/>
      <c r="K477" s="519">
        <f>K478+K485+K492</f>
        <v>0</v>
      </c>
      <c r="L477" s="367"/>
    </row>
    <row r="478" spans="1:12" ht="19.5" hidden="1" customHeight="1">
      <c r="A478" s="441">
        <v>1</v>
      </c>
      <c r="B478" s="435">
        <v>4</v>
      </c>
      <c r="C478" s="442" t="s">
        <v>49</v>
      </c>
      <c r="D478" s="92">
        <v>5</v>
      </c>
      <c r="E478" s="92">
        <v>2</v>
      </c>
      <c r="F478" s="92">
        <v>1</v>
      </c>
      <c r="G478" s="520"/>
      <c r="H478" s="367" t="s">
        <v>161</v>
      </c>
      <c r="I478" s="367"/>
      <c r="J478" s="367"/>
      <c r="K478" s="519">
        <f>SUM(K479:K484)</f>
        <v>0</v>
      </c>
      <c r="L478" s="367"/>
    </row>
    <row r="479" spans="1:12" ht="19.5" hidden="1" customHeight="1">
      <c r="A479" s="441">
        <v>1</v>
      </c>
      <c r="B479" s="435">
        <v>4</v>
      </c>
      <c r="C479" s="442" t="s">
        <v>49</v>
      </c>
      <c r="D479" s="92">
        <v>5</v>
      </c>
      <c r="E479" s="92">
        <v>2</v>
      </c>
      <c r="F479" s="92">
        <v>1</v>
      </c>
      <c r="G479" s="520" t="s">
        <v>34</v>
      </c>
      <c r="H479" s="367" t="s">
        <v>330</v>
      </c>
      <c r="I479" s="367"/>
      <c r="J479" s="367"/>
      <c r="K479" s="519"/>
      <c r="L479" s="367"/>
    </row>
    <row r="480" spans="1:12" ht="19.5" hidden="1" customHeight="1">
      <c r="A480" s="441">
        <v>1</v>
      </c>
      <c r="B480" s="435">
        <v>4</v>
      </c>
      <c r="C480" s="442" t="s">
        <v>49</v>
      </c>
      <c r="D480" s="92">
        <v>5</v>
      </c>
      <c r="E480" s="92">
        <v>2</v>
      </c>
      <c r="F480" s="92">
        <v>1</v>
      </c>
      <c r="G480" s="520" t="s">
        <v>41</v>
      </c>
      <c r="H480" s="367" t="s">
        <v>695</v>
      </c>
      <c r="I480" s="367"/>
      <c r="J480" s="367"/>
      <c r="K480" s="519"/>
      <c r="L480" s="367"/>
    </row>
    <row r="481" spans="1:12" ht="19.5" hidden="1" customHeight="1">
      <c r="A481" s="441">
        <v>1</v>
      </c>
      <c r="B481" s="435">
        <v>4</v>
      </c>
      <c r="C481" s="442" t="s">
        <v>49</v>
      </c>
      <c r="D481" s="92">
        <v>5</v>
      </c>
      <c r="E481" s="92">
        <v>2</v>
      </c>
      <c r="F481" s="92">
        <v>1</v>
      </c>
      <c r="G481" s="520" t="s">
        <v>45</v>
      </c>
      <c r="H481" s="367" t="s">
        <v>197</v>
      </c>
      <c r="I481" s="367"/>
      <c r="J481" s="367"/>
      <c r="K481" s="519"/>
      <c r="L481" s="367"/>
    </row>
    <row r="482" spans="1:12" ht="19.5" hidden="1" customHeight="1">
      <c r="A482" s="441">
        <v>1</v>
      </c>
      <c r="B482" s="435">
        <v>4</v>
      </c>
      <c r="C482" s="442" t="s">
        <v>49</v>
      </c>
      <c r="D482" s="92">
        <v>5</v>
      </c>
      <c r="E482" s="92">
        <v>2</v>
      </c>
      <c r="F482" s="92">
        <v>1</v>
      </c>
      <c r="G482" s="520" t="s">
        <v>49</v>
      </c>
      <c r="H482" s="367" t="s">
        <v>203</v>
      </c>
      <c r="I482" s="367"/>
      <c r="J482" s="367"/>
      <c r="K482" s="519"/>
      <c r="L482" s="367"/>
    </row>
    <row r="483" spans="1:12" ht="19.5" hidden="1" customHeight="1">
      <c r="A483" s="441">
        <v>1</v>
      </c>
      <c r="B483" s="435">
        <v>4</v>
      </c>
      <c r="C483" s="442" t="s">
        <v>49</v>
      </c>
      <c r="D483" s="92">
        <v>5</v>
      </c>
      <c r="E483" s="92">
        <v>2</v>
      </c>
      <c r="F483" s="92">
        <v>1</v>
      </c>
      <c r="G483" s="520" t="s">
        <v>51</v>
      </c>
      <c r="H483" s="367" t="s">
        <v>446</v>
      </c>
      <c r="I483" s="367"/>
      <c r="J483" s="367"/>
      <c r="K483" s="519"/>
      <c r="L483" s="367"/>
    </row>
    <row r="484" spans="1:12" ht="19.5" hidden="1" customHeight="1">
      <c r="A484" s="441">
        <v>1</v>
      </c>
      <c r="B484" s="435">
        <v>4</v>
      </c>
      <c r="C484" s="442" t="s">
        <v>49</v>
      </c>
      <c r="D484" s="92">
        <v>5</v>
      </c>
      <c r="E484" s="92">
        <v>2</v>
      </c>
      <c r="F484" s="92">
        <v>1</v>
      </c>
      <c r="G484" s="518" t="s">
        <v>585</v>
      </c>
      <c r="H484" s="367" t="s">
        <v>725</v>
      </c>
      <c r="I484" s="367"/>
      <c r="J484" s="367"/>
      <c r="K484" s="519"/>
      <c r="L484" s="367"/>
    </row>
    <row r="485" spans="1:12" ht="19.5" hidden="1" customHeight="1">
      <c r="A485" s="441">
        <v>1</v>
      </c>
      <c r="B485" s="435">
        <v>4</v>
      </c>
      <c r="C485" s="442" t="s">
        <v>49</v>
      </c>
      <c r="D485" s="92">
        <v>5</v>
      </c>
      <c r="E485" s="92">
        <v>2</v>
      </c>
      <c r="F485" s="92">
        <v>2</v>
      </c>
      <c r="G485" s="520"/>
      <c r="H485" s="367" t="s">
        <v>220</v>
      </c>
      <c r="I485" s="367"/>
      <c r="J485" s="367"/>
      <c r="K485" s="519">
        <f>SUM(K486:K491)</f>
        <v>0</v>
      </c>
      <c r="L485" s="367"/>
    </row>
    <row r="486" spans="1:12" s="523" customFormat="1" ht="19.5" hidden="1" customHeight="1">
      <c r="A486" s="441">
        <v>1</v>
      </c>
      <c r="B486" s="435">
        <v>4</v>
      </c>
      <c r="C486" s="442" t="s">
        <v>49</v>
      </c>
      <c r="D486" s="92">
        <v>5</v>
      </c>
      <c r="E486" s="92">
        <v>2</v>
      </c>
      <c r="F486" s="92">
        <v>2</v>
      </c>
      <c r="G486" s="518" t="s">
        <v>34</v>
      </c>
      <c r="H486" s="367" t="s">
        <v>339</v>
      </c>
      <c r="I486" s="367"/>
      <c r="J486" s="367"/>
      <c r="K486" s="519"/>
      <c r="L486" s="367"/>
    </row>
    <row r="487" spans="1:12" ht="19.5" hidden="1" customHeight="1">
      <c r="A487" s="441">
        <v>1</v>
      </c>
      <c r="B487" s="435">
        <v>4</v>
      </c>
      <c r="C487" s="442" t="s">
        <v>49</v>
      </c>
      <c r="D487" s="92">
        <v>5</v>
      </c>
      <c r="E487" s="92">
        <v>2</v>
      </c>
      <c r="F487" s="92">
        <v>2</v>
      </c>
      <c r="G487" s="518" t="s">
        <v>37</v>
      </c>
      <c r="H487" s="367" t="s">
        <v>699</v>
      </c>
      <c r="I487" s="367"/>
      <c r="J487" s="367"/>
      <c r="K487" s="519"/>
      <c r="L487" s="367"/>
    </row>
    <row r="488" spans="1:12" ht="19.5" hidden="1" customHeight="1">
      <c r="A488" s="441">
        <v>1</v>
      </c>
      <c r="B488" s="435">
        <v>4</v>
      </c>
      <c r="C488" s="442" t="s">
        <v>49</v>
      </c>
      <c r="D488" s="92">
        <v>5</v>
      </c>
      <c r="E488" s="92">
        <v>2</v>
      </c>
      <c r="F488" s="92">
        <v>2</v>
      </c>
      <c r="G488" s="518" t="s">
        <v>39</v>
      </c>
      <c r="H488" s="367" t="s">
        <v>700</v>
      </c>
      <c r="I488" s="367"/>
      <c r="J488" s="367"/>
      <c r="K488" s="519"/>
      <c r="L488" s="367"/>
    </row>
    <row r="489" spans="1:12" ht="19.5" hidden="1" customHeight="1">
      <c r="A489" s="441">
        <v>1</v>
      </c>
      <c r="B489" s="435">
        <v>4</v>
      </c>
      <c r="C489" s="442" t="s">
        <v>49</v>
      </c>
      <c r="D489" s="92">
        <v>5</v>
      </c>
      <c r="E489" s="92">
        <v>2</v>
      </c>
      <c r="F489" s="92">
        <v>2</v>
      </c>
      <c r="G489" s="518" t="s">
        <v>41</v>
      </c>
      <c r="H489" s="367" t="s">
        <v>701</v>
      </c>
      <c r="I489" s="367"/>
      <c r="J489" s="367"/>
      <c r="K489" s="519"/>
      <c r="L489" s="367"/>
    </row>
    <row r="490" spans="1:12" ht="19.5" hidden="1" customHeight="1">
      <c r="A490" s="441">
        <v>1</v>
      </c>
      <c r="B490" s="435">
        <v>4</v>
      </c>
      <c r="C490" s="442" t="s">
        <v>49</v>
      </c>
      <c r="D490" s="92">
        <v>5</v>
      </c>
      <c r="E490" s="92">
        <v>2</v>
      </c>
      <c r="F490" s="92">
        <v>2</v>
      </c>
      <c r="G490" s="518" t="s">
        <v>45</v>
      </c>
      <c r="H490" s="367" t="s">
        <v>702</v>
      </c>
      <c r="I490" s="367"/>
      <c r="J490" s="367"/>
      <c r="K490" s="519"/>
      <c r="L490" s="367"/>
    </row>
    <row r="491" spans="1:12" ht="19.5" hidden="1" customHeight="1">
      <c r="A491" s="441">
        <v>1</v>
      </c>
      <c r="B491" s="435">
        <v>4</v>
      </c>
      <c r="C491" s="442" t="s">
        <v>49</v>
      </c>
      <c r="D491" s="92">
        <v>5</v>
      </c>
      <c r="E491" s="92">
        <v>2</v>
      </c>
      <c r="F491" s="92">
        <v>2</v>
      </c>
      <c r="G491" s="518" t="s">
        <v>585</v>
      </c>
      <c r="H491" s="367" t="s">
        <v>703</v>
      </c>
      <c r="I491" s="367"/>
      <c r="J491" s="367"/>
      <c r="K491" s="519"/>
      <c r="L491" s="367"/>
    </row>
    <row r="492" spans="1:12" ht="19.5" hidden="1" customHeight="1">
      <c r="A492" s="91">
        <v>1</v>
      </c>
      <c r="B492" s="435">
        <v>4</v>
      </c>
      <c r="C492" s="437" t="s">
        <v>49</v>
      </c>
      <c r="D492" s="92">
        <v>5</v>
      </c>
      <c r="E492" s="92">
        <v>2</v>
      </c>
      <c r="F492" s="92">
        <v>3</v>
      </c>
      <c r="G492" s="520"/>
      <c r="H492" s="367" t="s">
        <v>226</v>
      </c>
      <c r="I492" s="530"/>
      <c r="J492" s="367"/>
      <c r="K492" s="519">
        <f>K493</f>
        <v>0</v>
      </c>
      <c r="L492" s="367"/>
    </row>
    <row r="493" spans="1:12" ht="19.5" hidden="1" customHeight="1">
      <c r="A493" s="91">
        <v>1</v>
      </c>
      <c r="B493" s="435">
        <v>4</v>
      </c>
      <c r="C493" s="437" t="s">
        <v>49</v>
      </c>
      <c r="D493" s="92">
        <v>5</v>
      </c>
      <c r="E493" s="92">
        <v>2</v>
      </c>
      <c r="F493" s="92">
        <v>3</v>
      </c>
      <c r="G493" s="518" t="s">
        <v>34</v>
      </c>
      <c r="H493" s="367" t="s">
        <v>704</v>
      </c>
      <c r="I493" s="530"/>
      <c r="J493" s="367"/>
      <c r="K493" s="519"/>
      <c r="L493" s="367"/>
    </row>
    <row r="494" spans="1:12" ht="19.5" customHeight="1">
      <c r="A494" s="439">
        <v>1</v>
      </c>
      <c r="B494" s="424">
        <v>4</v>
      </c>
      <c r="C494" s="439" t="s">
        <v>51</v>
      </c>
      <c r="D494" s="418"/>
      <c r="E494" s="418"/>
      <c r="F494" s="418"/>
      <c r="G494" s="525"/>
      <c r="H494" s="433" t="s">
        <v>596</v>
      </c>
      <c r="I494" s="532"/>
      <c r="J494" s="90" t="s">
        <v>436</v>
      </c>
      <c r="K494" s="522">
        <f>K495</f>
        <v>1825000</v>
      </c>
      <c r="L494" s="90" t="s">
        <v>44</v>
      </c>
    </row>
    <row r="495" spans="1:12" ht="19.5" customHeight="1">
      <c r="A495" s="441">
        <v>1</v>
      </c>
      <c r="B495" s="435">
        <v>4</v>
      </c>
      <c r="C495" s="441" t="s">
        <v>51</v>
      </c>
      <c r="D495" s="92">
        <v>5</v>
      </c>
      <c r="E495" s="92">
        <v>2</v>
      </c>
      <c r="F495" s="92"/>
      <c r="G495" s="520"/>
      <c r="H495" s="367" t="s">
        <v>43</v>
      </c>
      <c r="I495" s="367"/>
      <c r="J495" s="367"/>
      <c r="K495" s="519">
        <f>K496+K503+K507</f>
        <v>1825000</v>
      </c>
      <c r="L495" s="367"/>
    </row>
    <row r="496" spans="1:12" ht="19.5" customHeight="1">
      <c r="A496" s="441">
        <v>1</v>
      </c>
      <c r="B496" s="435">
        <v>4</v>
      </c>
      <c r="C496" s="441" t="s">
        <v>51</v>
      </c>
      <c r="D496" s="92">
        <v>5</v>
      </c>
      <c r="E496" s="92">
        <v>2</v>
      </c>
      <c r="F496" s="92">
        <v>1</v>
      </c>
      <c r="G496" s="520"/>
      <c r="H496" s="367" t="s">
        <v>161</v>
      </c>
      <c r="I496" s="367"/>
      <c r="J496" s="367"/>
      <c r="K496" s="519">
        <f>SUM(K497:K502)</f>
        <v>1825000</v>
      </c>
      <c r="L496" s="367"/>
    </row>
    <row r="497" spans="1:12" ht="19.5" customHeight="1">
      <c r="A497" s="441">
        <v>1</v>
      </c>
      <c r="B497" s="435">
        <v>4</v>
      </c>
      <c r="C497" s="441" t="s">
        <v>51</v>
      </c>
      <c r="D497" s="92">
        <v>5</v>
      </c>
      <c r="E497" s="92">
        <v>2</v>
      </c>
      <c r="F497" s="92">
        <v>1</v>
      </c>
      <c r="G497" s="520" t="s">
        <v>34</v>
      </c>
      <c r="H497" s="367" t="s">
        <v>330</v>
      </c>
      <c r="I497" s="367"/>
      <c r="J497" s="367"/>
      <c r="K497" s="519">
        <f>'1.4.7'!J22</f>
        <v>177000</v>
      </c>
      <c r="L497" s="367"/>
    </row>
    <row r="498" spans="1:12" ht="19.5" hidden="1" customHeight="1">
      <c r="A498" s="441">
        <v>1</v>
      </c>
      <c r="B498" s="435">
        <v>4</v>
      </c>
      <c r="C498" s="441" t="s">
        <v>51</v>
      </c>
      <c r="D498" s="92">
        <v>5</v>
      </c>
      <c r="E498" s="92">
        <v>2</v>
      </c>
      <c r="F498" s="92">
        <v>1</v>
      </c>
      <c r="G498" s="520" t="s">
        <v>41</v>
      </c>
      <c r="H498" s="367" t="s">
        <v>695</v>
      </c>
      <c r="I498" s="367"/>
      <c r="J498" s="367"/>
      <c r="K498" s="519"/>
      <c r="L498" s="367"/>
    </row>
    <row r="499" spans="1:12" ht="19.5" customHeight="1">
      <c r="A499" s="441">
        <v>1</v>
      </c>
      <c r="B499" s="435">
        <v>4</v>
      </c>
      <c r="C499" s="441" t="s">
        <v>51</v>
      </c>
      <c r="D499" s="92">
        <v>5</v>
      </c>
      <c r="E499" s="92">
        <v>2</v>
      </c>
      <c r="F499" s="92">
        <v>1</v>
      </c>
      <c r="G499" s="520" t="s">
        <v>45</v>
      </c>
      <c r="H499" s="367" t="s">
        <v>197</v>
      </c>
      <c r="I499" s="367"/>
      <c r="J499" s="367"/>
      <c r="K499" s="519">
        <f>'1.4.7'!J27</f>
        <v>148000</v>
      </c>
      <c r="L499" s="367"/>
    </row>
    <row r="500" spans="1:12" ht="19.5" customHeight="1">
      <c r="A500" s="441">
        <v>1</v>
      </c>
      <c r="B500" s="435">
        <v>4</v>
      </c>
      <c r="C500" s="441" t="s">
        <v>51</v>
      </c>
      <c r="D500" s="92">
        <v>5</v>
      </c>
      <c r="E500" s="92">
        <v>2</v>
      </c>
      <c r="F500" s="92">
        <v>1</v>
      </c>
      <c r="G500" s="520" t="s">
        <v>49</v>
      </c>
      <c r="H500" s="367" t="s">
        <v>203</v>
      </c>
      <c r="I500" s="367"/>
      <c r="J500" s="367"/>
      <c r="K500" s="519">
        <f>'1.4.7'!J31</f>
        <v>1500000</v>
      </c>
      <c r="L500" s="367"/>
    </row>
    <row r="501" spans="1:12" s="523" customFormat="1" ht="19.5" hidden="1" customHeight="1">
      <c r="A501" s="441">
        <v>1</v>
      </c>
      <c r="B501" s="435">
        <v>4</v>
      </c>
      <c r="C501" s="441" t="s">
        <v>51</v>
      </c>
      <c r="D501" s="92">
        <v>5</v>
      </c>
      <c r="E501" s="92">
        <v>2</v>
      </c>
      <c r="F501" s="92">
        <v>1</v>
      </c>
      <c r="G501" s="520" t="s">
        <v>51</v>
      </c>
      <c r="H501" s="367" t="s">
        <v>446</v>
      </c>
      <c r="I501" s="367"/>
      <c r="J501" s="367"/>
      <c r="K501" s="519"/>
      <c r="L501" s="367"/>
    </row>
    <row r="502" spans="1:12" ht="19.5" hidden="1" customHeight="1">
      <c r="A502" s="441">
        <v>1</v>
      </c>
      <c r="B502" s="435">
        <v>4</v>
      </c>
      <c r="C502" s="441" t="s">
        <v>51</v>
      </c>
      <c r="D502" s="92">
        <v>5</v>
      </c>
      <c r="E502" s="92">
        <v>2</v>
      </c>
      <c r="F502" s="92">
        <v>1</v>
      </c>
      <c r="G502" s="518" t="s">
        <v>585</v>
      </c>
      <c r="H502" s="367" t="s">
        <v>725</v>
      </c>
      <c r="I502" s="367"/>
      <c r="J502" s="367"/>
      <c r="K502" s="519"/>
      <c r="L502" s="367"/>
    </row>
    <row r="503" spans="1:12" ht="19.5" customHeight="1">
      <c r="A503" s="441">
        <v>1</v>
      </c>
      <c r="B503" s="435">
        <v>4</v>
      </c>
      <c r="C503" s="441" t="s">
        <v>51</v>
      </c>
      <c r="D503" s="92">
        <v>5</v>
      </c>
      <c r="E503" s="92">
        <v>2</v>
      </c>
      <c r="F503" s="92">
        <v>2</v>
      </c>
      <c r="G503" s="520"/>
      <c r="H503" s="367" t="s">
        <v>220</v>
      </c>
      <c r="I503" s="367"/>
      <c r="J503" s="367"/>
      <c r="K503" s="519">
        <f>SUM(K504:K506)</f>
        <v>0</v>
      </c>
      <c r="L503" s="367"/>
    </row>
    <row r="504" spans="1:12" ht="19.5" hidden="1" customHeight="1">
      <c r="A504" s="441">
        <v>1</v>
      </c>
      <c r="B504" s="435">
        <v>4</v>
      </c>
      <c r="C504" s="441" t="s">
        <v>51</v>
      </c>
      <c r="D504" s="92">
        <v>5</v>
      </c>
      <c r="E504" s="92">
        <v>2</v>
      </c>
      <c r="F504" s="92">
        <v>2</v>
      </c>
      <c r="G504" s="518" t="s">
        <v>34</v>
      </c>
      <c r="H504" s="367" t="s">
        <v>339</v>
      </c>
      <c r="I504" s="367"/>
      <c r="J504" s="367"/>
      <c r="K504" s="519"/>
      <c r="L504" s="367"/>
    </row>
    <row r="505" spans="1:12" ht="19.5" hidden="1" customHeight="1">
      <c r="A505" s="441">
        <v>1</v>
      </c>
      <c r="B505" s="435">
        <v>4</v>
      </c>
      <c r="C505" s="441" t="s">
        <v>51</v>
      </c>
      <c r="D505" s="92">
        <v>5</v>
      </c>
      <c r="E505" s="92">
        <v>2</v>
      </c>
      <c r="F505" s="92">
        <v>2</v>
      </c>
      <c r="G505" s="518" t="s">
        <v>45</v>
      </c>
      <c r="H505" s="367" t="s">
        <v>702</v>
      </c>
      <c r="I505" s="367"/>
      <c r="J505" s="367"/>
      <c r="K505" s="519"/>
      <c r="L505" s="367"/>
    </row>
    <row r="506" spans="1:12" ht="19.5" hidden="1" customHeight="1">
      <c r="A506" s="441">
        <v>1</v>
      </c>
      <c r="B506" s="435">
        <v>4</v>
      </c>
      <c r="C506" s="441" t="s">
        <v>51</v>
      </c>
      <c r="D506" s="92">
        <v>5</v>
      </c>
      <c r="E506" s="92">
        <v>2</v>
      </c>
      <c r="F506" s="92">
        <v>2</v>
      </c>
      <c r="G506" s="518" t="s">
        <v>585</v>
      </c>
      <c r="H506" s="367" t="s">
        <v>703</v>
      </c>
      <c r="I506" s="367"/>
      <c r="J506" s="367"/>
      <c r="K506" s="519"/>
      <c r="L506" s="367"/>
    </row>
    <row r="507" spans="1:12" ht="19.5" customHeight="1">
      <c r="A507" s="91">
        <v>1</v>
      </c>
      <c r="B507" s="435">
        <v>4</v>
      </c>
      <c r="C507" s="441" t="s">
        <v>51</v>
      </c>
      <c r="D507" s="92">
        <v>5</v>
      </c>
      <c r="E507" s="92">
        <v>2</v>
      </c>
      <c r="F507" s="92">
        <v>3</v>
      </c>
      <c r="G507" s="520"/>
      <c r="H507" s="367" t="s">
        <v>226</v>
      </c>
      <c r="I507" s="530"/>
      <c r="J507" s="367"/>
      <c r="K507" s="519">
        <f>K508</f>
        <v>0</v>
      </c>
      <c r="L507" s="367"/>
    </row>
    <row r="508" spans="1:12" ht="19.5" hidden="1" customHeight="1">
      <c r="A508" s="91">
        <v>1</v>
      </c>
      <c r="B508" s="435">
        <v>4</v>
      </c>
      <c r="C508" s="441" t="s">
        <v>51</v>
      </c>
      <c r="D508" s="92">
        <v>5</v>
      </c>
      <c r="E508" s="92">
        <v>2</v>
      </c>
      <c r="F508" s="92">
        <v>3</v>
      </c>
      <c r="G508" s="518" t="s">
        <v>34</v>
      </c>
      <c r="H508" s="367" t="s">
        <v>704</v>
      </c>
      <c r="I508" s="530"/>
      <c r="J508" s="367"/>
      <c r="K508" s="519"/>
      <c r="L508" s="367"/>
    </row>
    <row r="509" spans="1:12" ht="19.5" customHeight="1">
      <c r="A509" s="432">
        <v>1</v>
      </c>
      <c r="B509" s="424">
        <v>4</v>
      </c>
      <c r="C509" s="436" t="s">
        <v>73</v>
      </c>
      <c r="D509" s="92"/>
      <c r="E509" s="418"/>
      <c r="F509" s="418"/>
      <c r="G509" s="525"/>
      <c r="H509" s="531" t="s">
        <v>74</v>
      </c>
      <c r="I509" s="90"/>
      <c r="J509" s="90" t="s">
        <v>436</v>
      </c>
      <c r="K509" s="522">
        <f>K510+K538</f>
        <v>0</v>
      </c>
      <c r="L509" s="90"/>
    </row>
    <row r="510" spans="1:12" ht="19.5" hidden="1" customHeight="1">
      <c r="A510" s="91">
        <v>1</v>
      </c>
      <c r="B510" s="435">
        <v>4</v>
      </c>
      <c r="C510" s="437" t="s">
        <v>73</v>
      </c>
      <c r="D510" s="92">
        <v>5</v>
      </c>
      <c r="E510" s="92">
        <v>2</v>
      </c>
      <c r="F510" s="92"/>
      <c r="G510" s="520"/>
      <c r="H510" s="367" t="s">
        <v>43</v>
      </c>
      <c r="I510" s="367"/>
      <c r="J510" s="367"/>
      <c r="K510" s="519">
        <f>K511+K518+K524+K527+K531+K535</f>
        <v>0</v>
      </c>
      <c r="L510" s="367"/>
    </row>
    <row r="511" spans="1:12" ht="19.5" hidden="1" customHeight="1">
      <c r="A511" s="441">
        <v>1</v>
      </c>
      <c r="B511" s="435">
        <v>4</v>
      </c>
      <c r="C511" s="437" t="s">
        <v>73</v>
      </c>
      <c r="D511" s="92">
        <v>5</v>
      </c>
      <c r="E511" s="92">
        <v>2</v>
      </c>
      <c r="F511" s="92">
        <v>1</v>
      </c>
      <c r="G511" s="520"/>
      <c r="H511" s="367" t="s">
        <v>161</v>
      </c>
      <c r="I511" s="367"/>
      <c r="J511" s="367"/>
      <c r="K511" s="519">
        <f>SUM(K512:K517)</f>
        <v>0</v>
      </c>
      <c r="L511" s="367"/>
    </row>
    <row r="512" spans="1:12" ht="19.5" hidden="1" customHeight="1">
      <c r="A512" s="441">
        <v>1</v>
      </c>
      <c r="B512" s="435">
        <v>4</v>
      </c>
      <c r="C512" s="437" t="s">
        <v>73</v>
      </c>
      <c r="D512" s="92">
        <v>5</v>
      </c>
      <c r="E512" s="92">
        <v>2</v>
      </c>
      <c r="F512" s="92">
        <v>1</v>
      </c>
      <c r="G512" s="520" t="s">
        <v>34</v>
      </c>
      <c r="H512" s="367" t="s">
        <v>330</v>
      </c>
      <c r="I512" s="367"/>
      <c r="J512" s="367"/>
      <c r="K512" s="519"/>
      <c r="L512" s="367"/>
    </row>
    <row r="513" spans="1:12" ht="19.5" hidden="1" customHeight="1">
      <c r="A513" s="441">
        <v>1</v>
      </c>
      <c r="B513" s="435">
        <v>4</v>
      </c>
      <c r="C513" s="437" t="s">
        <v>73</v>
      </c>
      <c r="D513" s="92">
        <v>5</v>
      </c>
      <c r="E513" s="92">
        <v>2</v>
      </c>
      <c r="F513" s="92">
        <v>1</v>
      </c>
      <c r="G513" s="520" t="s">
        <v>41</v>
      </c>
      <c r="H513" s="367" t="s">
        <v>695</v>
      </c>
      <c r="I513" s="367"/>
      <c r="J513" s="367"/>
      <c r="K513" s="519"/>
      <c r="L513" s="367"/>
    </row>
    <row r="514" spans="1:12" ht="19.5" hidden="1" customHeight="1">
      <c r="A514" s="441">
        <v>1</v>
      </c>
      <c r="B514" s="435">
        <v>4</v>
      </c>
      <c r="C514" s="437" t="s">
        <v>73</v>
      </c>
      <c r="D514" s="92">
        <v>5</v>
      </c>
      <c r="E514" s="92">
        <v>2</v>
      </c>
      <c r="F514" s="92">
        <v>1</v>
      </c>
      <c r="G514" s="520" t="s">
        <v>45</v>
      </c>
      <c r="H514" s="367" t="s">
        <v>197</v>
      </c>
      <c r="I514" s="367"/>
      <c r="J514" s="367"/>
      <c r="K514" s="519"/>
      <c r="L514" s="367"/>
    </row>
    <row r="515" spans="1:12" ht="19.5" hidden="1" customHeight="1">
      <c r="A515" s="441">
        <v>1</v>
      </c>
      <c r="B515" s="435">
        <v>4</v>
      </c>
      <c r="C515" s="437" t="s">
        <v>73</v>
      </c>
      <c r="D515" s="92">
        <v>5</v>
      </c>
      <c r="E515" s="92">
        <v>2</v>
      </c>
      <c r="F515" s="92">
        <v>1</v>
      </c>
      <c r="G515" s="520" t="s">
        <v>49</v>
      </c>
      <c r="H515" s="367" t="s">
        <v>203</v>
      </c>
      <c r="I515" s="367"/>
      <c r="J515" s="367"/>
      <c r="K515" s="519"/>
      <c r="L515" s="367"/>
    </row>
    <row r="516" spans="1:12" ht="19.5" hidden="1" customHeight="1">
      <c r="A516" s="441">
        <v>1</v>
      </c>
      <c r="B516" s="435">
        <v>4</v>
      </c>
      <c r="C516" s="437" t="s">
        <v>73</v>
      </c>
      <c r="D516" s="92">
        <v>5</v>
      </c>
      <c r="E516" s="92">
        <v>2</v>
      </c>
      <c r="F516" s="92">
        <v>1</v>
      </c>
      <c r="G516" s="520" t="s">
        <v>51</v>
      </c>
      <c r="H516" s="367" t="s">
        <v>446</v>
      </c>
      <c r="I516" s="367"/>
      <c r="J516" s="367"/>
      <c r="K516" s="519"/>
      <c r="L516" s="367"/>
    </row>
    <row r="517" spans="1:12" ht="19.5" hidden="1" customHeight="1">
      <c r="A517" s="441">
        <v>1</v>
      </c>
      <c r="B517" s="435">
        <v>4</v>
      </c>
      <c r="C517" s="437" t="s">
        <v>73</v>
      </c>
      <c r="D517" s="92">
        <v>5</v>
      </c>
      <c r="E517" s="92">
        <v>2</v>
      </c>
      <c r="F517" s="92">
        <v>1</v>
      </c>
      <c r="G517" s="518" t="s">
        <v>585</v>
      </c>
      <c r="H517" s="367" t="s">
        <v>725</v>
      </c>
      <c r="I517" s="367"/>
      <c r="J517" s="367"/>
      <c r="K517" s="519"/>
      <c r="L517" s="367"/>
    </row>
    <row r="518" spans="1:12" ht="19.5" hidden="1" customHeight="1">
      <c r="A518" s="91">
        <v>1</v>
      </c>
      <c r="B518" s="435">
        <v>4</v>
      </c>
      <c r="C518" s="437" t="s">
        <v>73</v>
      </c>
      <c r="D518" s="92">
        <v>5</v>
      </c>
      <c r="E518" s="92">
        <v>2</v>
      </c>
      <c r="F518" s="92">
        <v>2</v>
      </c>
      <c r="G518" s="520"/>
      <c r="H518" s="367" t="s">
        <v>220</v>
      </c>
      <c r="I518" s="367"/>
      <c r="J518" s="367"/>
      <c r="K518" s="519">
        <f>SUM(K519:K523)</f>
        <v>0</v>
      </c>
      <c r="L518" s="367"/>
    </row>
    <row r="519" spans="1:12" ht="19.5" hidden="1" customHeight="1">
      <c r="A519" s="91">
        <v>1</v>
      </c>
      <c r="B519" s="435">
        <v>4</v>
      </c>
      <c r="C519" s="437" t="s">
        <v>73</v>
      </c>
      <c r="D519" s="92">
        <v>5</v>
      </c>
      <c r="E519" s="92">
        <v>2</v>
      </c>
      <c r="F519" s="92">
        <v>2</v>
      </c>
      <c r="G519" s="518" t="s">
        <v>34</v>
      </c>
      <c r="H519" s="367" t="s">
        <v>339</v>
      </c>
      <c r="I519" s="367"/>
      <c r="J519" s="367"/>
      <c r="K519" s="519"/>
      <c r="L519" s="367"/>
    </row>
    <row r="520" spans="1:12" ht="19.5" hidden="1" customHeight="1">
      <c r="A520" s="91">
        <v>1</v>
      </c>
      <c r="B520" s="435">
        <v>4</v>
      </c>
      <c r="C520" s="437" t="s">
        <v>73</v>
      </c>
      <c r="D520" s="92">
        <v>5</v>
      </c>
      <c r="E520" s="92">
        <v>2</v>
      </c>
      <c r="F520" s="92">
        <v>2</v>
      </c>
      <c r="G520" s="518" t="s">
        <v>37</v>
      </c>
      <c r="H520" s="367" t="s">
        <v>699</v>
      </c>
      <c r="I520" s="367"/>
      <c r="J520" s="367"/>
      <c r="K520" s="519"/>
      <c r="L520" s="367"/>
    </row>
    <row r="521" spans="1:12" ht="19.5" hidden="1" customHeight="1">
      <c r="A521" s="91">
        <v>1</v>
      </c>
      <c r="B521" s="435">
        <v>4</v>
      </c>
      <c r="C521" s="437" t="s">
        <v>73</v>
      </c>
      <c r="D521" s="92">
        <v>5</v>
      </c>
      <c r="E521" s="92">
        <v>2</v>
      </c>
      <c r="F521" s="92">
        <v>2</v>
      </c>
      <c r="G521" s="518" t="s">
        <v>41</v>
      </c>
      <c r="H521" s="367" t="s">
        <v>701</v>
      </c>
      <c r="I521" s="367"/>
      <c r="J521" s="367"/>
      <c r="K521" s="519"/>
      <c r="L521" s="367"/>
    </row>
    <row r="522" spans="1:12" ht="19.5" hidden="1" customHeight="1">
      <c r="A522" s="91">
        <v>1</v>
      </c>
      <c r="B522" s="435">
        <v>4</v>
      </c>
      <c r="C522" s="437" t="s">
        <v>73</v>
      </c>
      <c r="D522" s="92">
        <v>5</v>
      </c>
      <c r="E522" s="92">
        <v>2</v>
      </c>
      <c r="F522" s="92">
        <v>2</v>
      </c>
      <c r="G522" s="518" t="s">
        <v>45</v>
      </c>
      <c r="H522" s="367" t="s">
        <v>702</v>
      </c>
      <c r="I522" s="367"/>
      <c r="J522" s="367"/>
      <c r="K522" s="519"/>
      <c r="L522" s="367"/>
    </row>
    <row r="523" spans="1:12" ht="19.5" hidden="1" customHeight="1">
      <c r="A523" s="91">
        <v>1</v>
      </c>
      <c r="B523" s="435">
        <v>4</v>
      </c>
      <c r="C523" s="437" t="s">
        <v>73</v>
      </c>
      <c r="D523" s="92">
        <v>5</v>
      </c>
      <c r="E523" s="92">
        <v>2</v>
      </c>
      <c r="F523" s="92">
        <v>2</v>
      </c>
      <c r="G523" s="518" t="s">
        <v>585</v>
      </c>
      <c r="H523" s="367" t="s">
        <v>703</v>
      </c>
      <c r="I523" s="367"/>
      <c r="J523" s="367"/>
      <c r="K523" s="519"/>
      <c r="L523" s="367"/>
    </row>
    <row r="524" spans="1:12" ht="19.5" hidden="1" customHeight="1">
      <c r="A524" s="91">
        <v>1</v>
      </c>
      <c r="B524" s="435">
        <v>4</v>
      </c>
      <c r="C524" s="437" t="s">
        <v>73</v>
      </c>
      <c r="D524" s="92">
        <v>5</v>
      </c>
      <c r="E524" s="92">
        <v>2</v>
      </c>
      <c r="F524" s="92">
        <v>3</v>
      </c>
      <c r="G524" s="520"/>
      <c r="H524" s="367" t="s">
        <v>226</v>
      </c>
      <c r="I524" s="530"/>
      <c r="J524" s="367"/>
      <c r="K524" s="519">
        <f>SUM(K525:K526)</f>
        <v>0</v>
      </c>
      <c r="L524" s="367"/>
    </row>
    <row r="525" spans="1:12" ht="19.5" hidden="1" customHeight="1">
      <c r="A525" s="91">
        <v>1</v>
      </c>
      <c r="B525" s="435">
        <v>4</v>
      </c>
      <c r="C525" s="437" t="s">
        <v>73</v>
      </c>
      <c r="D525" s="92">
        <v>5</v>
      </c>
      <c r="E525" s="92">
        <v>2</v>
      </c>
      <c r="F525" s="92">
        <v>3</v>
      </c>
      <c r="G525" s="518" t="s">
        <v>34</v>
      </c>
      <c r="H525" s="367" t="s">
        <v>704</v>
      </c>
      <c r="I525" s="530"/>
      <c r="J525" s="367"/>
      <c r="K525" s="519"/>
      <c r="L525" s="367"/>
    </row>
    <row r="526" spans="1:12" ht="19.5" hidden="1" customHeight="1">
      <c r="A526" s="91">
        <v>1</v>
      </c>
      <c r="B526" s="435">
        <v>4</v>
      </c>
      <c r="C526" s="437" t="s">
        <v>73</v>
      </c>
      <c r="D526" s="92">
        <v>5</v>
      </c>
      <c r="E526" s="92">
        <v>2</v>
      </c>
      <c r="F526" s="92">
        <v>3</v>
      </c>
      <c r="G526" s="518" t="s">
        <v>37</v>
      </c>
      <c r="H526" s="367" t="s">
        <v>705</v>
      </c>
      <c r="I526" s="530"/>
      <c r="J526" s="367"/>
      <c r="K526" s="519"/>
      <c r="L526" s="367"/>
    </row>
    <row r="527" spans="1:12" ht="19.5" hidden="1" customHeight="1">
      <c r="A527" s="91">
        <v>1</v>
      </c>
      <c r="B527" s="435">
        <v>4</v>
      </c>
      <c r="C527" s="437" t="s">
        <v>73</v>
      </c>
      <c r="D527" s="92">
        <v>5</v>
      </c>
      <c r="E527" s="92">
        <v>2</v>
      </c>
      <c r="F527" s="92">
        <v>4</v>
      </c>
      <c r="G527" s="520"/>
      <c r="H527" s="367" t="s">
        <v>706</v>
      </c>
      <c r="I527" s="367"/>
      <c r="J527" s="367"/>
      <c r="K527" s="519">
        <f>SUM(K528:K530)</f>
        <v>0</v>
      </c>
      <c r="L527" s="367"/>
    </row>
    <row r="528" spans="1:12" ht="19.5" hidden="1" customHeight="1">
      <c r="A528" s="91">
        <v>1</v>
      </c>
      <c r="B528" s="435">
        <v>4</v>
      </c>
      <c r="C528" s="437" t="s">
        <v>73</v>
      </c>
      <c r="D528" s="92">
        <v>5</v>
      </c>
      <c r="E528" s="92">
        <v>2</v>
      </c>
      <c r="F528" s="92">
        <v>4</v>
      </c>
      <c r="G528" s="518" t="s">
        <v>37</v>
      </c>
      <c r="H528" s="367" t="s">
        <v>708</v>
      </c>
      <c r="I528" s="367"/>
      <c r="J528" s="367"/>
      <c r="K528" s="519"/>
      <c r="L528" s="367"/>
    </row>
    <row r="529" spans="1:12" ht="19.5" hidden="1" customHeight="1">
      <c r="A529" s="91">
        <v>1</v>
      </c>
      <c r="B529" s="435">
        <v>4</v>
      </c>
      <c r="C529" s="437" t="s">
        <v>73</v>
      </c>
      <c r="D529" s="92">
        <v>5</v>
      </c>
      <c r="E529" s="92">
        <v>2</v>
      </c>
      <c r="F529" s="92">
        <v>4</v>
      </c>
      <c r="G529" s="518" t="s">
        <v>39</v>
      </c>
      <c r="H529" s="367" t="s">
        <v>709</v>
      </c>
      <c r="I529" s="367"/>
      <c r="J529" s="367"/>
      <c r="K529" s="519"/>
      <c r="L529" s="367"/>
    </row>
    <row r="530" spans="1:12" ht="19.5" hidden="1" customHeight="1">
      <c r="A530" s="91">
        <v>1</v>
      </c>
      <c r="B530" s="435">
        <v>4</v>
      </c>
      <c r="C530" s="437" t="s">
        <v>73</v>
      </c>
      <c r="D530" s="92">
        <v>5</v>
      </c>
      <c r="E530" s="92">
        <v>2</v>
      </c>
      <c r="F530" s="92">
        <v>4</v>
      </c>
      <c r="G530" s="518" t="s">
        <v>585</v>
      </c>
      <c r="H530" s="367" t="s">
        <v>710</v>
      </c>
      <c r="I530" s="367"/>
      <c r="J530" s="367"/>
      <c r="K530" s="519"/>
      <c r="L530" s="367"/>
    </row>
    <row r="531" spans="1:12" ht="19.5" hidden="1" customHeight="1">
      <c r="A531" s="91">
        <v>1</v>
      </c>
      <c r="B531" s="435">
        <v>4</v>
      </c>
      <c r="C531" s="437" t="s">
        <v>73</v>
      </c>
      <c r="D531" s="92">
        <v>5</v>
      </c>
      <c r="E531" s="92">
        <v>2</v>
      </c>
      <c r="F531" s="92">
        <v>5</v>
      </c>
      <c r="G531" s="520"/>
      <c r="H531" s="367" t="s">
        <v>711</v>
      </c>
      <c r="I531" s="367"/>
      <c r="J531" s="367"/>
      <c r="K531" s="519">
        <f>SUM(K532:K534)</f>
        <v>0</v>
      </c>
      <c r="L531" s="367"/>
    </row>
    <row r="532" spans="1:12" ht="19.5" hidden="1" customHeight="1">
      <c r="A532" s="91">
        <v>1</v>
      </c>
      <c r="B532" s="435">
        <v>4</v>
      </c>
      <c r="C532" s="437" t="s">
        <v>73</v>
      </c>
      <c r="D532" s="92">
        <v>5</v>
      </c>
      <c r="E532" s="92">
        <v>2</v>
      </c>
      <c r="F532" s="92">
        <v>5</v>
      </c>
      <c r="G532" s="518" t="s">
        <v>39</v>
      </c>
      <c r="H532" s="367" t="s">
        <v>714</v>
      </c>
      <c r="I532" s="367"/>
      <c r="J532" s="367"/>
      <c r="K532" s="519"/>
      <c r="L532" s="367"/>
    </row>
    <row r="533" spans="1:12" ht="19.5" hidden="1" customHeight="1">
      <c r="A533" s="91">
        <v>1</v>
      </c>
      <c r="B533" s="435">
        <v>4</v>
      </c>
      <c r="C533" s="437" t="s">
        <v>73</v>
      </c>
      <c r="D533" s="92">
        <v>5</v>
      </c>
      <c r="E533" s="92">
        <v>2</v>
      </c>
      <c r="F533" s="92">
        <v>5</v>
      </c>
      <c r="G533" s="518" t="s">
        <v>41</v>
      </c>
      <c r="H533" s="367" t="s">
        <v>245</v>
      </c>
      <c r="I533" s="367"/>
      <c r="J533" s="367"/>
      <c r="K533" s="519"/>
      <c r="L533" s="367"/>
    </row>
    <row r="534" spans="1:12" ht="19.5" hidden="1" customHeight="1">
      <c r="A534" s="91">
        <v>1</v>
      </c>
      <c r="B534" s="435">
        <v>4</v>
      </c>
      <c r="C534" s="437" t="s">
        <v>73</v>
      </c>
      <c r="D534" s="92">
        <v>5</v>
      </c>
      <c r="E534" s="92">
        <v>2</v>
      </c>
      <c r="F534" s="92">
        <v>5</v>
      </c>
      <c r="G534" s="518" t="s">
        <v>585</v>
      </c>
      <c r="H534" s="367" t="s">
        <v>717</v>
      </c>
      <c r="I534" s="367"/>
      <c r="J534" s="367"/>
      <c r="K534" s="519"/>
      <c r="L534" s="367"/>
    </row>
    <row r="535" spans="1:12" ht="19.5" hidden="1" customHeight="1">
      <c r="A535" s="91">
        <v>1</v>
      </c>
      <c r="B535" s="435">
        <v>4</v>
      </c>
      <c r="C535" s="437" t="s">
        <v>73</v>
      </c>
      <c r="D535" s="92">
        <v>5</v>
      </c>
      <c r="E535" s="92">
        <v>2</v>
      </c>
      <c r="F535" s="92">
        <v>6</v>
      </c>
      <c r="G535" s="520"/>
      <c r="H535" s="367" t="s">
        <v>279</v>
      </c>
      <c r="I535" s="367"/>
      <c r="J535" s="367"/>
      <c r="K535" s="519">
        <f>SUM(K536:K537)</f>
        <v>0</v>
      </c>
      <c r="L535" s="367"/>
    </row>
    <row r="536" spans="1:12" ht="19.5" hidden="1" customHeight="1">
      <c r="A536" s="91">
        <v>1</v>
      </c>
      <c r="B536" s="435">
        <v>4</v>
      </c>
      <c r="C536" s="437" t="s">
        <v>73</v>
      </c>
      <c r="D536" s="92">
        <v>5</v>
      </c>
      <c r="E536" s="92">
        <v>2</v>
      </c>
      <c r="F536" s="92">
        <v>6</v>
      </c>
      <c r="G536" s="518" t="s">
        <v>39</v>
      </c>
      <c r="H536" s="367" t="s">
        <v>718</v>
      </c>
      <c r="I536" s="367"/>
      <c r="J536" s="367"/>
      <c r="K536" s="519"/>
      <c r="L536" s="367"/>
    </row>
    <row r="537" spans="1:12" ht="19.5" hidden="1" customHeight="1">
      <c r="A537" s="91">
        <v>1</v>
      </c>
      <c r="B537" s="435">
        <v>4</v>
      </c>
      <c r="C537" s="437" t="s">
        <v>73</v>
      </c>
      <c r="D537" s="92">
        <v>5</v>
      </c>
      <c r="E537" s="92">
        <v>2</v>
      </c>
      <c r="F537" s="92">
        <v>6</v>
      </c>
      <c r="G537" s="518" t="s">
        <v>585</v>
      </c>
      <c r="H537" s="367" t="s">
        <v>720</v>
      </c>
      <c r="I537" s="367"/>
      <c r="J537" s="367"/>
      <c r="K537" s="519"/>
      <c r="L537" s="367"/>
    </row>
    <row r="538" spans="1:12" ht="19.5" hidden="1" customHeight="1">
      <c r="A538" s="91">
        <v>1</v>
      </c>
      <c r="B538" s="435">
        <v>4</v>
      </c>
      <c r="C538" s="437" t="s">
        <v>73</v>
      </c>
      <c r="D538" s="92">
        <v>5</v>
      </c>
      <c r="E538" s="92">
        <v>3</v>
      </c>
      <c r="F538" s="92"/>
      <c r="G538" s="520"/>
      <c r="H538" s="367" t="s">
        <v>55</v>
      </c>
      <c r="I538" s="367"/>
      <c r="J538" s="367"/>
      <c r="K538" s="519">
        <f>K539+K542</f>
        <v>0</v>
      </c>
      <c r="L538" s="367"/>
    </row>
    <row r="539" spans="1:12" s="523" customFormat="1" ht="18.75" hidden="1" customHeight="1">
      <c r="A539" s="91">
        <v>1</v>
      </c>
      <c r="B539" s="435">
        <v>4</v>
      </c>
      <c r="C539" s="437" t="s">
        <v>73</v>
      </c>
      <c r="D539" s="92">
        <v>5</v>
      </c>
      <c r="E539" s="92">
        <v>3</v>
      </c>
      <c r="F539" s="92">
        <v>2</v>
      </c>
      <c r="G539" s="520"/>
      <c r="H539" s="367" t="s">
        <v>730</v>
      </c>
      <c r="I539" s="367"/>
      <c r="J539" s="367"/>
      <c r="K539" s="519">
        <f>SUM(K540:K541)</f>
        <v>0</v>
      </c>
      <c r="L539" s="367"/>
    </row>
    <row r="540" spans="1:12" ht="19.5" hidden="1" customHeight="1">
      <c r="A540" s="91">
        <v>1</v>
      </c>
      <c r="B540" s="435">
        <v>4</v>
      </c>
      <c r="C540" s="437" t="s">
        <v>73</v>
      </c>
      <c r="D540" s="92">
        <v>5</v>
      </c>
      <c r="E540" s="92">
        <v>3</v>
      </c>
      <c r="F540" s="92">
        <v>2</v>
      </c>
      <c r="G540" s="518" t="s">
        <v>34</v>
      </c>
      <c r="H540" s="367" t="s">
        <v>731</v>
      </c>
      <c r="I540" s="367"/>
      <c r="J540" s="367"/>
      <c r="K540" s="519"/>
      <c r="L540" s="367"/>
    </row>
    <row r="541" spans="1:12" ht="19.5" hidden="1" customHeight="1">
      <c r="A541" s="91">
        <v>1</v>
      </c>
      <c r="B541" s="435">
        <v>4</v>
      </c>
      <c r="C541" s="437" t="s">
        <v>73</v>
      </c>
      <c r="D541" s="92">
        <v>5</v>
      </c>
      <c r="E541" s="92">
        <v>3</v>
      </c>
      <c r="F541" s="92">
        <v>2</v>
      </c>
      <c r="G541" s="518" t="s">
        <v>39</v>
      </c>
      <c r="H541" s="367" t="s">
        <v>733</v>
      </c>
      <c r="I541" s="367"/>
      <c r="J541" s="367"/>
      <c r="K541" s="519"/>
      <c r="L541" s="367"/>
    </row>
    <row r="542" spans="1:12" ht="19.5" hidden="1" customHeight="1">
      <c r="A542" s="92">
        <v>1</v>
      </c>
      <c r="B542" s="420">
        <v>2</v>
      </c>
      <c r="C542" s="437" t="s">
        <v>73</v>
      </c>
      <c r="D542" s="92">
        <v>5</v>
      </c>
      <c r="E542" s="92">
        <v>3</v>
      </c>
      <c r="F542" s="92">
        <v>8</v>
      </c>
      <c r="G542" s="520"/>
      <c r="H542" s="367" t="s">
        <v>762</v>
      </c>
      <c r="I542" s="367"/>
      <c r="J542" s="367"/>
      <c r="K542" s="519">
        <f>SUM(K543:K546)</f>
        <v>0</v>
      </c>
      <c r="L542" s="367"/>
    </row>
    <row r="543" spans="1:12" ht="19.5" hidden="1" customHeight="1">
      <c r="A543" s="92">
        <v>1</v>
      </c>
      <c r="B543" s="420">
        <v>2</v>
      </c>
      <c r="C543" s="437" t="s">
        <v>73</v>
      </c>
      <c r="D543" s="92">
        <v>5</v>
      </c>
      <c r="E543" s="92">
        <v>3</v>
      </c>
      <c r="F543" s="92">
        <v>8</v>
      </c>
      <c r="G543" s="518" t="s">
        <v>34</v>
      </c>
      <c r="H543" s="367" t="s">
        <v>731</v>
      </c>
      <c r="I543" s="367"/>
      <c r="J543" s="367"/>
      <c r="K543" s="519"/>
      <c r="L543" s="367"/>
    </row>
    <row r="544" spans="1:12" ht="19.5" hidden="1" customHeight="1">
      <c r="A544" s="92">
        <v>1</v>
      </c>
      <c r="B544" s="420">
        <v>2</v>
      </c>
      <c r="C544" s="437" t="s">
        <v>73</v>
      </c>
      <c r="D544" s="92">
        <v>5</v>
      </c>
      <c r="E544" s="92">
        <v>3</v>
      </c>
      <c r="F544" s="92">
        <v>8</v>
      </c>
      <c r="G544" s="518" t="s">
        <v>37</v>
      </c>
      <c r="H544" s="367" t="s">
        <v>757</v>
      </c>
      <c r="I544" s="367"/>
      <c r="J544" s="367"/>
      <c r="K544" s="519"/>
      <c r="L544" s="367"/>
    </row>
    <row r="545" spans="1:12" ht="19.5" hidden="1" customHeight="1">
      <c r="A545" s="92">
        <v>1</v>
      </c>
      <c r="B545" s="420">
        <v>2</v>
      </c>
      <c r="C545" s="437" t="s">
        <v>73</v>
      </c>
      <c r="D545" s="92">
        <v>5</v>
      </c>
      <c r="E545" s="92">
        <v>3</v>
      </c>
      <c r="F545" s="92">
        <v>8</v>
      </c>
      <c r="G545" s="518" t="s">
        <v>39</v>
      </c>
      <c r="H545" s="367" t="s">
        <v>758</v>
      </c>
      <c r="I545" s="367"/>
      <c r="J545" s="367"/>
      <c r="K545" s="519"/>
      <c r="L545" s="367"/>
    </row>
    <row r="546" spans="1:12" ht="19.5" hidden="1" customHeight="1">
      <c r="A546" s="92">
        <v>1</v>
      </c>
      <c r="B546" s="420">
        <v>2</v>
      </c>
      <c r="C546" s="437" t="s">
        <v>73</v>
      </c>
      <c r="D546" s="92">
        <v>5</v>
      </c>
      <c r="E546" s="92">
        <v>3</v>
      </c>
      <c r="F546" s="92">
        <v>8</v>
      </c>
      <c r="G546" s="518" t="s">
        <v>41</v>
      </c>
      <c r="H546" s="367" t="s">
        <v>759</v>
      </c>
      <c r="I546" s="367"/>
      <c r="J546" s="367"/>
      <c r="K546" s="519"/>
      <c r="L546" s="367"/>
    </row>
    <row r="547" spans="1:12" ht="19.5" customHeight="1">
      <c r="A547" s="439">
        <v>1</v>
      </c>
      <c r="B547" s="424">
        <v>4</v>
      </c>
      <c r="C547" s="439" t="s">
        <v>75</v>
      </c>
      <c r="D547" s="418"/>
      <c r="E547" s="418"/>
      <c r="F547" s="418"/>
      <c r="G547" s="525"/>
      <c r="H547" s="433" t="s">
        <v>597</v>
      </c>
      <c r="I547" s="532"/>
      <c r="J547" s="90" t="s">
        <v>436</v>
      </c>
      <c r="K547" s="522">
        <f>K548</f>
        <v>0</v>
      </c>
      <c r="L547" s="90"/>
    </row>
    <row r="548" spans="1:12" ht="19.5" hidden="1" customHeight="1">
      <c r="A548" s="441">
        <v>1</v>
      </c>
      <c r="B548" s="435">
        <v>4</v>
      </c>
      <c r="C548" s="441" t="s">
        <v>75</v>
      </c>
      <c r="D548" s="92">
        <v>5</v>
      </c>
      <c r="E548" s="92">
        <v>2</v>
      </c>
      <c r="F548" s="92"/>
      <c r="G548" s="520"/>
      <c r="H548" s="367" t="s">
        <v>43</v>
      </c>
      <c r="I548" s="367"/>
      <c r="J548" s="367"/>
      <c r="K548" s="519">
        <f>K549+K556+K563</f>
        <v>0</v>
      </c>
      <c r="L548" s="367"/>
    </row>
    <row r="549" spans="1:12" ht="19.5" hidden="1" customHeight="1">
      <c r="A549" s="441">
        <v>1</v>
      </c>
      <c r="B549" s="435">
        <v>4</v>
      </c>
      <c r="C549" s="441" t="s">
        <v>75</v>
      </c>
      <c r="D549" s="92">
        <v>5</v>
      </c>
      <c r="E549" s="92">
        <v>2</v>
      </c>
      <c r="F549" s="92">
        <v>1</v>
      </c>
      <c r="G549" s="520"/>
      <c r="H549" s="367" t="s">
        <v>161</v>
      </c>
      <c r="I549" s="367"/>
      <c r="J549" s="367"/>
      <c r="K549" s="519">
        <f>SUM(K550:K555)</f>
        <v>0</v>
      </c>
      <c r="L549" s="367"/>
    </row>
    <row r="550" spans="1:12" ht="19.5" hidden="1" customHeight="1">
      <c r="A550" s="441">
        <v>1</v>
      </c>
      <c r="B550" s="435">
        <v>4</v>
      </c>
      <c r="C550" s="441" t="s">
        <v>75</v>
      </c>
      <c r="D550" s="92">
        <v>5</v>
      </c>
      <c r="E550" s="92">
        <v>2</v>
      </c>
      <c r="F550" s="92">
        <v>1</v>
      </c>
      <c r="G550" s="520" t="s">
        <v>34</v>
      </c>
      <c r="H550" s="367" t="s">
        <v>330</v>
      </c>
      <c r="I550" s="367"/>
      <c r="J550" s="367"/>
      <c r="K550" s="519"/>
      <c r="L550" s="367"/>
    </row>
    <row r="551" spans="1:12" ht="19.5" hidden="1" customHeight="1">
      <c r="A551" s="441">
        <v>1</v>
      </c>
      <c r="B551" s="435">
        <v>4</v>
      </c>
      <c r="C551" s="441" t="s">
        <v>75</v>
      </c>
      <c r="D551" s="92">
        <v>5</v>
      </c>
      <c r="E551" s="92">
        <v>2</v>
      </c>
      <c r="F551" s="92">
        <v>1</v>
      </c>
      <c r="G551" s="520" t="s">
        <v>41</v>
      </c>
      <c r="H551" s="367" t="s">
        <v>695</v>
      </c>
      <c r="I551" s="367"/>
      <c r="J551" s="367"/>
      <c r="K551" s="519"/>
      <c r="L551" s="367"/>
    </row>
    <row r="552" spans="1:12" ht="19.5" hidden="1" customHeight="1">
      <c r="A552" s="441">
        <v>1</v>
      </c>
      <c r="B552" s="435">
        <v>4</v>
      </c>
      <c r="C552" s="441" t="s">
        <v>75</v>
      </c>
      <c r="D552" s="92">
        <v>5</v>
      </c>
      <c r="E552" s="92">
        <v>2</v>
      </c>
      <c r="F552" s="92">
        <v>1</v>
      </c>
      <c r="G552" s="520" t="s">
        <v>45</v>
      </c>
      <c r="H552" s="367" t="s">
        <v>197</v>
      </c>
      <c r="I552" s="367"/>
      <c r="J552" s="367"/>
      <c r="K552" s="519"/>
      <c r="L552" s="367"/>
    </row>
    <row r="553" spans="1:12" ht="19.5" hidden="1" customHeight="1">
      <c r="A553" s="441">
        <v>1</v>
      </c>
      <c r="B553" s="435">
        <v>4</v>
      </c>
      <c r="C553" s="441" t="s">
        <v>75</v>
      </c>
      <c r="D553" s="92">
        <v>5</v>
      </c>
      <c r="E553" s="92">
        <v>2</v>
      </c>
      <c r="F553" s="92">
        <v>1</v>
      </c>
      <c r="G553" s="520" t="s">
        <v>49</v>
      </c>
      <c r="H553" s="367" t="s">
        <v>203</v>
      </c>
      <c r="I553" s="367"/>
      <c r="J553" s="367"/>
      <c r="K553" s="519"/>
      <c r="L553" s="367"/>
    </row>
    <row r="554" spans="1:12" ht="19.5" hidden="1" customHeight="1">
      <c r="A554" s="441">
        <v>1</v>
      </c>
      <c r="B554" s="435">
        <v>4</v>
      </c>
      <c r="C554" s="441" t="s">
        <v>75</v>
      </c>
      <c r="D554" s="92">
        <v>5</v>
      </c>
      <c r="E554" s="92">
        <v>2</v>
      </c>
      <c r="F554" s="92">
        <v>1</v>
      </c>
      <c r="G554" s="520" t="s">
        <v>51</v>
      </c>
      <c r="H554" s="367" t="s">
        <v>446</v>
      </c>
      <c r="I554" s="367"/>
      <c r="J554" s="367"/>
      <c r="K554" s="519"/>
      <c r="L554" s="367"/>
    </row>
    <row r="555" spans="1:12" ht="19.5" hidden="1" customHeight="1">
      <c r="A555" s="441">
        <v>1</v>
      </c>
      <c r="B555" s="435">
        <v>4</v>
      </c>
      <c r="C555" s="441" t="s">
        <v>75</v>
      </c>
      <c r="D555" s="92">
        <v>5</v>
      </c>
      <c r="E555" s="92">
        <v>2</v>
      </c>
      <c r="F555" s="92">
        <v>1</v>
      </c>
      <c r="G555" s="518" t="s">
        <v>585</v>
      </c>
      <c r="H555" s="367" t="s">
        <v>725</v>
      </c>
      <c r="I555" s="367"/>
      <c r="J555" s="367"/>
      <c r="K555" s="519"/>
      <c r="L555" s="367"/>
    </row>
    <row r="556" spans="1:12" ht="19.5" hidden="1" customHeight="1">
      <c r="A556" s="441">
        <v>1</v>
      </c>
      <c r="B556" s="435">
        <v>4</v>
      </c>
      <c r="C556" s="441" t="s">
        <v>75</v>
      </c>
      <c r="D556" s="92">
        <v>5</v>
      </c>
      <c r="E556" s="92">
        <v>2</v>
      </c>
      <c r="F556" s="92">
        <v>2</v>
      </c>
      <c r="G556" s="520"/>
      <c r="H556" s="367" t="s">
        <v>220</v>
      </c>
      <c r="I556" s="367"/>
      <c r="J556" s="367"/>
      <c r="K556" s="519">
        <f>SUM(K557:K562)</f>
        <v>0</v>
      </c>
      <c r="L556" s="367"/>
    </row>
    <row r="557" spans="1:12" ht="19.5" hidden="1" customHeight="1">
      <c r="A557" s="441">
        <v>1</v>
      </c>
      <c r="B557" s="435">
        <v>4</v>
      </c>
      <c r="C557" s="441" t="s">
        <v>75</v>
      </c>
      <c r="D557" s="92">
        <v>5</v>
      </c>
      <c r="E557" s="92">
        <v>2</v>
      </c>
      <c r="F557" s="92">
        <v>2</v>
      </c>
      <c r="G557" s="518" t="s">
        <v>34</v>
      </c>
      <c r="H557" s="367" t="s">
        <v>339</v>
      </c>
      <c r="I557" s="367"/>
      <c r="J557" s="367"/>
      <c r="K557" s="519"/>
      <c r="L557" s="367"/>
    </row>
    <row r="558" spans="1:12" s="523" customFormat="1" ht="18.75" hidden="1" customHeight="1">
      <c r="A558" s="441">
        <v>1</v>
      </c>
      <c r="B558" s="435">
        <v>4</v>
      </c>
      <c r="C558" s="441" t="s">
        <v>75</v>
      </c>
      <c r="D558" s="92">
        <v>5</v>
      </c>
      <c r="E558" s="92">
        <v>2</v>
      </c>
      <c r="F558" s="92">
        <v>2</v>
      </c>
      <c r="G558" s="518" t="s">
        <v>37</v>
      </c>
      <c r="H558" s="367" t="s">
        <v>699</v>
      </c>
      <c r="I558" s="367"/>
      <c r="J558" s="367"/>
      <c r="K558" s="519"/>
      <c r="L558" s="367"/>
    </row>
    <row r="559" spans="1:12" ht="19.5" hidden="1" customHeight="1">
      <c r="A559" s="441">
        <v>1</v>
      </c>
      <c r="B559" s="435">
        <v>4</v>
      </c>
      <c r="C559" s="441" t="s">
        <v>75</v>
      </c>
      <c r="D559" s="92">
        <v>5</v>
      </c>
      <c r="E559" s="92">
        <v>2</v>
      </c>
      <c r="F559" s="92">
        <v>2</v>
      </c>
      <c r="G559" s="518" t="s">
        <v>39</v>
      </c>
      <c r="H559" s="367" t="s">
        <v>700</v>
      </c>
      <c r="I559" s="367"/>
      <c r="J559" s="367"/>
      <c r="K559" s="519"/>
      <c r="L559" s="367"/>
    </row>
    <row r="560" spans="1:12" ht="19.5" hidden="1" customHeight="1">
      <c r="A560" s="441">
        <v>1</v>
      </c>
      <c r="B560" s="435">
        <v>4</v>
      </c>
      <c r="C560" s="441" t="s">
        <v>75</v>
      </c>
      <c r="D560" s="92">
        <v>5</v>
      </c>
      <c r="E560" s="92">
        <v>2</v>
      </c>
      <c r="F560" s="92">
        <v>2</v>
      </c>
      <c r="G560" s="518" t="s">
        <v>41</v>
      </c>
      <c r="H560" s="367" t="s">
        <v>701</v>
      </c>
      <c r="I560" s="367"/>
      <c r="J560" s="367"/>
      <c r="K560" s="519"/>
      <c r="L560" s="367"/>
    </row>
    <row r="561" spans="1:12" ht="19.5" hidden="1" customHeight="1">
      <c r="A561" s="441">
        <v>1</v>
      </c>
      <c r="B561" s="435">
        <v>4</v>
      </c>
      <c r="C561" s="441" t="s">
        <v>75</v>
      </c>
      <c r="D561" s="92">
        <v>5</v>
      </c>
      <c r="E561" s="92">
        <v>2</v>
      </c>
      <c r="F561" s="92">
        <v>2</v>
      </c>
      <c r="G561" s="518" t="s">
        <v>45</v>
      </c>
      <c r="H561" s="367" t="s">
        <v>702</v>
      </c>
      <c r="I561" s="367"/>
      <c r="J561" s="367"/>
      <c r="K561" s="519"/>
      <c r="L561" s="367"/>
    </row>
    <row r="562" spans="1:12" ht="19.5" hidden="1" customHeight="1">
      <c r="A562" s="441">
        <v>1</v>
      </c>
      <c r="B562" s="435">
        <v>4</v>
      </c>
      <c r="C562" s="441" t="s">
        <v>75</v>
      </c>
      <c r="D562" s="92">
        <v>5</v>
      </c>
      <c r="E562" s="92">
        <v>2</v>
      </c>
      <c r="F562" s="92">
        <v>2</v>
      </c>
      <c r="G562" s="518" t="s">
        <v>585</v>
      </c>
      <c r="H562" s="367" t="s">
        <v>703</v>
      </c>
      <c r="I562" s="367"/>
      <c r="J562" s="367"/>
      <c r="K562" s="519"/>
      <c r="L562" s="367"/>
    </row>
    <row r="563" spans="1:12" ht="19.5" hidden="1" customHeight="1">
      <c r="A563" s="441">
        <v>1</v>
      </c>
      <c r="B563" s="435">
        <v>4</v>
      </c>
      <c r="C563" s="441" t="s">
        <v>75</v>
      </c>
      <c r="D563" s="92">
        <v>5</v>
      </c>
      <c r="E563" s="92">
        <v>2</v>
      </c>
      <c r="F563" s="92">
        <v>3</v>
      </c>
      <c r="G563" s="520"/>
      <c r="H563" s="367" t="s">
        <v>226</v>
      </c>
      <c r="I563" s="367"/>
      <c r="J563" s="367"/>
      <c r="K563" s="519">
        <f>SUM(K564:K565)</f>
        <v>0</v>
      </c>
      <c r="L563" s="367"/>
    </row>
    <row r="564" spans="1:12" ht="19.5" hidden="1" customHeight="1">
      <c r="A564" s="441">
        <v>1</v>
      </c>
      <c r="B564" s="435">
        <v>4</v>
      </c>
      <c r="C564" s="441" t="s">
        <v>75</v>
      </c>
      <c r="D564" s="92">
        <v>5</v>
      </c>
      <c r="E564" s="92">
        <v>2</v>
      </c>
      <c r="F564" s="92">
        <v>3</v>
      </c>
      <c r="G564" s="518" t="s">
        <v>34</v>
      </c>
      <c r="H564" s="367" t="s">
        <v>704</v>
      </c>
      <c r="I564" s="367"/>
      <c r="J564" s="367"/>
      <c r="K564" s="519"/>
      <c r="L564" s="367"/>
    </row>
    <row r="565" spans="1:12" ht="19.5" hidden="1" customHeight="1">
      <c r="A565" s="441">
        <v>1</v>
      </c>
      <c r="B565" s="435">
        <v>4</v>
      </c>
      <c r="C565" s="441" t="s">
        <v>75</v>
      </c>
      <c r="D565" s="92">
        <v>5</v>
      </c>
      <c r="E565" s="92">
        <v>2</v>
      </c>
      <c r="F565" s="92">
        <v>3</v>
      </c>
      <c r="G565" s="518" t="s">
        <v>37</v>
      </c>
      <c r="H565" s="367" t="s">
        <v>705</v>
      </c>
      <c r="I565" s="367"/>
      <c r="J565" s="367"/>
      <c r="K565" s="519"/>
      <c r="L565" s="367"/>
    </row>
    <row r="566" spans="1:12" ht="19.5" customHeight="1">
      <c r="A566" s="439">
        <v>1</v>
      </c>
      <c r="B566" s="424">
        <v>4</v>
      </c>
      <c r="C566" s="440" t="s">
        <v>77</v>
      </c>
      <c r="D566" s="92"/>
      <c r="E566" s="418"/>
      <c r="F566" s="418"/>
      <c r="G566" s="525"/>
      <c r="H566" s="433" t="s">
        <v>598</v>
      </c>
      <c r="I566" s="532">
        <v>1</v>
      </c>
      <c r="J566" s="90" t="s">
        <v>436</v>
      </c>
      <c r="K566" s="522"/>
      <c r="L566" s="90" t="s">
        <v>44</v>
      </c>
    </row>
    <row r="567" spans="1:12" ht="19.5" customHeight="1">
      <c r="A567" s="441">
        <v>1</v>
      </c>
      <c r="B567" s="435">
        <v>4</v>
      </c>
      <c r="C567" s="442" t="s">
        <v>77</v>
      </c>
      <c r="D567" s="92">
        <v>5</v>
      </c>
      <c r="E567" s="92">
        <v>2</v>
      </c>
      <c r="F567" s="92"/>
      <c r="G567" s="520"/>
      <c r="H567" s="367" t="s">
        <v>43</v>
      </c>
      <c r="I567" s="527"/>
      <c r="J567" s="367"/>
      <c r="K567" s="519">
        <f>K568+K576+K583</f>
        <v>3500000</v>
      </c>
      <c r="L567" s="367"/>
    </row>
    <row r="568" spans="1:12" ht="19.5" customHeight="1">
      <c r="A568" s="441">
        <v>1</v>
      </c>
      <c r="B568" s="435">
        <v>4</v>
      </c>
      <c r="C568" s="442" t="s">
        <v>77</v>
      </c>
      <c r="D568" s="92">
        <v>5</v>
      </c>
      <c r="E568" s="92">
        <v>2</v>
      </c>
      <c r="F568" s="92">
        <v>1</v>
      </c>
      <c r="G568" s="520"/>
      <c r="H568" s="367" t="s">
        <v>161</v>
      </c>
      <c r="I568" s="527"/>
      <c r="J568" s="367"/>
      <c r="K568" s="519">
        <f>SUM(K569:K575)</f>
        <v>2750000</v>
      </c>
      <c r="L568" s="367"/>
    </row>
    <row r="569" spans="1:12" ht="19.5" customHeight="1">
      <c r="A569" s="441">
        <v>1</v>
      </c>
      <c r="B569" s="435">
        <v>4</v>
      </c>
      <c r="C569" s="442" t="s">
        <v>77</v>
      </c>
      <c r="D569" s="92">
        <v>5</v>
      </c>
      <c r="E569" s="92">
        <v>2</v>
      </c>
      <c r="F569" s="92">
        <v>1</v>
      </c>
      <c r="G569" s="520" t="s">
        <v>34</v>
      </c>
      <c r="H569" s="367" t="s">
        <v>330</v>
      </c>
      <c r="I569" s="527"/>
      <c r="J569" s="367"/>
      <c r="K569" s="519">
        <f>'1,4,10'!J22</f>
        <v>1100000</v>
      </c>
      <c r="L569" s="367"/>
    </row>
    <row r="570" spans="1:12" ht="19.5" hidden="1" customHeight="1">
      <c r="A570" s="441">
        <v>1</v>
      </c>
      <c r="B570" s="435">
        <v>4</v>
      </c>
      <c r="C570" s="442" t="s">
        <v>77</v>
      </c>
      <c r="D570" s="92">
        <v>5</v>
      </c>
      <c r="E570" s="92">
        <v>2</v>
      </c>
      <c r="F570" s="92">
        <v>1</v>
      </c>
      <c r="G570" s="520" t="s">
        <v>41</v>
      </c>
      <c r="H570" s="367" t="s">
        <v>695</v>
      </c>
      <c r="I570" s="527"/>
      <c r="J570" s="367"/>
      <c r="K570" s="519"/>
      <c r="L570" s="367"/>
    </row>
    <row r="571" spans="1:12" ht="19.5" customHeight="1">
      <c r="A571" s="441">
        <v>1</v>
      </c>
      <c r="B571" s="435">
        <v>4</v>
      </c>
      <c r="C571" s="442" t="s">
        <v>77</v>
      </c>
      <c r="D571" s="92">
        <v>5</v>
      </c>
      <c r="E571" s="92">
        <v>2</v>
      </c>
      <c r="F571" s="92">
        <v>1</v>
      </c>
      <c r="G571" s="520" t="s">
        <v>45</v>
      </c>
      <c r="H571" s="367" t="s">
        <v>197</v>
      </c>
      <c r="I571" s="527"/>
      <c r="J571" s="367"/>
      <c r="K571" s="519">
        <f>'1,4,10'!J30</f>
        <v>250000</v>
      </c>
      <c r="L571" s="367"/>
    </row>
    <row r="572" spans="1:12" ht="19.5" customHeight="1">
      <c r="A572" s="441">
        <v>1</v>
      </c>
      <c r="B572" s="435">
        <v>4</v>
      </c>
      <c r="C572" s="442" t="s">
        <v>77</v>
      </c>
      <c r="D572" s="92">
        <v>5</v>
      </c>
      <c r="E572" s="92">
        <v>2</v>
      </c>
      <c r="F572" s="92">
        <v>1</v>
      </c>
      <c r="G572" s="520" t="s">
        <v>49</v>
      </c>
      <c r="H572" s="367" t="s">
        <v>203</v>
      </c>
      <c r="I572" s="527"/>
      <c r="J572" s="367"/>
      <c r="K572" s="519">
        <f>'1,4,10'!J40</f>
        <v>1400000</v>
      </c>
      <c r="L572" s="367"/>
    </row>
    <row r="573" spans="1:12" ht="19.5" hidden="1" customHeight="1">
      <c r="A573" s="441">
        <v>1</v>
      </c>
      <c r="B573" s="435">
        <v>4</v>
      </c>
      <c r="C573" s="442" t="s">
        <v>77</v>
      </c>
      <c r="D573" s="92">
        <v>5</v>
      </c>
      <c r="E573" s="92">
        <v>2</v>
      </c>
      <c r="F573" s="92">
        <v>1</v>
      </c>
      <c r="G573" s="520" t="s">
        <v>51</v>
      </c>
      <c r="H573" s="367" t="s">
        <v>446</v>
      </c>
      <c r="I573" s="527"/>
      <c r="J573" s="367"/>
      <c r="K573" s="519"/>
      <c r="L573" s="367"/>
    </row>
    <row r="574" spans="1:12" ht="19.5" hidden="1" customHeight="1">
      <c r="A574" s="441">
        <v>1</v>
      </c>
      <c r="B574" s="435">
        <v>4</v>
      </c>
      <c r="C574" s="442" t="s">
        <v>77</v>
      </c>
      <c r="D574" s="92">
        <v>5</v>
      </c>
      <c r="E574" s="92">
        <v>2</v>
      </c>
      <c r="F574" s="92">
        <v>1</v>
      </c>
      <c r="G574" s="518" t="s">
        <v>73</v>
      </c>
      <c r="H574" s="367" t="s">
        <v>212</v>
      </c>
      <c r="I574" s="527"/>
      <c r="J574" s="367"/>
      <c r="K574" s="519"/>
      <c r="L574" s="367"/>
    </row>
    <row r="575" spans="1:12" ht="19.5" hidden="1" customHeight="1">
      <c r="A575" s="441">
        <v>1</v>
      </c>
      <c r="B575" s="435">
        <v>4</v>
      </c>
      <c r="C575" s="442" t="s">
        <v>77</v>
      </c>
      <c r="D575" s="92">
        <v>5</v>
      </c>
      <c r="E575" s="92">
        <v>2</v>
      </c>
      <c r="F575" s="92">
        <v>1</v>
      </c>
      <c r="G575" s="518" t="s">
        <v>585</v>
      </c>
      <c r="H575" s="367" t="s">
        <v>725</v>
      </c>
      <c r="I575" s="527"/>
      <c r="J575" s="367"/>
      <c r="K575" s="519"/>
      <c r="L575" s="367"/>
    </row>
    <row r="576" spans="1:12" ht="19.5" customHeight="1">
      <c r="A576" s="441">
        <v>1</v>
      </c>
      <c r="B576" s="435">
        <v>4</v>
      </c>
      <c r="C576" s="442" t="s">
        <v>77</v>
      </c>
      <c r="D576" s="92">
        <v>5</v>
      </c>
      <c r="E576" s="92">
        <v>2</v>
      </c>
      <c r="F576" s="92">
        <v>2</v>
      </c>
      <c r="G576" s="520"/>
      <c r="H576" s="367" t="s">
        <v>220</v>
      </c>
      <c r="I576" s="527"/>
      <c r="J576" s="367"/>
      <c r="K576" s="519">
        <f>SUM(K577:K582)</f>
        <v>750000</v>
      </c>
      <c r="L576" s="367"/>
    </row>
    <row r="577" spans="1:12" s="523" customFormat="1" ht="18.75" customHeight="1">
      <c r="A577" s="441">
        <v>1</v>
      </c>
      <c r="B577" s="435">
        <v>4</v>
      </c>
      <c r="C577" s="442" t="s">
        <v>77</v>
      </c>
      <c r="D577" s="92">
        <v>5</v>
      </c>
      <c r="E577" s="92">
        <v>2</v>
      </c>
      <c r="F577" s="92">
        <v>2</v>
      </c>
      <c r="G577" s="518" t="s">
        <v>34</v>
      </c>
      <c r="H577" s="367" t="s">
        <v>339</v>
      </c>
      <c r="I577" s="527"/>
      <c r="J577" s="367"/>
      <c r="K577" s="519">
        <f>'1,4,10'!J46</f>
        <v>750000</v>
      </c>
      <c r="L577" s="367"/>
    </row>
    <row r="578" spans="1:12" ht="19.5" hidden="1" customHeight="1">
      <c r="A578" s="441">
        <v>1</v>
      </c>
      <c r="B578" s="435">
        <v>4</v>
      </c>
      <c r="C578" s="442" t="s">
        <v>77</v>
      </c>
      <c r="D578" s="92">
        <v>5</v>
      </c>
      <c r="E578" s="92">
        <v>2</v>
      </c>
      <c r="F578" s="92">
        <v>2</v>
      </c>
      <c r="G578" s="518" t="s">
        <v>37</v>
      </c>
      <c r="H578" s="367" t="s">
        <v>699</v>
      </c>
      <c r="I578" s="527"/>
      <c r="J578" s="367"/>
      <c r="K578" s="519"/>
      <c r="L578" s="367"/>
    </row>
    <row r="579" spans="1:12" ht="19.5" hidden="1" customHeight="1">
      <c r="A579" s="441">
        <v>1</v>
      </c>
      <c r="B579" s="435">
        <v>4</v>
      </c>
      <c r="C579" s="442" t="s">
        <v>77</v>
      </c>
      <c r="D579" s="92">
        <v>5</v>
      </c>
      <c r="E579" s="92">
        <v>2</v>
      </c>
      <c r="F579" s="92">
        <v>2</v>
      </c>
      <c r="G579" s="518" t="s">
        <v>39</v>
      </c>
      <c r="H579" s="367" t="s">
        <v>700</v>
      </c>
      <c r="I579" s="527"/>
      <c r="J579" s="367"/>
      <c r="K579" s="519"/>
      <c r="L579" s="367"/>
    </row>
    <row r="580" spans="1:12" ht="19.5" hidden="1" customHeight="1">
      <c r="A580" s="441">
        <v>1</v>
      </c>
      <c r="B580" s="435">
        <v>4</v>
      </c>
      <c r="C580" s="442" t="s">
        <v>77</v>
      </c>
      <c r="D580" s="92">
        <v>5</v>
      </c>
      <c r="E580" s="92">
        <v>2</v>
      </c>
      <c r="F580" s="92">
        <v>2</v>
      </c>
      <c r="G580" s="518" t="s">
        <v>41</v>
      </c>
      <c r="H580" s="367" t="s">
        <v>701</v>
      </c>
      <c r="I580" s="527"/>
      <c r="J580" s="367"/>
      <c r="K580" s="519"/>
      <c r="L580" s="367"/>
    </row>
    <row r="581" spans="1:12" ht="19.5" hidden="1" customHeight="1">
      <c r="A581" s="441">
        <v>1</v>
      </c>
      <c r="B581" s="435">
        <v>4</v>
      </c>
      <c r="C581" s="442" t="s">
        <v>77</v>
      </c>
      <c r="D581" s="92">
        <v>5</v>
      </c>
      <c r="E581" s="92">
        <v>2</v>
      </c>
      <c r="F581" s="92">
        <v>2</v>
      </c>
      <c r="G581" s="518" t="s">
        <v>45</v>
      </c>
      <c r="H581" s="367" t="s">
        <v>702</v>
      </c>
      <c r="I581" s="527"/>
      <c r="J581" s="367"/>
      <c r="K581" s="519"/>
      <c r="L581" s="367"/>
    </row>
    <row r="582" spans="1:12" ht="19.5" hidden="1" customHeight="1">
      <c r="A582" s="441">
        <v>1</v>
      </c>
      <c r="B582" s="435">
        <v>4</v>
      </c>
      <c r="C582" s="442" t="s">
        <v>77</v>
      </c>
      <c r="D582" s="92">
        <v>5</v>
      </c>
      <c r="E582" s="92">
        <v>2</v>
      </c>
      <c r="F582" s="92">
        <v>2</v>
      </c>
      <c r="G582" s="518" t="s">
        <v>585</v>
      </c>
      <c r="H582" s="367" t="s">
        <v>703</v>
      </c>
      <c r="I582" s="527"/>
      <c r="J582" s="367"/>
      <c r="K582" s="519"/>
      <c r="L582" s="367"/>
    </row>
    <row r="583" spans="1:12" ht="19.5" customHeight="1">
      <c r="A583" s="441">
        <v>1</v>
      </c>
      <c r="B583" s="435">
        <v>4</v>
      </c>
      <c r="C583" s="442" t="s">
        <v>77</v>
      </c>
      <c r="D583" s="92">
        <v>5</v>
      </c>
      <c r="E583" s="92">
        <v>2</v>
      </c>
      <c r="F583" s="92">
        <v>3</v>
      </c>
      <c r="G583" s="520"/>
      <c r="H583" s="367" t="s">
        <v>226</v>
      </c>
      <c r="I583" s="527"/>
      <c r="J583" s="367"/>
      <c r="K583" s="519">
        <f>SUM(K584:K584)</f>
        <v>0</v>
      </c>
      <c r="L583" s="367"/>
    </row>
    <row r="584" spans="1:12" ht="19.5" hidden="1" customHeight="1">
      <c r="A584" s="441">
        <v>1</v>
      </c>
      <c r="B584" s="435">
        <v>4</v>
      </c>
      <c r="C584" s="442" t="s">
        <v>77</v>
      </c>
      <c r="D584" s="92">
        <v>5</v>
      </c>
      <c r="E584" s="92">
        <v>2</v>
      </c>
      <c r="F584" s="92">
        <v>3</v>
      </c>
      <c r="G584" s="518" t="s">
        <v>34</v>
      </c>
      <c r="H584" s="367" t="s">
        <v>704</v>
      </c>
      <c r="I584" s="527"/>
      <c r="J584" s="367"/>
      <c r="K584" s="519"/>
      <c r="L584" s="367"/>
    </row>
    <row r="585" spans="1:12" ht="19.5" customHeight="1">
      <c r="A585" s="439">
        <v>1</v>
      </c>
      <c r="B585" s="424">
        <v>4</v>
      </c>
      <c r="C585" s="439" t="s">
        <v>79</v>
      </c>
      <c r="D585" s="92"/>
      <c r="E585" s="418"/>
      <c r="F585" s="418"/>
      <c r="G585" s="525"/>
      <c r="H585" s="433" t="s">
        <v>80</v>
      </c>
      <c r="I585" s="532">
        <v>1</v>
      </c>
      <c r="J585" s="90" t="s">
        <v>761</v>
      </c>
      <c r="K585" s="522">
        <f>K586</f>
        <v>1000000</v>
      </c>
      <c r="L585" s="90" t="s">
        <v>44</v>
      </c>
    </row>
    <row r="586" spans="1:12" ht="19.5" customHeight="1">
      <c r="A586" s="441">
        <v>1</v>
      </c>
      <c r="B586" s="435">
        <v>4</v>
      </c>
      <c r="C586" s="441" t="s">
        <v>79</v>
      </c>
      <c r="D586" s="92">
        <v>5</v>
      </c>
      <c r="E586" s="92">
        <v>2</v>
      </c>
      <c r="F586" s="92"/>
      <c r="G586" s="520"/>
      <c r="H586" s="367" t="s">
        <v>43</v>
      </c>
      <c r="I586" s="367"/>
      <c r="J586" s="367"/>
      <c r="K586" s="519">
        <f>K587+K595+K600</f>
        <v>1000000</v>
      </c>
      <c r="L586" s="367"/>
    </row>
    <row r="587" spans="1:12" ht="19.5" customHeight="1">
      <c r="A587" s="441">
        <v>1</v>
      </c>
      <c r="B587" s="435">
        <v>4</v>
      </c>
      <c r="C587" s="441" t="s">
        <v>79</v>
      </c>
      <c r="D587" s="92">
        <v>5</v>
      </c>
      <c r="E587" s="92">
        <v>2</v>
      </c>
      <c r="F587" s="92">
        <v>1</v>
      </c>
      <c r="G587" s="520"/>
      <c r="H587" s="367" t="s">
        <v>161</v>
      </c>
      <c r="I587" s="367"/>
      <c r="J587" s="367"/>
      <c r="K587" s="519">
        <f>SUM(K588:K594)</f>
        <v>1000000</v>
      </c>
      <c r="L587" s="367"/>
    </row>
    <row r="588" spans="1:12" ht="19.5" customHeight="1">
      <c r="A588" s="441">
        <v>1</v>
      </c>
      <c r="B588" s="435">
        <v>4</v>
      </c>
      <c r="C588" s="441" t="s">
        <v>79</v>
      </c>
      <c r="D588" s="92">
        <v>5</v>
      </c>
      <c r="E588" s="92">
        <v>2</v>
      </c>
      <c r="F588" s="92">
        <v>1</v>
      </c>
      <c r="G588" s="520" t="s">
        <v>34</v>
      </c>
      <c r="H588" s="367" t="s">
        <v>330</v>
      </c>
      <c r="I588" s="367"/>
      <c r="J588" s="367"/>
      <c r="K588" s="519">
        <f>'1.4.11'!J22</f>
        <v>127000</v>
      </c>
      <c r="L588" s="367"/>
    </row>
    <row r="589" spans="1:12" ht="19.5" hidden="1" customHeight="1">
      <c r="A589" s="441">
        <v>1</v>
      </c>
      <c r="B589" s="435">
        <v>4</v>
      </c>
      <c r="C589" s="441" t="s">
        <v>79</v>
      </c>
      <c r="D589" s="92">
        <v>5</v>
      </c>
      <c r="E589" s="92">
        <v>2</v>
      </c>
      <c r="F589" s="92">
        <v>1</v>
      </c>
      <c r="G589" s="520" t="s">
        <v>41</v>
      </c>
      <c r="H589" s="367" t="s">
        <v>695</v>
      </c>
      <c r="I589" s="367"/>
      <c r="J589" s="367"/>
      <c r="K589" s="519"/>
      <c r="L589" s="367"/>
    </row>
    <row r="590" spans="1:12" ht="19.5" customHeight="1">
      <c r="A590" s="441">
        <v>1</v>
      </c>
      <c r="B590" s="435">
        <v>4</v>
      </c>
      <c r="C590" s="441" t="s">
        <v>79</v>
      </c>
      <c r="D590" s="92">
        <v>5</v>
      </c>
      <c r="E590" s="92">
        <v>2</v>
      </c>
      <c r="F590" s="92">
        <v>1</v>
      </c>
      <c r="G590" s="520" t="s">
        <v>45</v>
      </c>
      <c r="H590" s="367" t="s">
        <v>197</v>
      </c>
      <c r="I590" s="367"/>
      <c r="J590" s="367"/>
      <c r="K590" s="519">
        <f>'1.4.11'!J27</f>
        <v>123000</v>
      </c>
      <c r="L590" s="367"/>
    </row>
    <row r="591" spans="1:12" ht="19.5" customHeight="1">
      <c r="A591" s="441">
        <v>1</v>
      </c>
      <c r="B591" s="435">
        <v>4</v>
      </c>
      <c r="C591" s="441" t="s">
        <v>79</v>
      </c>
      <c r="D591" s="92">
        <v>5</v>
      </c>
      <c r="E591" s="92">
        <v>2</v>
      </c>
      <c r="F591" s="92">
        <v>1</v>
      </c>
      <c r="G591" s="520" t="s">
        <v>49</v>
      </c>
      <c r="H591" s="367" t="s">
        <v>203</v>
      </c>
      <c r="I591" s="367"/>
      <c r="J591" s="367"/>
      <c r="K591" s="519">
        <f>'1.4.11'!J31</f>
        <v>750000</v>
      </c>
      <c r="L591" s="367"/>
    </row>
    <row r="592" spans="1:12" ht="19.5" hidden="1" customHeight="1">
      <c r="A592" s="441">
        <v>1</v>
      </c>
      <c r="B592" s="435">
        <v>4</v>
      </c>
      <c r="C592" s="441" t="s">
        <v>79</v>
      </c>
      <c r="D592" s="92">
        <v>5</v>
      </c>
      <c r="E592" s="92">
        <v>2</v>
      </c>
      <c r="F592" s="92">
        <v>1</v>
      </c>
      <c r="G592" s="520" t="s">
        <v>51</v>
      </c>
      <c r="H592" s="367" t="s">
        <v>446</v>
      </c>
      <c r="I592" s="367"/>
      <c r="J592" s="367"/>
      <c r="K592" s="519"/>
      <c r="L592" s="367"/>
    </row>
    <row r="593" spans="1:12" ht="19.5" hidden="1" customHeight="1">
      <c r="A593" s="441">
        <v>1</v>
      </c>
      <c r="B593" s="435">
        <v>4</v>
      </c>
      <c r="C593" s="442" t="s">
        <v>79</v>
      </c>
      <c r="D593" s="92">
        <v>5</v>
      </c>
      <c r="E593" s="92">
        <v>2</v>
      </c>
      <c r="F593" s="92">
        <v>1</v>
      </c>
      <c r="G593" s="518" t="s">
        <v>73</v>
      </c>
      <c r="H593" s="367" t="s">
        <v>212</v>
      </c>
      <c r="I593" s="527"/>
      <c r="J593" s="367"/>
      <c r="K593" s="519"/>
      <c r="L593" s="367"/>
    </row>
    <row r="594" spans="1:12" ht="19.5" hidden="1" customHeight="1">
      <c r="A594" s="441">
        <v>1</v>
      </c>
      <c r="B594" s="435">
        <v>4</v>
      </c>
      <c r="C594" s="441" t="s">
        <v>79</v>
      </c>
      <c r="D594" s="92">
        <v>5</v>
      </c>
      <c r="E594" s="92">
        <v>2</v>
      </c>
      <c r="F594" s="92">
        <v>1</v>
      </c>
      <c r="G594" s="518" t="s">
        <v>585</v>
      </c>
      <c r="H594" s="367" t="s">
        <v>725</v>
      </c>
      <c r="I594" s="367"/>
      <c r="J594" s="367"/>
      <c r="K594" s="519"/>
      <c r="L594" s="367"/>
    </row>
    <row r="595" spans="1:12" s="523" customFormat="1" ht="18.75" customHeight="1">
      <c r="A595" s="441">
        <v>1</v>
      </c>
      <c r="B595" s="435">
        <v>4</v>
      </c>
      <c r="C595" s="441" t="s">
        <v>79</v>
      </c>
      <c r="D595" s="92">
        <v>5</v>
      </c>
      <c r="E595" s="92">
        <v>2</v>
      </c>
      <c r="F595" s="92">
        <v>2</v>
      </c>
      <c r="G595" s="520"/>
      <c r="H595" s="367" t="s">
        <v>220</v>
      </c>
      <c r="I595" s="367"/>
      <c r="J595" s="367"/>
      <c r="K595" s="519">
        <f>SUM(K596:K599)</f>
        <v>0</v>
      </c>
      <c r="L595" s="367"/>
    </row>
    <row r="596" spans="1:12" ht="19.5" hidden="1" customHeight="1">
      <c r="A596" s="441">
        <v>1</v>
      </c>
      <c r="B596" s="435">
        <v>4</v>
      </c>
      <c r="C596" s="441" t="s">
        <v>79</v>
      </c>
      <c r="D596" s="92">
        <v>5</v>
      </c>
      <c r="E596" s="92">
        <v>2</v>
      </c>
      <c r="F596" s="92">
        <v>2</v>
      </c>
      <c r="G596" s="518" t="s">
        <v>34</v>
      </c>
      <c r="H596" s="367" t="s">
        <v>339</v>
      </c>
      <c r="I596" s="367"/>
      <c r="J596" s="367"/>
      <c r="K596" s="519"/>
      <c r="L596" s="367"/>
    </row>
    <row r="597" spans="1:12" ht="19.5" hidden="1" customHeight="1">
      <c r="A597" s="441">
        <v>1</v>
      </c>
      <c r="B597" s="435">
        <v>4</v>
      </c>
      <c r="C597" s="441" t="s">
        <v>79</v>
      </c>
      <c r="D597" s="92">
        <v>5</v>
      </c>
      <c r="E597" s="92">
        <v>2</v>
      </c>
      <c r="F597" s="92">
        <v>2</v>
      </c>
      <c r="G597" s="518" t="s">
        <v>37</v>
      </c>
      <c r="H597" s="367" t="s">
        <v>699</v>
      </c>
      <c r="I597" s="367"/>
      <c r="J597" s="367"/>
      <c r="K597" s="519"/>
      <c r="L597" s="367"/>
    </row>
    <row r="598" spans="1:12" ht="19.5" hidden="1" customHeight="1">
      <c r="A598" s="441">
        <v>1</v>
      </c>
      <c r="B598" s="435">
        <v>4</v>
      </c>
      <c r="C598" s="441" t="s">
        <v>79</v>
      </c>
      <c r="D598" s="92">
        <v>5</v>
      </c>
      <c r="E598" s="92">
        <v>2</v>
      </c>
      <c r="F598" s="92">
        <v>2</v>
      </c>
      <c r="G598" s="518" t="s">
        <v>45</v>
      </c>
      <c r="H598" s="367" t="s">
        <v>702</v>
      </c>
      <c r="I598" s="367"/>
      <c r="J598" s="367"/>
      <c r="K598" s="519"/>
      <c r="L598" s="367"/>
    </row>
    <row r="599" spans="1:12" ht="19.5" hidden="1" customHeight="1">
      <c r="A599" s="441">
        <v>1</v>
      </c>
      <c r="B599" s="435">
        <v>4</v>
      </c>
      <c r="C599" s="441" t="s">
        <v>79</v>
      </c>
      <c r="D599" s="92">
        <v>5</v>
      </c>
      <c r="E599" s="92">
        <v>2</v>
      </c>
      <c r="F599" s="92">
        <v>2</v>
      </c>
      <c r="G599" s="518" t="s">
        <v>585</v>
      </c>
      <c r="H599" s="367" t="s">
        <v>703</v>
      </c>
      <c r="I599" s="367"/>
      <c r="J599" s="367"/>
      <c r="K599" s="519"/>
      <c r="L599" s="367"/>
    </row>
    <row r="600" spans="1:12" ht="19.5" customHeight="1">
      <c r="A600" s="441">
        <v>1</v>
      </c>
      <c r="B600" s="435">
        <v>4</v>
      </c>
      <c r="C600" s="441" t="s">
        <v>79</v>
      </c>
      <c r="D600" s="92">
        <v>5</v>
      </c>
      <c r="E600" s="92">
        <v>2</v>
      </c>
      <c r="F600" s="92">
        <v>3</v>
      </c>
      <c r="G600" s="520"/>
      <c r="H600" s="367" t="s">
        <v>226</v>
      </c>
      <c r="I600" s="367"/>
      <c r="J600" s="367"/>
      <c r="K600" s="519">
        <f>SUM(K601:K602)</f>
        <v>0</v>
      </c>
      <c r="L600" s="367"/>
    </row>
    <row r="601" spans="1:12" ht="19.5" hidden="1" customHeight="1">
      <c r="A601" s="441">
        <v>1</v>
      </c>
      <c r="B601" s="435">
        <v>4</v>
      </c>
      <c r="C601" s="441" t="s">
        <v>79</v>
      </c>
      <c r="D601" s="92">
        <v>5</v>
      </c>
      <c r="E601" s="92">
        <v>2</v>
      </c>
      <c r="F601" s="92">
        <v>3</v>
      </c>
      <c r="G601" s="518" t="s">
        <v>34</v>
      </c>
      <c r="H601" s="367" t="s">
        <v>704</v>
      </c>
      <c r="I601" s="367"/>
      <c r="J601" s="367"/>
      <c r="K601" s="519"/>
      <c r="L601" s="367"/>
    </row>
    <row r="602" spans="1:12" ht="19.5" hidden="1" customHeight="1">
      <c r="A602" s="441">
        <v>1</v>
      </c>
      <c r="B602" s="435">
        <v>4</v>
      </c>
      <c r="C602" s="441" t="s">
        <v>79</v>
      </c>
      <c r="D602" s="92">
        <v>5</v>
      </c>
      <c r="E602" s="92">
        <v>2</v>
      </c>
      <c r="F602" s="92">
        <v>3</v>
      </c>
      <c r="G602" s="518" t="s">
        <v>37</v>
      </c>
      <c r="H602" s="367" t="s">
        <v>705</v>
      </c>
      <c r="I602" s="367"/>
      <c r="J602" s="367"/>
      <c r="K602" s="519"/>
      <c r="L602" s="367"/>
    </row>
    <row r="603" spans="1:12" ht="19.5" customHeight="1">
      <c r="A603" s="439">
        <v>1</v>
      </c>
      <c r="B603" s="424">
        <v>4</v>
      </c>
      <c r="C603" s="439" t="s">
        <v>585</v>
      </c>
      <c r="D603" s="92"/>
      <c r="E603" s="418"/>
      <c r="F603" s="418"/>
      <c r="G603" s="525"/>
      <c r="H603" s="433" t="s">
        <v>599</v>
      </c>
      <c r="I603" s="532"/>
      <c r="J603" s="90" t="s">
        <v>727</v>
      </c>
      <c r="K603" s="522">
        <f>K604</f>
        <v>0</v>
      </c>
      <c r="L603" s="90"/>
    </row>
    <row r="604" spans="1:12" ht="19.5" hidden="1" customHeight="1">
      <c r="A604" s="441">
        <v>1</v>
      </c>
      <c r="B604" s="435">
        <v>4</v>
      </c>
      <c r="C604" s="439" t="s">
        <v>585</v>
      </c>
      <c r="D604" s="92">
        <v>5</v>
      </c>
      <c r="E604" s="92">
        <v>2</v>
      </c>
      <c r="F604" s="92"/>
      <c r="G604" s="520"/>
      <c r="H604" s="367" t="s">
        <v>43</v>
      </c>
      <c r="I604" s="527"/>
      <c r="J604" s="367"/>
      <c r="K604" s="519">
        <f>K605+K613+K620</f>
        <v>0</v>
      </c>
      <c r="L604" s="367"/>
    </row>
    <row r="605" spans="1:12" ht="19.5" hidden="1" customHeight="1">
      <c r="A605" s="441">
        <v>1</v>
      </c>
      <c r="B605" s="435">
        <v>4</v>
      </c>
      <c r="C605" s="439" t="s">
        <v>585</v>
      </c>
      <c r="D605" s="92">
        <v>5</v>
      </c>
      <c r="E605" s="92">
        <v>2</v>
      </c>
      <c r="F605" s="92">
        <v>1</v>
      </c>
      <c r="G605" s="520"/>
      <c r="H605" s="367" t="s">
        <v>161</v>
      </c>
      <c r="I605" s="527"/>
      <c r="J605" s="367"/>
      <c r="K605" s="519">
        <f>SUM(K606:K612)</f>
        <v>0</v>
      </c>
      <c r="L605" s="367"/>
    </row>
    <row r="606" spans="1:12" ht="19.5" hidden="1" customHeight="1">
      <c r="A606" s="441">
        <v>1</v>
      </c>
      <c r="B606" s="435">
        <v>4</v>
      </c>
      <c r="C606" s="439" t="s">
        <v>585</v>
      </c>
      <c r="D606" s="92">
        <v>5</v>
      </c>
      <c r="E606" s="92">
        <v>2</v>
      </c>
      <c r="F606" s="92">
        <v>1</v>
      </c>
      <c r="G606" s="520" t="s">
        <v>34</v>
      </c>
      <c r="H606" s="367" t="s">
        <v>330</v>
      </c>
      <c r="I606" s="527"/>
      <c r="J606" s="367"/>
      <c r="K606" s="519"/>
      <c r="L606" s="367"/>
    </row>
    <row r="607" spans="1:12" ht="19.5" hidden="1" customHeight="1">
      <c r="A607" s="441">
        <v>1</v>
      </c>
      <c r="B607" s="435">
        <v>4</v>
      </c>
      <c r="C607" s="439" t="s">
        <v>585</v>
      </c>
      <c r="D607" s="92">
        <v>5</v>
      </c>
      <c r="E607" s="92">
        <v>2</v>
      </c>
      <c r="F607" s="92">
        <v>1</v>
      </c>
      <c r="G607" s="520" t="s">
        <v>41</v>
      </c>
      <c r="H607" s="367" t="s">
        <v>695</v>
      </c>
      <c r="I607" s="527"/>
      <c r="J607" s="367"/>
      <c r="K607" s="519"/>
      <c r="L607" s="367"/>
    </row>
    <row r="608" spans="1:12" ht="19.5" hidden="1" customHeight="1">
      <c r="A608" s="441">
        <v>1</v>
      </c>
      <c r="B608" s="435">
        <v>4</v>
      </c>
      <c r="C608" s="439" t="s">
        <v>585</v>
      </c>
      <c r="D608" s="92">
        <v>5</v>
      </c>
      <c r="E608" s="92">
        <v>2</v>
      </c>
      <c r="F608" s="92">
        <v>1</v>
      </c>
      <c r="G608" s="520" t="s">
        <v>45</v>
      </c>
      <c r="H608" s="367" t="s">
        <v>197</v>
      </c>
      <c r="I608" s="527"/>
      <c r="J608" s="367"/>
      <c r="K608" s="519"/>
      <c r="L608" s="367"/>
    </row>
    <row r="609" spans="1:12" ht="19.5" hidden="1" customHeight="1">
      <c r="A609" s="441">
        <v>1</v>
      </c>
      <c r="B609" s="435">
        <v>4</v>
      </c>
      <c r="C609" s="439" t="s">
        <v>585</v>
      </c>
      <c r="D609" s="92">
        <v>5</v>
      </c>
      <c r="E609" s="92">
        <v>2</v>
      </c>
      <c r="F609" s="92">
        <v>1</v>
      </c>
      <c r="G609" s="520" t="s">
        <v>49</v>
      </c>
      <c r="H609" s="367" t="s">
        <v>203</v>
      </c>
      <c r="I609" s="527"/>
      <c r="J609" s="367"/>
      <c r="K609" s="519"/>
      <c r="L609" s="367"/>
    </row>
    <row r="610" spans="1:12" ht="19.5" hidden="1" customHeight="1">
      <c r="A610" s="441">
        <v>1</v>
      </c>
      <c r="B610" s="435">
        <v>4</v>
      </c>
      <c r="C610" s="439" t="s">
        <v>585</v>
      </c>
      <c r="D610" s="92">
        <v>5</v>
      </c>
      <c r="E610" s="92">
        <v>2</v>
      </c>
      <c r="F610" s="92">
        <v>1</v>
      </c>
      <c r="G610" s="520" t="s">
        <v>51</v>
      </c>
      <c r="H610" s="367" t="s">
        <v>446</v>
      </c>
      <c r="I610" s="527"/>
      <c r="J610" s="367"/>
      <c r="K610" s="519"/>
      <c r="L610" s="367"/>
    </row>
    <row r="611" spans="1:12" ht="19.5" hidden="1" customHeight="1">
      <c r="A611" s="441">
        <v>1</v>
      </c>
      <c r="B611" s="435">
        <v>4</v>
      </c>
      <c r="C611" s="442" t="s">
        <v>585</v>
      </c>
      <c r="D611" s="92">
        <v>5</v>
      </c>
      <c r="E611" s="92">
        <v>2</v>
      </c>
      <c r="F611" s="92">
        <v>1</v>
      </c>
      <c r="G611" s="518" t="s">
        <v>73</v>
      </c>
      <c r="H611" s="367" t="s">
        <v>212</v>
      </c>
      <c r="I611" s="527"/>
      <c r="J611" s="367"/>
      <c r="K611" s="519"/>
      <c r="L611" s="367"/>
    </row>
    <row r="612" spans="1:12" ht="19.5" hidden="1" customHeight="1">
      <c r="A612" s="441">
        <v>1</v>
      </c>
      <c r="B612" s="435">
        <v>4</v>
      </c>
      <c r="C612" s="442" t="s">
        <v>585</v>
      </c>
      <c r="D612" s="92">
        <v>5</v>
      </c>
      <c r="E612" s="92">
        <v>2</v>
      </c>
      <c r="F612" s="92">
        <v>1</v>
      </c>
      <c r="G612" s="518" t="s">
        <v>585</v>
      </c>
      <c r="H612" s="367" t="s">
        <v>725</v>
      </c>
      <c r="I612" s="367"/>
      <c r="J612" s="367"/>
      <c r="K612" s="519"/>
      <c r="L612" s="367"/>
    </row>
    <row r="613" spans="1:12" ht="19.5" hidden="1" customHeight="1">
      <c r="A613" s="441">
        <v>1</v>
      </c>
      <c r="B613" s="435">
        <v>4</v>
      </c>
      <c r="C613" s="439" t="s">
        <v>585</v>
      </c>
      <c r="D613" s="92">
        <v>5</v>
      </c>
      <c r="E613" s="92">
        <v>2</v>
      </c>
      <c r="F613" s="92">
        <v>2</v>
      </c>
      <c r="G613" s="520"/>
      <c r="H613" s="367" t="s">
        <v>220</v>
      </c>
      <c r="I613" s="527"/>
      <c r="J613" s="367"/>
      <c r="K613" s="519">
        <f>SUM(K614:K619)</f>
        <v>0</v>
      </c>
      <c r="L613" s="367"/>
    </row>
    <row r="614" spans="1:12" ht="19.5" hidden="1" customHeight="1">
      <c r="A614" s="441">
        <v>1</v>
      </c>
      <c r="B614" s="435">
        <v>4</v>
      </c>
      <c r="C614" s="439" t="s">
        <v>585</v>
      </c>
      <c r="D614" s="92">
        <v>5</v>
      </c>
      <c r="E614" s="92">
        <v>2</v>
      </c>
      <c r="F614" s="92">
        <v>2</v>
      </c>
      <c r="G614" s="518" t="s">
        <v>34</v>
      </c>
      <c r="H614" s="367" t="s">
        <v>339</v>
      </c>
      <c r="I614" s="527"/>
      <c r="J614" s="367"/>
      <c r="K614" s="519"/>
      <c r="L614" s="367"/>
    </row>
    <row r="615" spans="1:12" ht="19.5" hidden="1" customHeight="1">
      <c r="A615" s="441">
        <v>1</v>
      </c>
      <c r="B615" s="435">
        <v>4</v>
      </c>
      <c r="C615" s="439" t="s">
        <v>585</v>
      </c>
      <c r="D615" s="92">
        <v>5</v>
      </c>
      <c r="E615" s="92">
        <v>2</v>
      </c>
      <c r="F615" s="92">
        <v>2</v>
      </c>
      <c r="G615" s="518" t="s">
        <v>37</v>
      </c>
      <c r="H615" s="367" t="s">
        <v>699</v>
      </c>
      <c r="I615" s="527"/>
      <c r="J615" s="367"/>
      <c r="K615" s="519"/>
      <c r="L615" s="367"/>
    </row>
    <row r="616" spans="1:12" ht="19.5" hidden="1" customHeight="1">
      <c r="A616" s="441">
        <v>1</v>
      </c>
      <c r="B616" s="435">
        <v>4</v>
      </c>
      <c r="C616" s="439" t="s">
        <v>585</v>
      </c>
      <c r="D616" s="92">
        <v>5</v>
      </c>
      <c r="E616" s="92">
        <v>2</v>
      </c>
      <c r="F616" s="92">
        <v>2</v>
      </c>
      <c r="G616" s="518" t="s">
        <v>39</v>
      </c>
      <c r="H616" s="367" t="s">
        <v>700</v>
      </c>
      <c r="I616" s="527"/>
      <c r="J616" s="367"/>
      <c r="K616" s="519"/>
      <c r="L616" s="367"/>
    </row>
    <row r="617" spans="1:12" ht="19.5" hidden="1" customHeight="1">
      <c r="A617" s="441">
        <v>1</v>
      </c>
      <c r="B617" s="435">
        <v>4</v>
      </c>
      <c r="C617" s="439" t="s">
        <v>585</v>
      </c>
      <c r="D617" s="92">
        <v>5</v>
      </c>
      <c r="E617" s="92">
        <v>2</v>
      </c>
      <c r="F617" s="92">
        <v>2</v>
      </c>
      <c r="G617" s="518" t="s">
        <v>41</v>
      </c>
      <c r="H617" s="367" t="s">
        <v>701</v>
      </c>
      <c r="I617" s="527"/>
      <c r="J617" s="367"/>
      <c r="K617" s="519"/>
      <c r="L617" s="367"/>
    </row>
    <row r="618" spans="1:12" ht="19.5" hidden="1" customHeight="1">
      <c r="A618" s="441">
        <v>1</v>
      </c>
      <c r="B618" s="435">
        <v>4</v>
      </c>
      <c r="C618" s="439" t="s">
        <v>585</v>
      </c>
      <c r="D618" s="92">
        <v>5</v>
      </c>
      <c r="E618" s="92">
        <v>2</v>
      </c>
      <c r="F618" s="92">
        <v>2</v>
      </c>
      <c r="G618" s="518" t="s">
        <v>45</v>
      </c>
      <c r="H618" s="367" t="s">
        <v>702</v>
      </c>
      <c r="I618" s="527"/>
      <c r="J618" s="367"/>
      <c r="K618" s="519"/>
      <c r="L618" s="367"/>
    </row>
    <row r="619" spans="1:12" ht="19.5" hidden="1" customHeight="1">
      <c r="A619" s="441">
        <v>1</v>
      </c>
      <c r="B619" s="435">
        <v>4</v>
      </c>
      <c r="C619" s="439" t="s">
        <v>585</v>
      </c>
      <c r="D619" s="92">
        <v>5</v>
      </c>
      <c r="E619" s="92">
        <v>2</v>
      </c>
      <c r="F619" s="92">
        <v>2</v>
      </c>
      <c r="G619" s="518" t="s">
        <v>585</v>
      </c>
      <c r="H619" s="367" t="s">
        <v>703</v>
      </c>
      <c r="I619" s="527"/>
      <c r="J619" s="367"/>
      <c r="K619" s="519"/>
      <c r="L619" s="367"/>
    </row>
    <row r="620" spans="1:12" ht="19.5" hidden="1" customHeight="1">
      <c r="A620" s="441">
        <v>1</v>
      </c>
      <c r="B620" s="435">
        <v>4</v>
      </c>
      <c r="C620" s="439" t="s">
        <v>585</v>
      </c>
      <c r="D620" s="92">
        <v>5</v>
      </c>
      <c r="E620" s="92">
        <v>2</v>
      </c>
      <c r="F620" s="92">
        <v>3</v>
      </c>
      <c r="G620" s="520"/>
      <c r="H620" s="367" t="s">
        <v>226</v>
      </c>
      <c r="I620" s="527"/>
      <c r="J620" s="367"/>
      <c r="K620" s="519">
        <f>SUM(K621:K622)</f>
        <v>0</v>
      </c>
      <c r="L620" s="367"/>
    </row>
    <row r="621" spans="1:12" ht="19.5" hidden="1" customHeight="1">
      <c r="A621" s="441">
        <v>1</v>
      </c>
      <c r="B621" s="435">
        <v>4</v>
      </c>
      <c r="C621" s="439" t="s">
        <v>585</v>
      </c>
      <c r="D621" s="92">
        <v>5</v>
      </c>
      <c r="E621" s="92">
        <v>2</v>
      </c>
      <c r="F621" s="92">
        <v>3</v>
      </c>
      <c r="G621" s="518" t="s">
        <v>34</v>
      </c>
      <c r="H621" s="367" t="s">
        <v>704</v>
      </c>
      <c r="I621" s="527"/>
      <c r="J621" s="367"/>
      <c r="K621" s="519"/>
      <c r="L621" s="367"/>
    </row>
    <row r="622" spans="1:12" ht="19.5" hidden="1" customHeight="1">
      <c r="A622" s="441">
        <v>1</v>
      </c>
      <c r="B622" s="435">
        <v>4</v>
      </c>
      <c r="C622" s="439" t="s">
        <v>585</v>
      </c>
      <c r="D622" s="92">
        <v>5</v>
      </c>
      <c r="E622" s="92">
        <v>2</v>
      </c>
      <c r="F622" s="92">
        <v>3</v>
      </c>
      <c r="G622" s="518" t="s">
        <v>37</v>
      </c>
      <c r="H622" s="367" t="s">
        <v>705</v>
      </c>
      <c r="I622" s="527"/>
      <c r="J622" s="367"/>
      <c r="K622" s="519"/>
      <c r="L622" s="367"/>
    </row>
    <row r="623" spans="1:12" ht="19.5" hidden="1" customHeight="1">
      <c r="A623" s="91">
        <v>1</v>
      </c>
      <c r="B623" s="435">
        <v>4</v>
      </c>
      <c r="C623" s="439" t="s">
        <v>585</v>
      </c>
      <c r="D623" s="92">
        <v>5</v>
      </c>
      <c r="E623" s="92">
        <v>3</v>
      </c>
      <c r="F623" s="92"/>
      <c r="G623" s="520"/>
      <c r="H623" s="367" t="s">
        <v>55</v>
      </c>
      <c r="I623" s="367"/>
      <c r="J623" s="367"/>
      <c r="K623" s="519">
        <f>K624+K628</f>
        <v>0</v>
      </c>
      <c r="L623" s="367"/>
    </row>
    <row r="624" spans="1:12" ht="19.5" hidden="1" customHeight="1">
      <c r="A624" s="91">
        <v>1</v>
      </c>
      <c r="B624" s="435">
        <v>4</v>
      </c>
      <c r="C624" s="439" t="s">
        <v>585</v>
      </c>
      <c r="D624" s="92">
        <v>5</v>
      </c>
      <c r="E624" s="92">
        <v>3</v>
      </c>
      <c r="F624" s="92">
        <v>2</v>
      </c>
      <c r="G624" s="520"/>
      <c r="H624" s="367" t="s">
        <v>730</v>
      </c>
      <c r="I624" s="367"/>
      <c r="J624" s="367"/>
      <c r="K624" s="519">
        <f>SUM(K625:K627)</f>
        <v>0</v>
      </c>
      <c r="L624" s="367"/>
    </row>
    <row r="625" spans="1:12" s="352" customFormat="1" ht="19.5" hidden="1" customHeight="1">
      <c r="A625" s="91">
        <v>1</v>
      </c>
      <c r="B625" s="435">
        <v>4</v>
      </c>
      <c r="C625" s="439" t="s">
        <v>585</v>
      </c>
      <c r="D625" s="92">
        <v>5</v>
      </c>
      <c r="E625" s="92">
        <v>3</v>
      </c>
      <c r="F625" s="92">
        <v>2</v>
      </c>
      <c r="G625" s="518" t="s">
        <v>34</v>
      </c>
      <c r="H625" s="367" t="s">
        <v>731</v>
      </c>
      <c r="I625" s="367"/>
      <c r="J625" s="367"/>
      <c r="K625" s="519"/>
      <c r="L625" s="367"/>
    </row>
    <row r="626" spans="1:12" s="523" customFormat="1" ht="19.5" hidden="1" customHeight="1">
      <c r="A626" s="91">
        <v>1</v>
      </c>
      <c r="B626" s="435">
        <v>4</v>
      </c>
      <c r="C626" s="439" t="s">
        <v>585</v>
      </c>
      <c r="D626" s="92">
        <v>5</v>
      </c>
      <c r="E626" s="92">
        <v>3</v>
      </c>
      <c r="F626" s="92">
        <v>2</v>
      </c>
      <c r="G626" s="518" t="s">
        <v>37</v>
      </c>
      <c r="H626" s="367" t="s">
        <v>763</v>
      </c>
      <c r="I626" s="367"/>
      <c r="J626" s="367"/>
      <c r="K626" s="519"/>
      <c r="L626" s="367"/>
    </row>
    <row r="627" spans="1:12" ht="19.5" hidden="1" customHeight="1">
      <c r="A627" s="91">
        <v>1</v>
      </c>
      <c r="B627" s="435">
        <v>4</v>
      </c>
      <c r="C627" s="439" t="s">
        <v>585</v>
      </c>
      <c r="D627" s="92">
        <v>5</v>
      </c>
      <c r="E627" s="92">
        <v>3</v>
      </c>
      <c r="F627" s="92">
        <v>2</v>
      </c>
      <c r="G627" s="518" t="s">
        <v>39</v>
      </c>
      <c r="H627" s="367" t="s">
        <v>733</v>
      </c>
      <c r="I627" s="367"/>
      <c r="J627" s="367"/>
      <c r="K627" s="519"/>
      <c r="L627" s="367"/>
    </row>
    <row r="628" spans="1:12" ht="19.5" hidden="1" customHeight="1">
      <c r="A628" s="92">
        <v>1</v>
      </c>
      <c r="B628" s="420">
        <v>2</v>
      </c>
      <c r="C628" s="439" t="s">
        <v>585</v>
      </c>
      <c r="D628" s="92">
        <v>5</v>
      </c>
      <c r="E628" s="92">
        <v>3</v>
      </c>
      <c r="F628" s="92">
        <v>8</v>
      </c>
      <c r="G628" s="520"/>
      <c r="H628" s="367" t="s">
        <v>762</v>
      </c>
      <c r="I628" s="367"/>
      <c r="J628" s="367"/>
      <c r="K628" s="519">
        <f>SUM(K629:K632)</f>
        <v>0</v>
      </c>
      <c r="L628" s="367"/>
    </row>
    <row r="629" spans="1:12" ht="19.5" hidden="1" customHeight="1">
      <c r="A629" s="92">
        <v>1</v>
      </c>
      <c r="B629" s="420">
        <v>2</v>
      </c>
      <c r="C629" s="439" t="s">
        <v>585</v>
      </c>
      <c r="D629" s="92">
        <v>5</v>
      </c>
      <c r="E629" s="92">
        <v>3</v>
      </c>
      <c r="F629" s="92">
        <v>8</v>
      </c>
      <c r="G629" s="518" t="s">
        <v>34</v>
      </c>
      <c r="H629" s="367" t="s">
        <v>731</v>
      </c>
      <c r="I629" s="367"/>
      <c r="J629" s="367"/>
      <c r="K629" s="519"/>
      <c r="L629" s="367"/>
    </row>
    <row r="630" spans="1:12" ht="19.5" hidden="1" customHeight="1">
      <c r="A630" s="92">
        <v>1</v>
      </c>
      <c r="B630" s="420">
        <v>2</v>
      </c>
      <c r="C630" s="439" t="s">
        <v>585</v>
      </c>
      <c r="D630" s="92">
        <v>5</v>
      </c>
      <c r="E630" s="92">
        <v>3</v>
      </c>
      <c r="F630" s="92">
        <v>8</v>
      </c>
      <c r="G630" s="518" t="s">
        <v>37</v>
      </c>
      <c r="H630" s="367" t="s">
        <v>757</v>
      </c>
      <c r="I630" s="367"/>
      <c r="J630" s="367"/>
      <c r="K630" s="519"/>
      <c r="L630" s="367"/>
    </row>
    <row r="631" spans="1:12" s="523" customFormat="1" ht="19.5" hidden="1" customHeight="1">
      <c r="A631" s="92">
        <v>1</v>
      </c>
      <c r="B631" s="420">
        <v>2</v>
      </c>
      <c r="C631" s="439" t="s">
        <v>585</v>
      </c>
      <c r="D631" s="92">
        <v>5</v>
      </c>
      <c r="E631" s="92">
        <v>3</v>
      </c>
      <c r="F631" s="92">
        <v>8</v>
      </c>
      <c r="G631" s="518" t="s">
        <v>39</v>
      </c>
      <c r="H631" s="367" t="s">
        <v>758</v>
      </c>
      <c r="I631" s="367"/>
      <c r="J631" s="367"/>
      <c r="K631" s="519"/>
      <c r="L631" s="367"/>
    </row>
    <row r="632" spans="1:12" ht="19.5" hidden="1" customHeight="1">
      <c r="A632" s="92">
        <v>1</v>
      </c>
      <c r="B632" s="420">
        <v>2</v>
      </c>
      <c r="C632" s="439" t="s">
        <v>585</v>
      </c>
      <c r="D632" s="92">
        <v>5</v>
      </c>
      <c r="E632" s="92">
        <v>3</v>
      </c>
      <c r="F632" s="92">
        <v>8</v>
      </c>
      <c r="G632" s="518" t="s">
        <v>41</v>
      </c>
      <c r="H632" s="367" t="s">
        <v>759</v>
      </c>
      <c r="I632" s="367"/>
      <c r="J632" s="367"/>
      <c r="K632" s="519"/>
      <c r="L632" s="367"/>
    </row>
    <row r="633" spans="1:12" ht="19.5" customHeight="1">
      <c r="A633" s="443">
        <v>1</v>
      </c>
      <c r="B633" s="444">
        <v>5</v>
      </c>
      <c r="C633" s="445"/>
      <c r="D633" s="92"/>
      <c r="E633" s="380"/>
      <c r="F633" s="380"/>
      <c r="G633" s="513"/>
      <c r="H633" s="539" t="s">
        <v>81</v>
      </c>
      <c r="I633" s="540"/>
      <c r="J633" s="89"/>
      <c r="K633" s="514">
        <f>K634+K639+K657+K680+K696+K713+K732+K752</f>
        <v>0</v>
      </c>
      <c r="L633" s="89"/>
    </row>
    <row r="634" spans="1:12" ht="19.5" hidden="1" customHeight="1">
      <c r="A634" s="439">
        <v>1</v>
      </c>
      <c r="B634" s="424">
        <v>5</v>
      </c>
      <c r="C634" s="440" t="s">
        <v>34</v>
      </c>
      <c r="D634" s="92">
        <v>5</v>
      </c>
      <c r="E634" s="418"/>
      <c r="F634" s="418"/>
      <c r="G634" s="525"/>
      <c r="H634" s="537" t="s">
        <v>82</v>
      </c>
      <c r="I634" s="541"/>
      <c r="J634" s="90" t="s">
        <v>282</v>
      </c>
      <c r="K634" s="522">
        <f>K635</f>
        <v>0</v>
      </c>
      <c r="L634" s="90"/>
    </row>
    <row r="635" spans="1:12" ht="19.5" hidden="1" customHeight="1">
      <c r="A635" s="441">
        <v>1</v>
      </c>
      <c r="B635" s="435">
        <v>5</v>
      </c>
      <c r="C635" s="440" t="s">
        <v>34</v>
      </c>
      <c r="D635" s="92">
        <v>5</v>
      </c>
      <c r="E635" s="92">
        <v>3</v>
      </c>
      <c r="F635" s="92"/>
      <c r="G635" s="520"/>
      <c r="H635" s="367" t="s">
        <v>55</v>
      </c>
      <c r="I635" s="527"/>
      <c r="J635" s="367"/>
      <c r="K635" s="519">
        <f>K636</f>
        <v>0</v>
      </c>
      <c r="L635" s="367"/>
    </row>
    <row r="636" spans="1:12" ht="19.5" hidden="1" customHeight="1">
      <c r="A636" s="441">
        <v>1</v>
      </c>
      <c r="B636" s="435">
        <v>5</v>
      </c>
      <c r="C636" s="440" t="s">
        <v>34</v>
      </c>
      <c r="D636" s="92">
        <v>5</v>
      </c>
      <c r="E636" s="92">
        <v>3</v>
      </c>
      <c r="F636" s="92">
        <v>1</v>
      </c>
      <c r="G636" s="520"/>
      <c r="H636" s="367" t="s">
        <v>749</v>
      </c>
      <c r="I636" s="527"/>
      <c r="J636" s="367"/>
      <c r="K636" s="519">
        <f>SUM(K637:K638)</f>
        <v>0</v>
      </c>
      <c r="L636" s="367"/>
    </row>
    <row r="637" spans="1:12" ht="19.5" hidden="1" customHeight="1">
      <c r="A637" s="441">
        <v>1</v>
      </c>
      <c r="B637" s="435">
        <v>5</v>
      </c>
      <c r="C637" s="440" t="s">
        <v>34</v>
      </c>
      <c r="D637" s="92">
        <v>5</v>
      </c>
      <c r="E637" s="92">
        <v>3</v>
      </c>
      <c r="F637" s="92">
        <v>1</v>
      </c>
      <c r="G637" s="518" t="s">
        <v>37</v>
      </c>
      <c r="H637" s="367" t="s">
        <v>751</v>
      </c>
      <c r="I637" s="527"/>
      <c r="J637" s="367"/>
      <c r="K637" s="519"/>
      <c r="L637" s="367"/>
    </row>
    <row r="638" spans="1:12" ht="19.5" hidden="1" customHeight="1">
      <c r="A638" s="441">
        <v>1</v>
      </c>
      <c r="B638" s="435">
        <v>5</v>
      </c>
      <c r="C638" s="440" t="s">
        <v>34</v>
      </c>
      <c r="D638" s="92">
        <v>5</v>
      </c>
      <c r="E638" s="92">
        <v>3</v>
      </c>
      <c r="F638" s="92">
        <v>1</v>
      </c>
      <c r="G638" s="518" t="s">
        <v>39</v>
      </c>
      <c r="H638" s="367" t="s">
        <v>752</v>
      </c>
      <c r="I638" s="527"/>
      <c r="J638" s="367"/>
      <c r="K638" s="519"/>
      <c r="L638" s="367"/>
    </row>
    <row r="639" spans="1:12" ht="19.5" hidden="1" customHeight="1">
      <c r="A639" s="439">
        <v>1</v>
      </c>
      <c r="B639" s="424">
        <v>5</v>
      </c>
      <c r="C639" s="440" t="s">
        <v>37</v>
      </c>
      <c r="D639" s="92"/>
      <c r="E639" s="418"/>
      <c r="F639" s="418"/>
      <c r="G639" s="525"/>
      <c r="H639" s="433" t="s">
        <v>600</v>
      </c>
      <c r="I639" s="532"/>
      <c r="J639" s="90"/>
      <c r="K639" s="522">
        <f>K640</f>
        <v>0</v>
      </c>
      <c r="L639" s="90"/>
    </row>
    <row r="640" spans="1:12" ht="19.5" hidden="1" customHeight="1">
      <c r="A640" s="441">
        <v>1</v>
      </c>
      <c r="B640" s="435">
        <v>5</v>
      </c>
      <c r="C640" s="442" t="s">
        <v>37</v>
      </c>
      <c r="D640" s="92">
        <v>5</v>
      </c>
      <c r="E640" s="92">
        <v>2</v>
      </c>
      <c r="F640" s="92"/>
      <c r="G640" s="520"/>
      <c r="H640" s="367" t="s">
        <v>43</v>
      </c>
      <c r="I640" s="527"/>
      <c r="J640" s="367"/>
      <c r="K640" s="519">
        <f>K641+K649+K652+K655+K654</f>
        <v>0</v>
      </c>
      <c r="L640" s="367"/>
    </row>
    <row r="641" spans="1:12" ht="19.5" hidden="1" customHeight="1">
      <c r="A641" s="441">
        <v>1</v>
      </c>
      <c r="B641" s="435">
        <v>5</v>
      </c>
      <c r="C641" s="442" t="s">
        <v>37</v>
      </c>
      <c r="D641" s="92">
        <v>5</v>
      </c>
      <c r="E641" s="92">
        <v>2</v>
      </c>
      <c r="F641" s="92">
        <v>1</v>
      </c>
      <c r="G641" s="520"/>
      <c r="H641" s="367" t="s">
        <v>161</v>
      </c>
      <c r="I641" s="527"/>
      <c r="J641" s="367"/>
      <c r="K641" s="519">
        <f>SUM(K642:K648)</f>
        <v>0</v>
      </c>
      <c r="L641" s="367"/>
    </row>
    <row r="642" spans="1:12" ht="19.5" hidden="1" customHeight="1">
      <c r="A642" s="441">
        <v>1</v>
      </c>
      <c r="B642" s="435">
        <v>5</v>
      </c>
      <c r="C642" s="442" t="s">
        <v>37</v>
      </c>
      <c r="D642" s="92">
        <v>5</v>
      </c>
      <c r="E642" s="92">
        <v>2</v>
      </c>
      <c r="F642" s="92">
        <v>1</v>
      </c>
      <c r="G642" s="520" t="s">
        <v>34</v>
      </c>
      <c r="H642" s="367" t="s">
        <v>330</v>
      </c>
      <c r="I642" s="527"/>
      <c r="J642" s="367"/>
      <c r="K642" s="519"/>
      <c r="L642" s="367"/>
    </row>
    <row r="643" spans="1:12" ht="19.5" hidden="1" customHeight="1">
      <c r="A643" s="441">
        <v>1</v>
      </c>
      <c r="B643" s="435">
        <v>5</v>
      </c>
      <c r="C643" s="442" t="s">
        <v>37</v>
      </c>
      <c r="D643" s="92">
        <v>5</v>
      </c>
      <c r="E643" s="92">
        <v>2</v>
      </c>
      <c r="F643" s="92">
        <v>1</v>
      </c>
      <c r="G643" s="520" t="s">
        <v>41</v>
      </c>
      <c r="H643" s="367" t="s">
        <v>695</v>
      </c>
      <c r="I643" s="527"/>
      <c r="J643" s="367"/>
      <c r="K643" s="519"/>
      <c r="L643" s="367"/>
    </row>
    <row r="644" spans="1:12" ht="19.5" hidden="1" customHeight="1">
      <c r="A644" s="441">
        <v>1</v>
      </c>
      <c r="B644" s="435">
        <v>5</v>
      </c>
      <c r="C644" s="442" t="s">
        <v>37</v>
      </c>
      <c r="D644" s="92">
        <v>5</v>
      </c>
      <c r="E644" s="92">
        <v>2</v>
      </c>
      <c r="F644" s="92">
        <v>1</v>
      </c>
      <c r="G644" s="520" t="s">
        <v>45</v>
      </c>
      <c r="H644" s="367" t="s">
        <v>197</v>
      </c>
      <c r="I644" s="527"/>
      <c r="J644" s="367"/>
      <c r="K644" s="519"/>
      <c r="L644" s="367"/>
    </row>
    <row r="645" spans="1:12" ht="19.5" hidden="1" customHeight="1">
      <c r="A645" s="441">
        <v>1</v>
      </c>
      <c r="B645" s="435">
        <v>5</v>
      </c>
      <c r="C645" s="442" t="s">
        <v>37</v>
      </c>
      <c r="D645" s="92">
        <v>5</v>
      </c>
      <c r="E645" s="92">
        <v>2</v>
      </c>
      <c r="F645" s="92">
        <v>1</v>
      </c>
      <c r="G645" s="520" t="s">
        <v>49</v>
      </c>
      <c r="H645" s="367" t="s">
        <v>203</v>
      </c>
      <c r="I645" s="527"/>
      <c r="J645" s="367"/>
      <c r="K645" s="519"/>
      <c r="L645" s="367"/>
    </row>
    <row r="646" spans="1:12" ht="19.5" hidden="1" customHeight="1">
      <c r="A646" s="441">
        <v>1</v>
      </c>
      <c r="B646" s="435">
        <v>5</v>
      </c>
      <c r="C646" s="442" t="s">
        <v>37</v>
      </c>
      <c r="D646" s="92">
        <v>5</v>
      </c>
      <c r="E646" s="92">
        <v>2</v>
      </c>
      <c r="F646" s="92">
        <v>1</v>
      </c>
      <c r="G646" s="520" t="s">
        <v>51</v>
      </c>
      <c r="H646" s="367" t="s">
        <v>446</v>
      </c>
      <c r="I646" s="527"/>
      <c r="J646" s="367"/>
      <c r="K646" s="519"/>
      <c r="L646" s="367"/>
    </row>
    <row r="647" spans="1:12" ht="19.5" hidden="1" customHeight="1">
      <c r="A647" s="441">
        <v>1</v>
      </c>
      <c r="B647" s="435">
        <v>5</v>
      </c>
      <c r="C647" s="442" t="s">
        <v>37</v>
      </c>
      <c r="D647" s="92">
        <v>5</v>
      </c>
      <c r="E647" s="92">
        <v>2</v>
      </c>
      <c r="F647" s="92">
        <v>1</v>
      </c>
      <c r="G647" s="518" t="s">
        <v>73</v>
      </c>
      <c r="H647" s="367" t="s">
        <v>212</v>
      </c>
      <c r="I647" s="527"/>
      <c r="J647" s="367"/>
      <c r="K647" s="519"/>
      <c r="L647" s="367"/>
    </row>
    <row r="648" spans="1:12" ht="19.5" hidden="1" customHeight="1">
      <c r="A648" s="441">
        <v>1</v>
      </c>
      <c r="B648" s="435">
        <v>5</v>
      </c>
      <c r="C648" s="442" t="s">
        <v>37</v>
      </c>
      <c r="D648" s="92">
        <v>5</v>
      </c>
      <c r="E648" s="92">
        <v>2</v>
      </c>
      <c r="F648" s="92">
        <v>1</v>
      </c>
      <c r="G648" s="518" t="s">
        <v>585</v>
      </c>
      <c r="H648" s="367" t="s">
        <v>725</v>
      </c>
      <c r="I648" s="367"/>
      <c r="J648" s="367"/>
      <c r="K648" s="519"/>
      <c r="L648" s="367"/>
    </row>
    <row r="649" spans="1:12" s="523" customFormat="1" ht="19.5" hidden="1" customHeight="1">
      <c r="A649" s="441">
        <v>1</v>
      </c>
      <c r="B649" s="435">
        <v>5</v>
      </c>
      <c r="C649" s="442" t="s">
        <v>37</v>
      </c>
      <c r="D649" s="92">
        <v>5</v>
      </c>
      <c r="E649" s="92">
        <v>2</v>
      </c>
      <c r="F649" s="92">
        <v>2</v>
      </c>
      <c r="G649" s="520"/>
      <c r="H649" s="367" t="s">
        <v>220</v>
      </c>
      <c r="I649" s="527"/>
      <c r="J649" s="367"/>
      <c r="K649" s="519">
        <f>SUM(K650:K651)</f>
        <v>0</v>
      </c>
      <c r="L649" s="367"/>
    </row>
    <row r="650" spans="1:12" ht="19.5" hidden="1" customHeight="1">
      <c r="A650" s="441">
        <v>1</v>
      </c>
      <c r="B650" s="435">
        <v>5</v>
      </c>
      <c r="C650" s="442" t="s">
        <v>37</v>
      </c>
      <c r="D650" s="92">
        <v>5</v>
      </c>
      <c r="E650" s="92">
        <v>2</v>
      </c>
      <c r="F650" s="92">
        <v>2</v>
      </c>
      <c r="G650" s="518" t="s">
        <v>34</v>
      </c>
      <c r="H650" s="367" t="s">
        <v>339</v>
      </c>
      <c r="I650" s="527"/>
      <c r="J650" s="367"/>
      <c r="K650" s="519"/>
      <c r="L650" s="367"/>
    </row>
    <row r="651" spans="1:12" ht="19.5" hidden="1" customHeight="1">
      <c r="A651" s="441">
        <v>1</v>
      </c>
      <c r="B651" s="435">
        <v>5</v>
      </c>
      <c r="C651" s="442" t="s">
        <v>37</v>
      </c>
      <c r="D651" s="92">
        <v>5</v>
      </c>
      <c r="E651" s="92">
        <v>2</v>
      </c>
      <c r="F651" s="92">
        <v>2</v>
      </c>
      <c r="G651" s="518" t="s">
        <v>45</v>
      </c>
      <c r="H651" s="367" t="s">
        <v>702</v>
      </c>
      <c r="I651" s="527"/>
      <c r="J651" s="367"/>
      <c r="K651" s="519"/>
      <c r="L651" s="367"/>
    </row>
    <row r="652" spans="1:12" ht="19.5" hidden="1" customHeight="1">
      <c r="A652" s="441">
        <v>1</v>
      </c>
      <c r="B652" s="435">
        <v>5</v>
      </c>
      <c r="C652" s="442" t="s">
        <v>37</v>
      </c>
      <c r="D652" s="92">
        <v>5</v>
      </c>
      <c r="E652" s="92">
        <v>2</v>
      </c>
      <c r="F652" s="92">
        <v>3</v>
      </c>
      <c r="G652" s="520"/>
      <c r="H652" s="367" t="s">
        <v>226</v>
      </c>
      <c r="I652" s="527"/>
      <c r="J652" s="367"/>
      <c r="K652" s="519">
        <f>SUM(K653)</f>
        <v>0</v>
      </c>
      <c r="L652" s="367"/>
    </row>
    <row r="653" spans="1:12" ht="19.5" hidden="1" customHeight="1">
      <c r="A653" s="441">
        <v>1</v>
      </c>
      <c r="B653" s="435">
        <v>5</v>
      </c>
      <c r="C653" s="442" t="s">
        <v>37</v>
      </c>
      <c r="D653" s="92">
        <v>5</v>
      </c>
      <c r="E653" s="92">
        <v>2</v>
      </c>
      <c r="F653" s="92">
        <v>3</v>
      </c>
      <c r="G653" s="518" t="s">
        <v>34</v>
      </c>
      <c r="H653" s="367" t="s">
        <v>704</v>
      </c>
      <c r="I653" s="527"/>
      <c r="J653" s="367"/>
      <c r="K653" s="519"/>
      <c r="L653" s="367"/>
    </row>
    <row r="654" spans="1:12" ht="19.5" hidden="1" customHeight="1">
      <c r="A654" s="441">
        <v>1</v>
      </c>
      <c r="B654" s="435">
        <v>5</v>
      </c>
      <c r="C654" s="442" t="s">
        <v>37</v>
      </c>
      <c r="D654" s="92">
        <v>5</v>
      </c>
      <c r="E654" s="92">
        <v>2</v>
      </c>
      <c r="F654" s="92">
        <v>5</v>
      </c>
      <c r="G654" s="520"/>
      <c r="H654" s="367" t="s">
        <v>711</v>
      </c>
      <c r="I654" s="527"/>
      <c r="J654" s="367"/>
      <c r="K654" s="519">
        <f>SUM(K655:K656)</f>
        <v>0</v>
      </c>
      <c r="L654" s="367"/>
    </row>
    <row r="655" spans="1:12" ht="19.5" hidden="1" customHeight="1">
      <c r="A655" s="441">
        <v>1</v>
      </c>
      <c r="B655" s="435">
        <v>5</v>
      </c>
      <c r="C655" s="442" t="s">
        <v>37</v>
      </c>
      <c r="D655" s="92">
        <v>5</v>
      </c>
      <c r="E655" s="92">
        <v>2</v>
      </c>
      <c r="F655" s="92">
        <v>5</v>
      </c>
      <c r="G655" s="518" t="s">
        <v>51</v>
      </c>
      <c r="H655" s="367" t="s">
        <v>716</v>
      </c>
      <c r="I655" s="527"/>
      <c r="J655" s="367"/>
      <c r="K655" s="519"/>
      <c r="L655" s="367"/>
    </row>
    <row r="656" spans="1:12" ht="19.5" hidden="1" customHeight="1">
      <c r="A656" s="441">
        <v>1</v>
      </c>
      <c r="B656" s="435">
        <v>5</v>
      </c>
      <c r="C656" s="442" t="s">
        <v>37</v>
      </c>
      <c r="D656" s="92">
        <v>5</v>
      </c>
      <c r="E656" s="92">
        <v>2</v>
      </c>
      <c r="F656" s="92">
        <v>5</v>
      </c>
      <c r="G656" s="520" t="s">
        <v>585</v>
      </c>
      <c r="H656" s="367" t="s">
        <v>717</v>
      </c>
      <c r="I656" s="527"/>
      <c r="J656" s="367"/>
      <c r="K656" s="519"/>
      <c r="L656" s="367"/>
    </row>
    <row r="657" spans="1:12" ht="19.5" hidden="1" customHeight="1">
      <c r="A657" s="439">
        <v>1</v>
      </c>
      <c r="B657" s="424">
        <v>5</v>
      </c>
      <c r="C657" s="440" t="s">
        <v>39</v>
      </c>
      <c r="D657" s="92"/>
      <c r="E657" s="418"/>
      <c r="F657" s="418"/>
      <c r="G657" s="525"/>
      <c r="H657" s="537" t="s">
        <v>84</v>
      </c>
      <c r="I657" s="541"/>
      <c r="J657" s="90"/>
      <c r="K657" s="522">
        <f>K658</f>
        <v>0</v>
      </c>
      <c r="L657" s="90"/>
    </row>
    <row r="658" spans="1:12" ht="19.5" hidden="1" customHeight="1">
      <c r="A658" s="441">
        <v>1</v>
      </c>
      <c r="B658" s="435">
        <v>5</v>
      </c>
      <c r="C658" s="442" t="s">
        <v>39</v>
      </c>
      <c r="D658" s="92">
        <v>5</v>
      </c>
      <c r="E658" s="92">
        <v>2</v>
      </c>
      <c r="F658" s="92"/>
      <c r="G658" s="520"/>
      <c r="H658" s="367" t="s">
        <v>43</v>
      </c>
      <c r="I658" s="527"/>
      <c r="J658" s="367"/>
      <c r="K658" s="519">
        <f>K659+K667+K671+K674+K677</f>
        <v>0</v>
      </c>
      <c r="L658" s="367"/>
    </row>
    <row r="659" spans="1:12" ht="19.5" hidden="1" customHeight="1">
      <c r="A659" s="441">
        <v>1</v>
      </c>
      <c r="B659" s="435">
        <v>5</v>
      </c>
      <c r="C659" s="442" t="s">
        <v>39</v>
      </c>
      <c r="D659" s="92">
        <v>5</v>
      </c>
      <c r="E659" s="92">
        <v>2</v>
      </c>
      <c r="F659" s="92">
        <v>1</v>
      </c>
      <c r="G659" s="520"/>
      <c r="H659" s="367" t="s">
        <v>161</v>
      </c>
      <c r="I659" s="527"/>
      <c r="J659" s="367"/>
      <c r="K659" s="519">
        <f>SUM(K660:K666)</f>
        <v>0</v>
      </c>
      <c r="L659" s="367"/>
    </row>
    <row r="660" spans="1:12" ht="19.5" hidden="1" customHeight="1">
      <c r="A660" s="441">
        <v>1</v>
      </c>
      <c r="B660" s="435">
        <v>5</v>
      </c>
      <c r="C660" s="442" t="s">
        <v>39</v>
      </c>
      <c r="D660" s="92">
        <v>5</v>
      </c>
      <c r="E660" s="92">
        <v>2</v>
      </c>
      <c r="F660" s="92">
        <v>1</v>
      </c>
      <c r="G660" s="520" t="s">
        <v>34</v>
      </c>
      <c r="H660" s="367" t="s">
        <v>330</v>
      </c>
      <c r="I660" s="527"/>
      <c r="J660" s="367"/>
      <c r="K660" s="519"/>
      <c r="L660" s="367"/>
    </row>
    <row r="661" spans="1:12" ht="19.5" hidden="1" customHeight="1">
      <c r="A661" s="441">
        <v>1</v>
      </c>
      <c r="B661" s="435">
        <v>5</v>
      </c>
      <c r="C661" s="442" t="s">
        <v>39</v>
      </c>
      <c r="D661" s="92">
        <v>5</v>
      </c>
      <c r="E661" s="92">
        <v>2</v>
      </c>
      <c r="F661" s="92">
        <v>1</v>
      </c>
      <c r="G661" s="520" t="s">
        <v>41</v>
      </c>
      <c r="H661" s="367" t="s">
        <v>695</v>
      </c>
      <c r="I661" s="527"/>
      <c r="J661" s="367"/>
      <c r="K661" s="519"/>
      <c r="L661" s="367"/>
    </row>
    <row r="662" spans="1:12" ht="19.5" hidden="1" customHeight="1">
      <c r="A662" s="441">
        <v>1</v>
      </c>
      <c r="B662" s="435">
        <v>5</v>
      </c>
      <c r="C662" s="442" t="s">
        <v>39</v>
      </c>
      <c r="D662" s="92">
        <v>5</v>
      </c>
      <c r="E662" s="92">
        <v>2</v>
      </c>
      <c r="F662" s="92">
        <v>1</v>
      </c>
      <c r="G662" s="520" t="s">
        <v>45</v>
      </c>
      <c r="H662" s="367" t="s">
        <v>197</v>
      </c>
      <c r="I662" s="527"/>
      <c r="J662" s="367"/>
      <c r="K662" s="519"/>
      <c r="L662" s="367"/>
    </row>
    <row r="663" spans="1:12" ht="19.5" hidden="1" customHeight="1">
      <c r="A663" s="441">
        <v>1</v>
      </c>
      <c r="B663" s="435">
        <v>5</v>
      </c>
      <c r="C663" s="442" t="s">
        <v>39</v>
      </c>
      <c r="D663" s="92">
        <v>5</v>
      </c>
      <c r="E663" s="92">
        <v>2</v>
      </c>
      <c r="F663" s="92">
        <v>1</v>
      </c>
      <c r="G663" s="520" t="s">
        <v>49</v>
      </c>
      <c r="H663" s="367" t="s">
        <v>203</v>
      </c>
      <c r="I663" s="527"/>
      <c r="J663" s="367"/>
      <c r="K663" s="519"/>
      <c r="L663" s="367"/>
    </row>
    <row r="664" spans="1:12" ht="19.5" hidden="1" customHeight="1">
      <c r="A664" s="441">
        <v>1</v>
      </c>
      <c r="B664" s="435">
        <v>5</v>
      </c>
      <c r="C664" s="442" t="s">
        <v>39</v>
      </c>
      <c r="D664" s="92">
        <v>5</v>
      </c>
      <c r="E664" s="92">
        <v>2</v>
      </c>
      <c r="F664" s="92">
        <v>1</v>
      </c>
      <c r="G664" s="520" t="s">
        <v>51</v>
      </c>
      <c r="H664" s="367" t="s">
        <v>446</v>
      </c>
      <c r="I664" s="527"/>
      <c r="J664" s="367"/>
      <c r="K664" s="519"/>
      <c r="L664" s="367"/>
    </row>
    <row r="665" spans="1:12" ht="19.5" hidden="1" customHeight="1">
      <c r="A665" s="441">
        <v>1</v>
      </c>
      <c r="B665" s="435">
        <v>5</v>
      </c>
      <c r="C665" s="442" t="s">
        <v>39</v>
      </c>
      <c r="D665" s="92">
        <v>5</v>
      </c>
      <c r="E665" s="92">
        <v>2</v>
      </c>
      <c r="F665" s="92">
        <v>1</v>
      </c>
      <c r="G665" s="518" t="s">
        <v>73</v>
      </c>
      <c r="H665" s="367" t="s">
        <v>212</v>
      </c>
      <c r="I665" s="527"/>
      <c r="J665" s="367"/>
      <c r="K665" s="519"/>
      <c r="L665" s="367"/>
    </row>
    <row r="666" spans="1:12" ht="19.5" hidden="1" customHeight="1">
      <c r="A666" s="441">
        <v>1</v>
      </c>
      <c r="B666" s="435">
        <v>5</v>
      </c>
      <c r="C666" s="442" t="s">
        <v>39</v>
      </c>
      <c r="D666" s="92">
        <v>5</v>
      </c>
      <c r="E666" s="92">
        <v>2</v>
      </c>
      <c r="F666" s="92">
        <v>1</v>
      </c>
      <c r="G666" s="518" t="s">
        <v>585</v>
      </c>
      <c r="H666" s="367" t="s">
        <v>725</v>
      </c>
      <c r="I666" s="527"/>
      <c r="J666" s="367"/>
      <c r="K666" s="519"/>
      <c r="L666" s="367"/>
    </row>
    <row r="667" spans="1:12" ht="19.5" hidden="1" customHeight="1">
      <c r="A667" s="441">
        <v>1</v>
      </c>
      <c r="B667" s="435">
        <v>5</v>
      </c>
      <c r="C667" s="442" t="s">
        <v>39</v>
      </c>
      <c r="D667" s="92">
        <v>5</v>
      </c>
      <c r="E667" s="92">
        <v>2</v>
      </c>
      <c r="F667" s="92">
        <v>2</v>
      </c>
      <c r="G667" s="520"/>
      <c r="H667" s="367" t="s">
        <v>220</v>
      </c>
      <c r="I667" s="527"/>
      <c r="J667" s="367"/>
      <c r="K667" s="519">
        <f>SUM(K668:K670)</f>
        <v>0</v>
      </c>
      <c r="L667" s="367"/>
    </row>
    <row r="668" spans="1:12" ht="19.5" hidden="1" customHeight="1">
      <c r="A668" s="441">
        <v>1</v>
      </c>
      <c r="B668" s="435">
        <v>5</v>
      </c>
      <c r="C668" s="442" t="s">
        <v>39</v>
      </c>
      <c r="D668" s="92">
        <v>5</v>
      </c>
      <c r="E668" s="92">
        <v>2</v>
      </c>
      <c r="F668" s="92">
        <v>2</v>
      </c>
      <c r="G668" s="518" t="s">
        <v>34</v>
      </c>
      <c r="H668" s="367" t="s">
        <v>339</v>
      </c>
      <c r="I668" s="527"/>
      <c r="J668" s="367"/>
      <c r="K668" s="519"/>
      <c r="L668" s="367"/>
    </row>
    <row r="669" spans="1:12" ht="19.5" hidden="1" customHeight="1">
      <c r="A669" s="441">
        <v>1</v>
      </c>
      <c r="B669" s="435">
        <v>5</v>
      </c>
      <c r="C669" s="442" t="s">
        <v>39</v>
      </c>
      <c r="D669" s="92">
        <v>5</v>
      </c>
      <c r="E669" s="92">
        <v>2</v>
      </c>
      <c r="F669" s="92">
        <v>2</v>
      </c>
      <c r="G669" s="518" t="s">
        <v>45</v>
      </c>
      <c r="H669" s="367" t="s">
        <v>702</v>
      </c>
      <c r="I669" s="527"/>
      <c r="J669" s="367"/>
      <c r="K669" s="519"/>
      <c r="L669" s="367"/>
    </row>
    <row r="670" spans="1:12" ht="19.5" hidden="1" customHeight="1">
      <c r="A670" s="441">
        <v>1</v>
      </c>
      <c r="B670" s="435">
        <v>5</v>
      </c>
      <c r="C670" s="442" t="s">
        <v>39</v>
      </c>
      <c r="D670" s="92">
        <v>5</v>
      </c>
      <c r="E670" s="92">
        <v>2</v>
      </c>
      <c r="F670" s="92">
        <v>2</v>
      </c>
      <c r="G670" s="518" t="s">
        <v>585</v>
      </c>
      <c r="H670" s="367" t="s">
        <v>703</v>
      </c>
      <c r="I670" s="527"/>
      <c r="J670" s="367"/>
      <c r="K670" s="519"/>
      <c r="L670" s="367"/>
    </row>
    <row r="671" spans="1:12" ht="19.5" hidden="1" customHeight="1">
      <c r="A671" s="441">
        <v>1</v>
      </c>
      <c r="B671" s="435">
        <v>5</v>
      </c>
      <c r="C671" s="442" t="s">
        <v>39</v>
      </c>
      <c r="D671" s="92">
        <v>5</v>
      </c>
      <c r="E671" s="92">
        <v>2</v>
      </c>
      <c r="F671" s="92">
        <v>3</v>
      </c>
      <c r="G671" s="520"/>
      <c r="H671" s="367" t="s">
        <v>226</v>
      </c>
      <c r="I671" s="527"/>
      <c r="J671" s="367"/>
      <c r="K671" s="519">
        <f>SUM(K672:K673)</f>
        <v>0</v>
      </c>
      <c r="L671" s="367"/>
    </row>
    <row r="672" spans="1:12" s="523" customFormat="1" ht="19.5" hidden="1" customHeight="1">
      <c r="A672" s="441">
        <v>1</v>
      </c>
      <c r="B672" s="435">
        <v>5</v>
      </c>
      <c r="C672" s="442" t="s">
        <v>39</v>
      </c>
      <c r="D672" s="92">
        <v>5</v>
      </c>
      <c r="E672" s="92">
        <v>2</v>
      </c>
      <c r="F672" s="92">
        <v>3</v>
      </c>
      <c r="G672" s="518" t="s">
        <v>34</v>
      </c>
      <c r="H672" s="367" t="s">
        <v>704</v>
      </c>
      <c r="I672" s="527"/>
      <c r="J672" s="367"/>
      <c r="K672" s="519"/>
      <c r="L672" s="367"/>
    </row>
    <row r="673" spans="1:12" ht="19.5" hidden="1" customHeight="1">
      <c r="A673" s="441">
        <v>1</v>
      </c>
      <c r="B673" s="435">
        <v>5</v>
      </c>
      <c r="C673" s="442" t="s">
        <v>39</v>
      </c>
      <c r="D673" s="92">
        <v>5</v>
      </c>
      <c r="E673" s="92">
        <v>2</v>
      </c>
      <c r="F673" s="92">
        <v>3</v>
      </c>
      <c r="G673" s="518" t="s">
        <v>37</v>
      </c>
      <c r="H673" s="367" t="s">
        <v>705</v>
      </c>
      <c r="I673" s="527"/>
      <c r="J673" s="367"/>
      <c r="K673" s="519"/>
      <c r="L673" s="367"/>
    </row>
    <row r="674" spans="1:12" ht="19.5" hidden="1" customHeight="1">
      <c r="A674" s="441">
        <v>1</v>
      </c>
      <c r="B674" s="435">
        <v>5</v>
      </c>
      <c r="C674" s="442" t="s">
        <v>39</v>
      </c>
      <c r="D674" s="92">
        <v>5</v>
      </c>
      <c r="E674" s="92">
        <v>2</v>
      </c>
      <c r="F674" s="92">
        <v>4</v>
      </c>
      <c r="G674" s="520"/>
      <c r="H674" s="367" t="s">
        <v>706</v>
      </c>
      <c r="I674" s="527"/>
      <c r="J674" s="367"/>
      <c r="K674" s="519">
        <f>SUM(K675:K676)</f>
        <v>0</v>
      </c>
      <c r="L674" s="367"/>
    </row>
    <row r="675" spans="1:12" ht="19.5" hidden="1" customHeight="1">
      <c r="A675" s="441">
        <v>1</v>
      </c>
      <c r="B675" s="435">
        <v>5</v>
      </c>
      <c r="C675" s="442" t="s">
        <v>39</v>
      </c>
      <c r="D675" s="92">
        <v>5</v>
      </c>
      <c r="E675" s="92">
        <v>2</v>
      </c>
      <c r="F675" s="92">
        <v>4</v>
      </c>
      <c r="G675" s="518" t="s">
        <v>37</v>
      </c>
      <c r="H675" s="367" t="s">
        <v>708</v>
      </c>
      <c r="I675" s="527"/>
      <c r="J675" s="367"/>
      <c r="K675" s="519"/>
      <c r="L675" s="367"/>
    </row>
    <row r="676" spans="1:12" ht="19.5" hidden="1" customHeight="1">
      <c r="A676" s="441">
        <v>1</v>
      </c>
      <c r="B676" s="435">
        <v>5</v>
      </c>
      <c r="C676" s="442" t="s">
        <v>39</v>
      </c>
      <c r="D676" s="92">
        <v>5</v>
      </c>
      <c r="E676" s="92">
        <v>2</v>
      </c>
      <c r="F676" s="92">
        <v>4</v>
      </c>
      <c r="G676" s="518" t="s">
        <v>585</v>
      </c>
      <c r="H676" s="367" t="s">
        <v>710</v>
      </c>
      <c r="I676" s="527"/>
      <c r="J676" s="367"/>
      <c r="K676" s="519"/>
      <c r="L676" s="367"/>
    </row>
    <row r="677" spans="1:12" ht="19.5" hidden="1" customHeight="1">
      <c r="A677" s="441">
        <v>1</v>
      </c>
      <c r="B677" s="435">
        <v>5</v>
      </c>
      <c r="C677" s="442" t="s">
        <v>39</v>
      </c>
      <c r="D677" s="92">
        <v>5</v>
      </c>
      <c r="E677" s="92">
        <v>2</v>
      </c>
      <c r="F677" s="92">
        <v>5</v>
      </c>
      <c r="G677" s="520"/>
      <c r="H677" s="367" t="s">
        <v>711</v>
      </c>
      <c r="I677" s="527"/>
      <c r="J677" s="367"/>
      <c r="K677" s="519">
        <f>SUM(K678:K679)</f>
        <v>0</v>
      </c>
      <c r="L677" s="367"/>
    </row>
    <row r="678" spans="1:12" ht="19.5" hidden="1" customHeight="1">
      <c r="A678" s="441">
        <v>1</v>
      </c>
      <c r="B678" s="435">
        <v>5</v>
      </c>
      <c r="C678" s="442" t="s">
        <v>39</v>
      </c>
      <c r="D678" s="92">
        <v>5</v>
      </c>
      <c r="E678" s="92">
        <v>2</v>
      </c>
      <c r="F678" s="92">
        <v>5</v>
      </c>
      <c r="G678" s="518" t="s">
        <v>51</v>
      </c>
      <c r="H678" s="367" t="s">
        <v>716</v>
      </c>
      <c r="I678" s="527"/>
      <c r="J678" s="367"/>
      <c r="K678" s="519"/>
      <c r="L678" s="367"/>
    </row>
    <row r="679" spans="1:12" ht="19.5" hidden="1" customHeight="1">
      <c r="A679" s="441">
        <v>1</v>
      </c>
      <c r="B679" s="435">
        <v>5</v>
      </c>
      <c r="C679" s="442" t="s">
        <v>39</v>
      </c>
      <c r="D679" s="92">
        <v>5</v>
      </c>
      <c r="E679" s="92">
        <v>2</v>
      </c>
      <c r="F679" s="92">
        <v>5</v>
      </c>
      <c r="G679" s="518" t="s">
        <v>585</v>
      </c>
      <c r="H679" s="367" t="s">
        <v>764</v>
      </c>
      <c r="I679" s="527"/>
      <c r="J679" s="367"/>
      <c r="K679" s="519"/>
      <c r="L679" s="367"/>
    </row>
    <row r="680" spans="1:12" ht="19.5" hidden="1" customHeight="1">
      <c r="A680" s="439">
        <v>1</v>
      </c>
      <c r="B680" s="424">
        <v>5</v>
      </c>
      <c r="C680" s="440" t="s">
        <v>41</v>
      </c>
      <c r="D680" s="92"/>
      <c r="E680" s="418"/>
      <c r="F680" s="418"/>
      <c r="G680" s="525"/>
      <c r="H680" s="537" t="s">
        <v>85</v>
      </c>
      <c r="I680" s="541"/>
      <c r="J680" s="90"/>
      <c r="K680" s="522">
        <f>K681</f>
        <v>0</v>
      </c>
      <c r="L680" s="90"/>
    </row>
    <row r="681" spans="1:12" ht="19.5" hidden="1" customHeight="1">
      <c r="A681" s="441">
        <v>1</v>
      </c>
      <c r="B681" s="435">
        <v>5</v>
      </c>
      <c r="C681" s="442" t="s">
        <v>41</v>
      </c>
      <c r="D681" s="92">
        <v>5</v>
      </c>
      <c r="E681" s="92">
        <v>2</v>
      </c>
      <c r="F681" s="92"/>
      <c r="G681" s="520"/>
      <c r="H681" s="367" t="s">
        <v>43</v>
      </c>
      <c r="I681" s="527"/>
      <c r="J681" s="367"/>
      <c r="K681" s="519">
        <f>K682+K689+K693</f>
        <v>0</v>
      </c>
      <c r="L681" s="367"/>
    </row>
    <row r="682" spans="1:12" ht="19.5" hidden="1" customHeight="1">
      <c r="A682" s="441">
        <v>1</v>
      </c>
      <c r="B682" s="435">
        <v>5</v>
      </c>
      <c r="C682" s="442" t="s">
        <v>41</v>
      </c>
      <c r="D682" s="92">
        <v>5</v>
      </c>
      <c r="E682" s="92">
        <v>2</v>
      </c>
      <c r="F682" s="92">
        <v>1</v>
      </c>
      <c r="G682" s="520"/>
      <c r="H682" s="367" t="s">
        <v>161</v>
      </c>
      <c r="I682" s="527"/>
      <c r="J682" s="367"/>
      <c r="K682" s="519">
        <f>SUM(K683:K688)</f>
        <v>0</v>
      </c>
      <c r="L682" s="367"/>
    </row>
    <row r="683" spans="1:12" ht="19.5" hidden="1" customHeight="1">
      <c r="A683" s="441">
        <v>1</v>
      </c>
      <c r="B683" s="435">
        <v>5</v>
      </c>
      <c r="C683" s="442" t="s">
        <v>41</v>
      </c>
      <c r="D683" s="92">
        <v>5</v>
      </c>
      <c r="E683" s="92">
        <v>2</v>
      </c>
      <c r="F683" s="92">
        <v>1</v>
      </c>
      <c r="G683" s="520" t="s">
        <v>34</v>
      </c>
      <c r="H683" s="367" t="s">
        <v>330</v>
      </c>
      <c r="I683" s="527"/>
      <c r="J683" s="367"/>
      <c r="K683" s="519"/>
      <c r="L683" s="367"/>
    </row>
    <row r="684" spans="1:12" ht="19.5" hidden="1" customHeight="1">
      <c r="A684" s="441">
        <v>1</v>
      </c>
      <c r="B684" s="435">
        <v>5</v>
      </c>
      <c r="C684" s="442" t="s">
        <v>41</v>
      </c>
      <c r="D684" s="92">
        <v>5</v>
      </c>
      <c r="E684" s="92">
        <v>2</v>
      </c>
      <c r="F684" s="92">
        <v>1</v>
      </c>
      <c r="G684" s="520" t="s">
        <v>41</v>
      </c>
      <c r="H684" s="367" t="s">
        <v>695</v>
      </c>
      <c r="I684" s="527"/>
      <c r="J684" s="367"/>
      <c r="K684" s="519"/>
      <c r="L684" s="367"/>
    </row>
    <row r="685" spans="1:12" ht="19.5" hidden="1" customHeight="1">
      <c r="A685" s="441">
        <v>1</v>
      </c>
      <c r="B685" s="435">
        <v>5</v>
      </c>
      <c r="C685" s="442" t="s">
        <v>41</v>
      </c>
      <c r="D685" s="92">
        <v>5</v>
      </c>
      <c r="E685" s="92">
        <v>2</v>
      </c>
      <c r="F685" s="92">
        <v>1</v>
      </c>
      <c r="G685" s="520" t="s">
        <v>45</v>
      </c>
      <c r="H685" s="367" t="s">
        <v>197</v>
      </c>
      <c r="I685" s="527"/>
      <c r="J685" s="367"/>
      <c r="K685" s="519"/>
      <c r="L685" s="367"/>
    </row>
    <row r="686" spans="1:12" ht="19.5" hidden="1" customHeight="1">
      <c r="A686" s="441">
        <v>1</v>
      </c>
      <c r="B686" s="435">
        <v>5</v>
      </c>
      <c r="C686" s="442" t="s">
        <v>41</v>
      </c>
      <c r="D686" s="92">
        <v>5</v>
      </c>
      <c r="E686" s="92">
        <v>2</v>
      </c>
      <c r="F686" s="92">
        <v>1</v>
      </c>
      <c r="G686" s="520" t="s">
        <v>49</v>
      </c>
      <c r="H686" s="367" t="s">
        <v>203</v>
      </c>
      <c r="I686" s="527"/>
      <c r="J686" s="367"/>
      <c r="K686" s="519"/>
      <c r="L686" s="367"/>
    </row>
    <row r="687" spans="1:12" ht="19.5" hidden="1" customHeight="1">
      <c r="A687" s="441">
        <v>1</v>
      </c>
      <c r="B687" s="435">
        <v>5</v>
      </c>
      <c r="C687" s="442" t="s">
        <v>41</v>
      </c>
      <c r="D687" s="92">
        <v>5</v>
      </c>
      <c r="E687" s="92">
        <v>2</v>
      </c>
      <c r="F687" s="92">
        <v>1</v>
      </c>
      <c r="G687" s="520" t="s">
        <v>51</v>
      </c>
      <c r="H687" s="367" t="s">
        <v>446</v>
      </c>
      <c r="I687" s="527"/>
      <c r="J687" s="367"/>
      <c r="K687" s="519"/>
      <c r="L687" s="367"/>
    </row>
    <row r="688" spans="1:12" s="523" customFormat="1" ht="19.5" hidden="1" customHeight="1">
      <c r="A688" s="441">
        <v>1</v>
      </c>
      <c r="B688" s="435">
        <v>5</v>
      </c>
      <c r="C688" s="442" t="s">
        <v>41</v>
      </c>
      <c r="D688" s="92">
        <v>5</v>
      </c>
      <c r="E688" s="92">
        <v>2</v>
      </c>
      <c r="F688" s="92">
        <v>1</v>
      </c>
      <c r="G688" s="518" t="s">
        <v>585</v>
      </c>
      <c r="H688" s="367" t="s">
        <v>725</v>
      </c>
      <c r="I688" s="527"/>
      <c r="J688" s="367"/>
      <c r="K688" s="519"/>
      <c r="L688" s="367"/>
    </row>
    <row r="689" spans="1:12" ht="19.5" hidden="1" customHeight="1">
      <c r="A689" s="441">
        <v>1</v>
      </c>
      <c r="B689" s="435">
        <v>5</v>
      </c>
      <c r="C689" s="442" t="s">
        <v>41</v>
      </c>
      <c r="D689" s="92">
        <v>5</v>
      </c>
      <c r="E689" s="92">
        <v>2</v>
      </c>
      <c r="F689" s="92">
        <v>2</v>
      </c>
      <c r="G689" s="520"/>
      <c r="H689" s="367" t="s">
        <v>220</v>
      </c>
      <c r="I689" s="527"/>
      <c r="J689" s="367"/>
      <c r="K689" s="519">
        <f>SUM(K690:K692)</f>
        <v>0</v>
      </c>
      <c r="L689" s="367"/>
    </row>
    <row r="690" spans="1:12" ht="19.5" hidden="1" customHeight="1">
      <c r="A690" s="441">
        <v>1</v>
      </c>
      <c r="B690" s="435">
        <v>5</v>
      </c>
      <c r="C690" s="442" t="s">
        <v>41</v>
      </c>
      <c r="D690" s="92">
        <v>5</v>
      </c>
      <c r="E690" s="92">
        <v>2</v>
      </c>
      <c r="F690" s="92">
        <v>2</v>
      </c>
      <c r="G690" s="520" t="s">
        <v>34</v>
      </c>
      <c r="H690" s="367" t="s">
        <v>339</v>
      </c>
      <c r="I690" s="527"/>
      <c r="J690" s="367"/>
      <c r="K690" s="519"/>
      <c r="L690" s="367"/>
    </row>
    <row r="691" spans="1:12" ht="19.5" hidden="1" customHeight="1">
      <c r="A691" s="441">
        <v>1</v>
      </c>
      <c r="B691" s="435">
        <v>5</v>
      </c>
      <c r="C691" s="442" t="s">
        <v>41</v>
      </c>
      <c r="D691" s="92">
        <v>5</v>
      </c>
      <c r="E691" s="92">
        <v>2</v>
      </c>
      <c r="F691" s="92">
        <v>2</v>
      </c>
      <c r="G691" s="520" t="s">
        <v>45</v>
      </c>
      <c r="H691" s="367" t="s">
        <v>702</v>
      </c>
      <c r="I691" s="527"/>
      <c r="J691" s="367"/>
      <c r="K691" s="519"/>
      <c r="L691" s="367"/>
    </row>
    <row r="692" spans="1:12" ht="19.5" hidden="1" customHeight="1">
      <c r="A692" s="441">
        <v>1</v>
      </c>
      <c r="B692" s="435">
        <v>5</v>
      </c>
      <c r="C692" s="442" t="s">
        <v>41</v>
      </c>
      <c r="D692" s="92">
        <v>5</v>
      </c>
      <c r="E692" s="92">
        <v>2</v>
      </c>
      <c r="F692" s="92">
        <v>2</v>
      </c>
      <c r="G692" s="518" t="s">
        <v>585</v>
      </c>
      <c r="H692" s="367" t="s">
        <v>703</v>
      </c>
      <c r="I692" s="527"/>
      <c r="J692" s="367"/>
      <c r="K692" s="519"/>
      <c r="L692" s="367"/>
    </row>
    <row r="693" spans="1:12" ht="19.5" hidden="1" customHeight="1">
      <c r="A693" s="441">
        <v>1</v>
      </c>
      <c r="B693" s="435">
        <v>5</v>
      </c>
      <c r="C693" s="442" t="s">
        <v>41</v>
      </c>
      <c r="D693" s="92">
        <v>5</v>
      </c>
      <c r="E693" s="92">
        <v>2</v>
      </c>
      <c r="F693" s="92">
        <v>3</v>
      </c>
      <c r="G693" s="520"/>
      <c r="H693" s="367" t="s">
        <v>226</v>
      </c>
      <c r="I693" s="527"/>
      <c r="J693" s="367"/>
      <c r="K693" s="519">
        <f>SUM(K694:K695)</f>
        <v>0</v>
      </c>
      <c r="L693" s="367"/>
    </row>
    <row r="694" spans="1:12" ht="19.5" hidden="1" customHeight="1">
      <c r="A694" s="441">
        <v>1</v>
      </c>
      <c r="B694" s="435">
        <v>5</v>
      </c>
      <c r="C694" s="442" t="s">
        <v>41</v>
      </c>
      <c r="D694" s="92">
        <v>5</v>
      </c>
      <c r="E694" s="92">
        <v>2</v>
      </c>
      <c r="F694" s="92">
        <v>3</v>
      </c>
      <c r="G694" s="520" t="s">
        <v>34</v>
      </c>
      <c r="H694" s="367" t="s">
        <v>704</v>
      </c>
      <c r="I694" s="527"/>
      <c r="J694" s="367"/>
      <c r="K694" s="519"/>
      <c r="L694" s="367"/>
    </row>
    <row r="695" spans="1:12" ht="19.5" hidden="1" customHeight="1">
      <c r="A695" s="441">
        <v>1</v>
      </c>
      <c r="B695" s="435">
        <v>5</v>
      </c>
      <c r="C695" s="442" t="s">
        <v>41</v>
      </c>
      <c r="D695" s="92">
        <v>5</v>
      </c>
      <c r="E695" s="92">
        <v>2</v>
      </c>
      <c r="F695" s="92">
        <v>3</v>
      </c>
      <c r="G695" s="520" t="s">
        <v>37</v>
      </c>
      <c r="H695" s="367" t="s">
        <v>705</v>
      </c>
      <c r="I695" s="527"/>
      <c r="J695" s="367"/>
      <c r="K695" s="519"/>
      <c r="L695" s="367"/>
    </row>
    <row r="696" spans="1:12" ht="19.5" hidden="1" customHeight="1">
      <c r="A696" s="439">
        <v>1</v>
      </c>
      <c r="B696" s="424">
        <v>5</v>
      </c>
      <c r="C696" s="440" t="s">
        <v>45</v>
      </c>
      <c r="D696" s="92"/>
      <c r="E696" s="418"/>
      <c r="F696" s="418"/>
      <c r="G696" s="525"/>
      <c r="H696" s="537" t="s">
        <v>86</v>
      </c>
      <c r="I696" s="541"/>
      <c r="J696" s="90"/>
      <c r="K696" s="522">
        <f>K697</f>
        <v>0</v>
      </c>
      <c r="L696" s="90"/>
    </row>
    <row r="697" spans="1:12" ht="19.5" hidden="1" customHeight="1">
      <c r="A697" s="441">
        <v>1</v>
      </c>
      <c r="B697" s="435">
        <v>5</v>
      </c>
      <c r="C697" s="442" t="s">
        <v>45</v>
      </c>
      <c r="D697" s="92">
        <v>5</v>
      </c>
      <c r="E697" s="92">
        <v>2</v>
      </c>
      <c r="F697" s="92"/>
      <c r="G697" s="520"/>
      <c r="H697" s="367" t="s">
        <v>43</v>
      </c>
      <c r="I697" s="527"/>
      <c r="J697" s="367"/>
      <c r="K697" s="519">
        <f>K698+K706</f>
        <v>0</v>
      </c>
      <c r="L697" s="367"/>
    </row>
    <row r="698" spans="1:12" ht="19.5" hidden="1" customHeight="1">
      <c r="A698" s="441">
        <v>1</v>
      </c>
      <c r="B698" s="435">
        <v>5</v>
      </c>
      <c r="C698" s="442" t="s">
        <v>45</v>
      </c>
      <c r="D698" s="92">
        <v>5</v>
      </c>
      <c r="E698" s="92">
        <v>2</v>
      </c>
      <c r="F698" s="92">
        <v>1</v>
      </c>
      <c r="G698" s="520"/>
      <c r="H698" s="367" t="s">
        <v>161</v>
      </c>
      <c r="I698" s="527"/>
      <c r="J698" s="367"/>
      <c r="K698" s="519">
        <f>SUM(K699:K705)</f>
        <v>0</v>
      </c>
      <c r="L698" s="367"/>
    </row>
    <row r="699" spans="1:12" ht="19.5" hidden="1" customHeight="1">
      <c r="A699" s="441">
        <v>1</v>
      </c>
      <c r="B699" s="435">
        <v>5</v>
      </c>
      <c r="C699" s="442" t="s">
        <v>45</v>
      </c>
      <c r="D699" s="92">
        <v>5</v>
      </c>
      <c r="E699" s="92">
        <v>2</v>
      </c>
      <c r="F699" s="92">
        <v>1</v>
      </c>
      <c r="G699" s="520" t="s">
        <v>34</v>
      </c>
      <c r="H699" s="367" t="s">
        <v>330</v>
      </c>
      <c r="I699" s="527"/>
      <c r="J699" s="367"/>
      <c r="K699" s="519"/>
      <c r="L699" s="367"/>
    </row>
    <row r="700" spans="1:12" ht="19.5" hidden="1" customHeight="1">
      <c r="A700" s="441">
        <v>1</v>
      </c>
      <c r="B700" s="435">
        <v>5</v>
      </c>
      <c r="C700" s="442" t="s">
        <v>45</v>
      </c>
      <c r="D700" s="92">
        <v>5</v>
      </c>
      <c r="E700" s="92">
        <v>2</v>
      </c>
      <c r="F700" s="92">
        <v>1</v>
      </c>
      <c r="G700" s="520" t="s">
        <v>41</v>
      </c>
      <c r="H700" s="367" t="s">
        <v>695</v>
      </c>
      <c r="I700" s="527"/>
      <c r="J700" s="367"/>
      <c r="K700" s="519"/>
      <c r="L700" s="367"/>
    </row>
    <row r="701" spans="1:12" ht="19.5" hidden="1" customHeight="1">
      <c r="A701" s="441">
        <v>1</v>
      </c>
      <c r="B701" s="435">
        <v>5</v>
      </c>
      <c r="C701" s="442" t="s">
        <v>45</v>
      </c>
      <c r="D701" s="92">
        <v>5</v>
      </c>
      <c r="E701" s="92">
        <v>2</v>
      </c>
      <c r="F701" s="92">
        <v>1</v>
      </c>
      <c r="G701" s="520" t="s">
        <v>45</v>
      </c>
      <c r="H701" s="367" t="s">
        <v>197</v>
      </c>
      <c r="I701" s="527"/>
      <c r="J701" s="367"/>
      <c r="K701" s="519"/>
      <c r="L701" s="367"/>
    </row>
    <row r="702" spans="1:12" ht="19.5" hidden="1" customHeight="1">
      <c r="A702" s="441">
        <v>1</v>
      </c>
      <c r="B702" s="435">
        <v>5</v>
      </c>
      <c r="C702" s="442" t="s">
        <v>45</v>
      </c>
      <c r="D702" s="92">
        <v>5</v>
      </c>
      <c r="E702" s="92">
        <v>2</v>
      </c>
      <c r="F702" s="92">
        <v>1</v>
      </c>
      <c r="G702" s="520" t="s">
        <v>49</v>
      </c>
      <c r="H702" s="367" t="s">
        <v>203</v>
      </c>
      <c r="I702" s="527"/>
      <c r="J702" s="367"/>
      <c r="K702" s="519"/>
      <c r="L702" s="367"/>
    </row>
    <row r="703" spans="1:12" ht="19.5" hidden="1" customHeight="1">
      <c r="A703" s="441">
        <v>1</v>
      </c>
      <c r="B703" s="435">
        <v>5</v>
      </c>
      <c r="C703" s="442" t="s">
        <v>45</v>
      </c>
      <c r="D703" s="92">
        <v>5</v>
      </c>
      <c r="E703" s="92">
        <v>2</v>
      </c>
      <c r="F703" s="92">
        <v>1</v>
      </c>
      <c r="G703" s="520" t="s">
        <v>51</v>
      </c>
      <c r="H703" s="367" t="s">
        <v>446</v>
      </c>
      <c r="I703" s="527"/>
      <c r="J703" s="367"/>
      <c r="K703" s="519"/>
      <c r="L703" s="367"/>
    </row>
    <row r="704" spans="1:12" ht="19.5" hidden="1" customHeight="1">
      <c r="A704" s="441">
        <v>1</v>
      </c>
      <c r="B704" s="435">
        <v>5</v>
      </c>
      <c r="C704" s="442" t="s">
        <v>45</v>
      </c>
      <c r="D704" s="92">
        <v>5</v>
      </c>
      <c r="E704" s="92">
        <v>2</v>
      </c>
      <c r="F704" s="92">
        <v>1</v>
      </c>
      <c r="G704" s="518" t="s">
        <v>73</v>
      </c>
      <c r="H704" s="367" t="s">
        <v>212</v>
      </c>
      <c r="I704" s="527"/>
      <c r="J704" s="367"/>
      <c r="K704" s="519"/>
      <c r="L704" s="367"/>
    </row>
    <row r="705" spans="1:12" s="523" customFormat="1" ht="19.5" hidden="1" customHeight="1">
      <c r="A705" s="441">
        <v>1</v>
      </c>
      <c r="B705" s="435">
        <v>5</v>
      </c>
      <c r="C705" s="442" t="s">
        <v>45</v>
      </c>
      <c r="D705" s="92">
        <v>5</v>
      </c>
      <c r="E705" s="92">
        <v>2</v>
      </c>
      <c r="F705" s="92">
        <v>1</v>
      </c>
      <c r="G705" s="518" t="s">
        <v>585</v>
      </c>
      <c r="H705" s="367" t="s">
        <v>725</v>
      </c>
      <c r="I705" s="527"/>
      <c r="J705" s="367"/>
      <c r="K705" s="519"/>
      <c r="L705" s="367"/>
    </row>
    <row r="706" spans="1:12" ht="19.5" hidden="1" customHeight="1">
      <c r="A706" s="441">
        <v>1</v>
      </c>
      <c r="B706" s="435">
        <v>5</v>
      </c>
      <c r="C706" s="442" t="s">
        <v>45</v>
      </c>
      <c r="D706" s="92">
        <v>5</v>
      </c>
      <c r="E706" s="92">
        <v>2</v>
      </c>
      <c r="F706" s="92">
        <v>2</v>
      </c>
      <c r="G706" s="520"/>
      <c r="H706" s="367" t="s">
        <v>220</v>
      </c>
      <c r="I706" s="527"/>
      <c r="J706" s="367"/>
      <c r="K706" s="519">
        <f>SUM(K707:K712)</f>
        <v>0</v>
      </c>
      <c r="L706" s="367"/>
    </row>
    <row r="707" spans="1:12" ht="19.5" hidden="1" customHeight="1">
      <c r="A707" s="441">
        <v>1</v>
      </c>
      <c r="B707" s="435">
        <v>5</v>
      </c>
      <c r="C707" s="442" t="s">
        <v>45</v>
      </c>
      <c r="D707" s="92">
        <v>5</v>
      </c>
      <c r="E707" s="92">
        <v>2</v>
      </c>
      <c r="F707" s="92">
        <v>2</v>
      </c>
      <c r="G707" s="518" t="s">
        <v>34</v>
      </c>
      <c r="H707" s="367" t="s">
        <v>339</v>
      </c>
      <c r="I707" s="527"/>
      <c r="J707" s="367"/>
      <c r="K707" s="519"/>
      <c r="L707" s="367"/>
    </row>
    <row r="708" spans="1:12" ht="19.5" hidden="1" customHeight="1">
      <c r="A708" s="441">
        <v>1</v>
      </c>
      <c r="B708" s="435">
        <v>5</v>
      </c>
      <c r="C708" s="442" t="s">
        <v>45</v>
      </c>
      <c r="D708" s="92">
        <v>5</v>
      </c>
      <c r="E708" s="92">
        <v>2</v>
      </c>
      <c r="F708" s="92">
        <v>2</v>
      </c>
      <c r="G708" s="518" t="s">
        <v>37</v>
      </c>
      <c r="H708" s="367" t="s">
        <v>699</v>
      </c>
      <c r="I708" s="527"/>
      <c r="J708" s="367"/>
      <c r="K708" s="519"/>
      <c r="L708" s="367"/>
    </row>
    <row r="709" spans="1:12" ht="19.5" hidden="1" customHeight="1">
      <c r="A709" s="441">
        <v>1</v>
      </c>
      <c r="B709" s="435">
        <v>5</v>
      </c>
      <c r="C709" s="442" t="s">
        <v>45</v>
      </c>
      <c r="D709" s="92">
        <v>5</v>
      </c>
      <c r="E709" s="92">
        <v>2</v>
      </c>
      <c r="F709" s="92">
        <v>2</v>
      </c>
      <c r="G709" s="518" t="s">
        <v>39</v>
      </c>
      <c r="H709" s="367" t="s">
        <v>700</v>
      </c>
      <c r="I709" s="527"/>
      <c r="J709" s="367"/>
      <c r="K709" s="519"/>
      <c r="L709" s="367"/>
    </row>
    <row r="710" spans="1:12" ht="19.5" hidden="1" customHeight="1">
      <c r="A710" s="441">
        <v>1</v>
      </c>
      <c r="B710" s="435">
        <v>5</v>
      </c>
      <c r="C710" s="442" t="s">
        <v>45</v>
      </c>
      <c r="D710" s="92">
        <v>5</v>
      </c>
      <c r="E710" s="92">
        <v>2</v>
      </c>
      <c r="F710" s="92">
        <v>2</v>
      </c>
      <c r="G710" s="518" t="s">
        <v>41</v>
      </c>
      <c r="H710" s="367" t="s">
        <v>701</v>
      </c>
      <c r="I710" s="527"/>
      <c r="J710" s="367"/>
      <c r="K710" s="519"/>
      <c r="L710" s="367"/>
    </row>
    <row r="711" spans="1:12" ht="19.5" hidden="1" customHeight="1">
      <c r="A711" s="441">
        <v>1</v>
      </c>
      <c r="B711" s="435">
        <v>5</v>
      </c>
      <c r="C711" s="442" t="s">
        <v>45</v>
      </c>
      <c r="D711" s="92">
        <v>5</v>
      </c>
      <c r="E711" s="92">
        <v>2</v>
      </c>
      <c r="F711" s="92">
        <v>2</v>
      </c>
      <c r="G711" s="518" t="s">
        <v>45</v>
      </c>
      <c r="H711" s="367" t="s">
        <v>702</v>
      </c>
      <c r="I711" s="527"/>
      <c r="J711" s="367"/>
      <c r="K711" s="519"/>
      <c r="L711" s="367"/>
    </row>
    <row r="712" spans="1:12" ht="19.5" hidden="1" customHeight="1">
      <c r="A712" s="441">
        <v>1</v>
      </c>
      <c r="B712" s="435">
        <v>5</v>
      </c>
      <c r="C712" s="442" t="s">
        <v>45</v>
      </c>
      <c r="D712" s="92">
        <v>5</v>
      </c>
      <c r="E712" s="92">
        <v>2</v>
      </c>
      <c r="F712" s="92">
        <v>2</v>
      </c>
      <c r="G712" s="518" t="s">
        <v>585</v>
      </c>
      <c r="H712" s="367" t="s">
        <v>703</v>
      </c>
      <c r="I712" s="527"/>
      <c r="J712" s="367"/>
      <c r="K712" s="519"/>
      <c r="L712" s="367"/>
    </row>
    <row r="713" spans="1:12" ht="19.5" hidden="1" customHeight="1">
      <c r="A713" s="439">
        <v>1</v>
      </c>
      <c r="B713" s="424">
        <v>5</v>
      </c>
      <c r="C713" s="440" t="s">
        <v>49</v>
      </c>
      <c r="D713" s="92"/>
      <c r="E713" s="418"/>
      <c r="F713" s="418"/>
      <c r="G713" s="525"/>
      <c r="H713" s="537" t="s">
        <v>87</v>
      </c>
      <c r="I713" s="541"/>
      <c r="J713" s="90"/>
      <c r="K713" s="522">
        <f>K714</f>
        <v>0</v>
      </c>
      <c r="L713" s="90"/>
    </row>
    <row r="714" spans="1:12" ht="19.5" hidden="1" customHeight="1">
      <c r="A714" s="441">
        <v>1</v>
      </c>
      <c r="B714" s="435">
        <v>5</v>
      </c>
      <c r="C714" s="442" t="s">
        <v>49</v>
      </c>
      <c r="D714" s="92">
        <v>5</v>
      </c>
      <c r="E714" s="92">
        <v>2</v>
      </c>
      <c r="F714" s="92"/>
      <c r="G714" s="520"/>
      <c r="H714" s="367" t="s">
        <v>43</v>
      </c>
      <c r="I714" s="527"/>
      <c r="J714" s="367"/>
      <c r="K714" s="519">
        <f>K715+K723+K730</f>
        <v>0</v>
      </c>
      <c r="L714" s="367"/>
    </row>
    <row r="715" spans="1:12" ht="19.5" hidden="1" customHeight="1">
      <c r="A715" s="441">
        <v>1</v>
      </c>
      <c r="B715" s="435">
        <v>5</v>
      </c>
      <c r="C715" s="442" t="s">
        <v>49</v>
      </c>
      <c r="D715" s="92">
        <v>5</v>
      </c>
      <c r="E715" s="92">
        <v>2</v>
      </c>
      <c r="F715" s="92">
        <v>1</v>
      </c>
      <c r="G715" s="520"/>
      <c r="H715" s="367" t="s">
        <v>161</v>
      </c>
      <c r="I715" s="527"/>
      <c r="J715" s="367"/>
      <c r="K715" s="519">
        <f>SUM(K716:K722)</f>
        <v>0</v>
      </c>
      <c r="L715" s="367"/>
    </row>
    <row r="716" spans="1:12" ht="19.5" hidden="1" customHeight="1">
      <c r="A716" s="441">
        <v>1</v>
      </c>
      <c r="B716" s="435">
        <v>5</v>
      </c>
      <c r="C716" s="442" t="s">
        <v>49</v>
      </c>
      <c r="D716" s="92">
        <v>5</v>
      </c>
      <c r="E716" s="92">
        <v>2</v>
      </c>
      <c r="F716" s="92">
        <v>1</v>
      </c>
      <c r="G716" s="520" t="s">
        <v>34</v>
      </c>
      <c r="H716" s="367" t="s">
        <v>330</v>
      </c>
      <c r="I716" s="527"/>
      <c r="J716" s="367"/>
      <c r="K716" s="519"/>
      <c r="L716" s="367"/>
    </row>
    <row r="717" spans="1:12" ht="19.5" hidden="1" customHeight="1">
      <c r="A717" s="441">
        <v>1</v>
      </c>
      <c r="B717" s="435">
        <v>5</v>
      </c>
      <c r="C717" s="442" t="s">
        <v>49</v>
      </c>
      <c r="D717" s="92">
        <v>5</v>
      </c>
      <c r="E717" s="92">
        <v>2</v>
      </c>
      <c r="F717" s="92">
        <v>1</v>
      </c>
      <c r="G717" s="520" t="s">
        <v>41</v>
      </c>
      <c r="H717" s="367" t="s">
        <v>695</v>
      </c>
      <c r="I717" s="527"/>
      <c r="J717" s="367"/>
      <c r="K717" s="519"/>
      <c r="L717" s="367"/>
    </row>
    <row r="718" spans="1:12" ht="19.5" hidden="1" customHeight="1">
      <c r="A718" s="441">
        <v>1</v>
      </c>
      <c r="B718" s="435">
        <v>5</v>
      </c>
      <c r="C718" s="442" t="s">
        <v>49</v>
      </c>
      <c r="D718" s="92">
        <v>5</v>
      </c>
      <c r="E718" s="92">
        <v>2</v>
      </c>
      <c r="F718" s="92">
        <v>1</v>
      </c>
      <c r="G718" s="520" t="s">
        <v>45</v>
      </c>
      <c r="H718" s="367" t="s">
        <v>197</v>
      </c>
      <c r="I718" s="527"/>
      <c r="J718" s="367"/>
      <c r="K718" s="519"/>
      <c r="L718" s="367"/>
    </row>
    <row r="719" spans="1:12" ht="19.5" hidden="1" customHeight="1">
      <c r="A719" s="441">
        <v>1</v>
      </c>
      <c r="B719" s="435">
        <v>5</v>
      </c>
      <c r="C719" s="442" t="s">
        <v>49</v>
      </c>
      <c r="D719" s="92">
        <v>5</v>
      </c>
      <c r="E719" s="92">
        <v>2</v>
      </c>
      <c r="F719" s="92">
        <v>1</v>
      </c>
      <c r="G719" s="520" t="s">
        <v>49</v>
      </c>
      <c r="H719" s="367" t="s">
        <v>203</v>
      </c>
      <c r="I719" s="527"/>
      <c r="J719" s="367"/>
      <c r="K719" s="519"/>
      <c r="L719" s="367"/>
    </row>
    <row r="720" spans="1:12" ht="19.5" hidden="1" customHeight="1">
      <c r="A720" s="441">
        <v>1</v>
      </c>
      <c r="B720" s="435">
        <v>5</v>
      </c>
      <c r="C720" s="442" t="s">
        <v>49</v>
      </c>
      <c r="D720" s="92">
        <v>5</v>
      </c>
      <c r="E720" s="92">
        <v>2</v>
      </c>
      <c r="F720" s="92">
        <v>1</v>
      </c>
      <c r="G720" s="520" t="s">
        <v>51</v>
      </c>
      <c r="H720" s="367" t="s">
        <v>446</v>
      </c>
      <c r="I720" s="527"/>
      <c r="J720" s="367"/>
      <c r="K720" s="519"/>
      <c r="L720" s="367"/>
    </row>
    <row r="721" spans="1:12" ht="19.5" hidden="1" customHeight="1">
      <c r="A721" s="441">
        <v>1</v>
      </c>
      <c r="B721" s="435">
        <v>5</v>
      </c>
      <c r="C721" s="442" t="s">
        <v>49</v>
      </c>
      <c r="D721" s="92">
        <v>5</v>
      </c>
      <c r="E721" s="92">
        <v>2</v>
      </c>
      <c r="F721" s="92">
        <v>1</v>
      </c>
      <c r="G721" s="518" t="s">
        <v>73</v>
      </c>
      <c r="H721" s="367" t="s">
        <v>212</v>
      </c>
      <c r="I721" s="527"/>
      <c r="J721" s="367"/>
      <c r="K721" s="519"/>
      <c r="L721" s="367"/>
    </row>
    <row r="722" spans="1:12" ht="19.5" hidden="1" customHeight="1">
      <c r="A722" s="441">
        <v>1</v>
      </c>
      <c r="B722" s="435">
        <v>5</v>
      </c>
      <c r="C722" s="442" t="s">
        <v>49</v>
      </c>
      <c r="D722" s="92">
        <v>5</v>
      </c>
      <c r="E722" s="92">
        <v>2</v>
      </c>
      <c r="F722" s="92">
        <v>1</v>
      </c>
      <c r="G722" s="518" t="s">
        <v>585</v>
      </c>
      <c r="H722" s="367" t="s">
        <v>725</v>
      </c>
      <c r="I722" s="527"/>
      <c r="J722" s="367"/>
      <c r="K722" s="519"/>
      <c r="L722" s="367"/>
    </row>
    <row r="723" spans="1:12" ht="19.5" hidden="1" customHeight="1">
      <c r="A723" s="441">
        <v>1</v>
      </c>
      <c r="B723" s="435">
        <v>5</v>
      </c>
      <c r="C723" s="442" t="s">
        <v>49</v>
      </c>
      <c r="D723" s="92">
        <v>5</v>
      </c>
      <c r="E723" s="92">
        <v>2</v>
      </c>
      <c r="F723" s="92">
        <v>2</v>
      </c>
      <c r="G723" s="520"/>
      <c r="H723" s="367" t="s">
        <v>220</v>
      </c>
      <c r="I723" s="527"/>
      <c r="J723" s="367"/>
      <c r="K723" s="519">
        <f>SUM(K724:K729)</f>
        <v>0</v>
      </c>
      <c r="L723" s="367"/>
    </row>
    <row r="724" spans="1:12" s="523" customFormat="1" ht="19.5" hidden="1" customHeight="1">
      <c r="A724" s="441">
        <v>1</v>
      </c>
      <c r="B724" s="435">
        <v>5</v>
      </c>
      <c r="C724" s="442" t="s">
        <v>49</v>
      </c>
      <c r="D724" s="92">
        <v>5</v>
      </c>
      <c r="E724" s="92">
        <v>2</v>
      </c>
      <c r="F724" s="92">
        <v>2</v>
      </c>
      <c r="G724" s="518" t="s">
        <v>34</v>
      </c>
      <c r="H724" s="367" t="s">
        <v>339</v>
      </c>
      <c r="I724" s="527"/>
      <c r="J724" s="367"/>
      <c r="K724" s="519"/>
      <c r="L724" s="367"/>
    </row>
    <row r="725" spans="1:12" ht="19.5" hidden="1" customHeight="1">
      <c r="A725" s="441">
        <v>1</v>
      </c>
      <c r="B725" s="435">
        <v>5</v>
      </c>
      <c r="C725" s="442" t="s">
        <v>49</v>
      </c>
      <c r="D725" s="92">
        <v>5</v>
      </c>
      <c r="E725" s="92">
        <v>2</v>
      </c>
      <c r="F725" s="92">
        <v>2</v>
      </c>
      <c r="G725" s="518" t="s">
        <v>37</v>
      </c>
      <c r="H725" s="367" t="s">
        <v>699</v>
      </c>
      <c r="I725" s="527"/>
      <c r="J725" s="367"/>
      <c r="K725" s="519"/>
      <c r="L725" s="367"/>
    </row>
    <row r="726" spans="1:12" ht="19.5" hidden="1" customHeight="1">
      <c r="A726" s="441">
        <v>1</v>
      </c>
      <c r="B726" s="435">
        <v>5</v>
      </c>
      <c r="C726" s="442" t="s">
        <v>49</v>
      </c>
      <c r="D726" s="92">
        <v>5</v>
      </c>
      <c r="E726" s="92">
        <v>2</v>
      </c>
      <c r="F726" s="92">
        <v>2</v>
      </c>
      <c r="G726" s="518" t="s">
        <v>39</v>
      </c>
      <c r="H726" s="367" t="s">
        <v>700</v>
      </c>
      <c r="I726" s="527"/>
      <c r="J726" s="367"/>
      <c r="K726" s="519"/>
      <c r="L726" s="367"/>
    </row>
    <row r="727" spans="1:12" ht="19.5" hidden="1" customHeight="1">
      <c r="A727" s="441">
        <v>1</v>
      </c>
      <c r="B727" s="435">
        <v>5</v>
      </c>
      <c r="C727" s="442" t="s">
        <v>49</v>
      </c>
      <c r="D727" s="92">
        <v>5</v>
      </c>
      <c r="E727" s="92">
        <v>2</v>
      </c>
      <c r="F727" s="92">
        <v>2</v>
      </c>
      <c r="G727" s="518" t="s">
        <v>41</v>
      </c>
      <c r="H727" s="367" t="s">
        <v>701</v>
      </c>
      <c r="I727" s="527"/>
      <c r="J727" s="367"/>
      <c r="K727" s="519"/>
      <c r="L727" s="367"/>
    </row>
    <row r="728" spans="1:12" ht="19.5" hidden="1" customHeight="1">
      <c r="A728" s="441">
        <v>1</v>
      </c>
      <c r="B728" s="435">
        <v>5</v>
      </c>
      <c r="C728" s="442" t="s">
        <v>49</v>
      </c>
      <c r="D728" s="92">
        <v>5</v>
      </c>
      <c r="E728" s="92">
        <v>2</v>
      </c>
      <c r="F728" s="92">
        <v>2</v>
      </c>
      <c r="G728" s="518" t="s">
        <v>45</v>
      </c>
      <c r="H728" s="367" t="s">
        <v>702</v>
      </c>
      <c r="I728" s="527"/>
      <c r="J728" s="367"/>
      <c r="K728" s="519"/>
      <c r="L728" s="367"/>
    </row>
    <row r="729" spans="1:12" ht="19.5" hidden="1" customHeight="1">
      <c r="A729" s="441">
        <v>1</v>
      </c>
      <c r="B729" s="435">
        <v>5</v>
      </c>
      <c r="C729" s="442" t="s">
        <v>49</v>
      </c>
      <c r="D729" s="92">
        <v>5</v>
      </c>
      <c r="E729" s="92">
        <v>2</v>
      </c>
      <c r="F729" s="92">
        <v>2</v>
      </c>
      <c r="G729" s="518" t="s">
        <v>585</v>
      </c>
      <c r="H729" s="367" t="s">
        <v>703</v>
      </c>
      <c r="I729" s="527"/>
      <c r="J729" s="367"/>
      <c r="K729" s="519"/>
      <c r="L729" s="367"/>
    </row>
    <row r="730" spans="1:12" ht="19.5" hidden="1" customHeight="1">
      <c r="A730" s="441">
        <v>1</v>
      </c>
      <c r="B730" s="435">
        <v>5</v>
      </c>
      <c r="C730" s="442" t="s">
        <v>49</v>
      </c>
      <c r="D730" s="92">
        <v>5</v>
      </c>
      <c r="E730" s="92">
        <v>2</v>
      </c>
      <c r="F730" s="92">
        <v>3</v>
      </c>
      <c r="G730" s="520"/>
      <c r="H730" s="367" t="s">
        <v>226</v>
      </c>
      <c r="I730" s="527"/>
      <c r="J730" s="367"/>
      <c r="K730" s="519">
        <f>K731</f>
        <v>0</v>
      </c>
      <c r="L730" s="367"/>
    </row>
    <row r="731" spans="1:12" ht="19.5" hidden="1" customHeight="1">
      <c r="A731" s="441">
        <v>1</v>
      </c>
      <c r="B731" s="435">
        <v>5</v>
      </c>
      <c r="C731" s="442" t="s">
        <v>49</v>
      </c>
      <c r="D731" s="92">
        <v>5</v>
      </c>
      <c r="E731" s="92">
        <v>2</v>
      </c>
      <c r="F731" s="92">
        <v>3</v>
      </c>
      <c r="G731" s="518" t="s">
        <v>34</v>
      </c>
      <c r="H731" s="367" t="s">
        <v>704</v>
      </c>
      <c r="I731" s="527"/>
      <c r="J731" s="367"/>
      <c r="K731" s="519"/>
      <c r="L731" s="367"/>
    </row>
    <row r="732" spans="1:12" ht="19.5" hidden="1" customHeight="1">
      <c r="A732" s="439">
        <v>1</v>
      </c>
      <c r="B732" s="424">
        <v>5</v>
      </c>
      <c r="C732" s="440" t="s">
        <v>51</v>
      </c>
      <c r="D732" s="92"/>
      <c r="E732" s="418"/>
      <c r="F732" s="418"/>
      <c r="G732" s="525"/>
      <c r="H732" s="537" t="s">
        <v>88</v>
      </c>
      <c r="I732" s="541"/>
      <c r="J732" s="90"/>
      <c r="K732" s="522">
        <f>K733+K748</f>
        <v>0</v>
      </c>
      <c r="L732" s="90"/>
    </row>
    <row r="733" spans="1:12" ht="19.5" hidden="1" customHeight="1">
      <c r="A733" s="441">
        <v>1</v>
      </c>
      <c r="B733" s="435">
        <v>5</v>
      </c>
      <c r="C733" s="442" t="s">
        <v>51</v>
      </c>
      <c r="D733" s="92">
        <v>5</v>
      </c>
      <c r="E733" s="92">
        <v>2</v>
      </c>
      <c r="F733" s="92"/>
      <c r="G733" s="520"/>
      <c r="H733" s="367" t="s">
        <v>43</v>
      </c>
      <c r="I733" s="527"/>
      <c r="J733" s="367"/>
      <c r="K733" s="519">
        <f>K734+K742+K746</f>
        <v>0</v>
      </c>
      <c r="L733" s="367"/>
    </row>
    <row r="734" spans="1:12" ht="19.5" hidden="1" customHeight="1">
      <c r="A734" s="441">
        <v>1</v>
      </c>
      <c r="B734" s="435">
        <v>5</v>
      </c>
      <c r="C734" s="442" t="s">
        <v>51</v>
      </c>
      <c r="D734" s="92">
        <v>5</v>
      </c>
      <c r="E734" s="92">
        <v>2</v>
      </c>
      <c r="F734" s="92">
        <v>1</v>
      </c>
      <c r="G734" s="520"/>
      <c r="H734" s="367" t="s">
        <v>161</v>
      </c>
      <c r="I734" s="527"/>
      <c r="J734" s="367"/>
      <c r="K734" s="519">
        <f>SUM(K735:K741)</f>
        <v>0</v>
      </c>
      <c r="L734" s="367"/>
    </row>
    <row r="735" spans="1:12" ht="19.5" hidden="1" customHeight="1">
      <c r="A735" s="441">
        <v>1</v>
      </c>
      <c r="B735" s="435">
        <v>5</v>
      </c>
      <c r="C735" s="442" t="s">
        <v>51</v>
      </c>
      <c r="D735" s="92">
        <v>5</v>
      </c>
      <c r="E735" s="92">
        <v>2</v>
      </c>
      <c r="F735" s="92">
        <v>1</v>
      </c>
      <c r="G735" s="520" t="s">
        <v>34</v>
      </c>
      <c r="H735" s="367" t="s">
        <v>330</v>
      </c>
      <c r="I735" s="527"/>
      <c r="J735" s="367"/>
      <c r="K735" s="519"/>
      <c r="L735" s="367"/>
    </row>
    <row r="736" spans="1:12" ht="19.5" hidden="1" customHeight="1">
      <c r="A736" s="441">
        <v>1</v>
      </c>
      <c r="B736" s="435">
        <v>5</v>
      </c>
      <c r="C736" s="442" t="s">
        <v>51</v>
      </c>
      <c r="D736" s="92">
        <v>5</v>
      </c>
      <c r="E736" s="92">
        <v>2</v>
      </c>
      <c r="F736" s="92">
        <v>1</v>
      </c>
      <c r="G736" s="520" t="s">
        <v>41</v>
      </c>
      <c r="H736" s="367" t="s">
        <v>695</v>
      </c>
      <c r="I736" s="527"/>
      <c r="J736" s="367"/>
      <c r="K736" s="519"/>
      <c r="L736" s="367"/>
    </row>
    <row r="737" spans="1:12" ht="19.5" hidden="1" customHeight="1">
      <c r="A737" s="441">
        <v>1</v>
      </c>
      <c r="B737" s="435">
        <v>5</v>
      </c>
      <c r="C737" s="442" t="s">
        <v>51</v>
      </c>
      <c r="D737" s="92">
        <v>5</v>
      </c>
      <c r="E737" s="92">
        <v>2</v>
      </c>
      <c r="F737" s="92">
        <v>1</v>
      </c>
      <c r="G737" s="520" t="s">
        <v>45</v>
      </c>
      <c r="H737" s="367" t="s">
        <v>197</v>
      </c>
      <c r="I737" s="527"/>
      <c r="J737" s="367"/>
      <c r="K737" s="519"/>
      <c r="L737" s="367"/>
    </row>
    <row r="738" spans="1:12" ht="19.5" hidden="1" customHeight="1">
      <c r="A738" s="441">
        <v>1</v>
      </c>
      <c r="B738" s="435">
        <v>5</v>
      </c>
      <c r="C738" s="442" t="s">
        <v>51</v>
      </c>
      <c r="D738" s="92">
        <v>5</v>
      </c>
      <c r="E738" s="92">
        <v>2</v>
      </c>
      <c r="F738" s="92">
        <v>1</v>
      </c>
      <c r="G738" s="520" t="s">
        <v>49</v>
      </c>
      <c r="H738" s="367" t="s">
        <v>203</v>
      </c>
      <c r="I738" s="527"/>
      <c r="J738" s="367"/>
      <c r="K738" s="519"/>
      <c r="L738" s="367"/>
    </row>
    <row r="739" spans="1:12" ht="19.5" hidden="1" customHeight="1">
      <c r="A739" s="441">
        <v>1</v>
      </c>
      <c r="B739" s="435">
        <v>5</v>
      </c>
      <c r="C739" s="442" t="s">
        <v>51</v>
      </c>
      <c r="D739" s="92">
        <v>5</v>
      </c>
      <c r="E739" s="92">
        <v>2</v>
      </c>
      <c r="F739" s="92">
        <v>1</v>
      </c>
      <c r="G739" s="520" t="s">
        <v>51</v>
      </c>
      <c r="H739" s="367" t="s">
        <v>446</v>
      </c>
      <c r="I739" s="527"/>
      <c r="J739" s="367"/>
      <c r="K739" s="519"/>
      <c r="L739" s="367"/>
    </row>
    <row r="740" spans="1:12" ht="19.5" hidden="1" customHeight="1">
      <c r="A740" s="441">
        <v>1</v>
      </c>
      <c r="B740" s="435">
        <v>5</v>
      </c>
      <c r="C740" s="442" t="s">
        <v>51</v>
      </c>
      <c r="D740" s="92">
        <v>5</v>
      </c>
      <c r="E740" s="92">
        <v>2</v>
      </c>
      <c r="F740" s="92">
        <v>1</v>
      </c>
      <c r="G740" s="518" t="s">
        <v>73</v>
      </c>
      <c r="H740" s="367" t="s">
        <v>212</v>
      </c>
      <c r="I740" s="527"/>
      <c r="J740" s="367"/>
      <c r="K740" s="519"/>
      <c r="L740" s="367"/>
    </row>
    <row r="741" spans="1:12" ht="19.5" hidden="1" customHeight="1">
      <c r="A741" s="441">
        <v>1</v>
      </c>
      <c r="B741" s="435">
        <v>5</v>
      </c>
      <c r="C741" s="442" t="s">
        <v>51</v>
      </c>
      <c r="D741" s="92">
        <v>5</v>
      </c>
      <c r="E741" s="92">
        <v>2</v>
      </c>
      <c r="F741" s="92">
        <v>1</v>
      </c>
      <c r="G741" s="518" t="s">
        <v>585</v>
      </c>
      <c r="H741" s="367" t="s">
        <v>725</v>
      </c>
      <c r="I741" s="527"/>
      <c r="J741" s="367"/>
      <c r="K741" s="519"/>
      <c r="L741" s="367"/>
    </row>
    <row r="742" spans="1:12" ht="19.5" hidden="1" customHeight="1">
      <c r="A742" s="441">
        <v>1</v>
      </c>
      <c r="B742" s="435">
        <v>5</v>
      </c>
      <c r="C742" s="442" t="s">
        <v>51</v>
      </c>
      <c r="D742" s="92">
        <v>5</v>
      </c>
      <c r="E742" s="92">
        <v>2</v>
      </c>
      <c r="F742" s="92">
        <v>2</v>
      </c>
      <c r="G742" s="520"/>
      <c r="H742" s="367" t="s">
        <v>220</v>
      </c>
      <c r="I742" s="527"/>
      <c r="J742" s="367"/>
      <c r="K742" s="519">
        <f>SUM(K743:K745)</f>
        <v>0</v>
      </c>
      <c r="L742" s="367"/>
    </row>
    <row r="743" spans="1:12" ht="19.5" hidden="1" customHeight="1">
      <c r="A743" s="441">
        <v>1</v>
      </c>
      <c r="B743" s="435">
        <v>5</v>
      </c>
      <c r="C743" s="442" t="s">
        <v>51</v>
      </c>
      <c r="D743" s="92">
        <v>5</v>
      </c>
      <c r="E743" s="92">
        <v>2</v>
      </c>
      <c r="F743" s="92">
        <v>2</v>
      </c>
      <c r="G743" s="518" t="s">
        <v>34</v>
      </c>
      <c r="H743" s="367" t="s">
        <v>339</v>
      </c>
      <c r="I743" s="527"/>
      <c r="J743" s="367"/>
      <c r="K743" s="519"/>
      <c r="L743" s="367"/>
    </row>
    <row r="744" spans="1:12" s="523" customFormat="1" ht="19.5" hidden="1" customHeight="1">
      <c r="A744" s="441">
        <v>1</v>
      </c>
      <c r="B744" s="435">
        <v>5</v>
      </c>
      <c r="C744" s="442" t="s">
        <v>51</v>
      </c>
      <c r="D744" s="92">
        <v>5</v>
      </c>
      <c r="E744" s="92">
        <v>2</v>
      </c>
      <c r="F744" s="92">
        <v>2</v>
      </c>
      <c r="G744" s="518" t="s">
        <v>41</v>
      </c>
      <c r="H744" s="367" t="s">
        <v>765</v>
      </c>
      <c r="I744" s="527"/>
      <c r="J744" s="367"/>
      <c r="K744" s="519"/>
      <c r="L744" s="367"/>
    </row>
    <row r="745" spans="1:12" ht="19.5" hidden="1" customHeight="1">
      <c r="A745" s="441">
        <v>1</v>
      </c>
      <c r="B745" s="435">
        <v>5</v>
      </c>
      <c r="C745" s="442" t="s">
        <v>51</v>
      </c>
      <c r="D745" s="92">
        <v>5</v>
      </c>
      <c r="E745" s="92">
        <v>2</v>
      </c>
      <c r="F745" s="92">
        <v>2</v>
      </c>
      <c r="G745" s="518" t="s">
        <v>45</v>
      </c>
      <c r="H745" s="367" t="s">
        <v>702</v>
      </c>
      <c r="I745" s="527"/>
      <c r="J745" s="367"/>
      <c r="K745" s="519"/>
      <c r="L745" s="367"/>
    </row>
    <row r="746" spans="1:12" ht="19.5" hidden="1" customHeight="1">
      <c r="A746" s="441">
        <v>1</v>
      </c>
      <c r="B746" s="435">
        <v>5</v>
      </c>
      <c r="C746" s="442" t="s">
        <v>51</v>
      </c>
      <c r="D746" s="92">
        <v>5</v>
      </c>
      <c r="E746" s="92">
        <v>2</v>
      </c>
      <c r="F746" s="92">
        <v>3</v>
      </c>
      <c r="G746" s="520"/>
      <c r="H746" s="367" t="s">
        <v>226</v>
      </c>
      <c r="I746" s="527"/>
      <c r="J746" s="367"/>
      <c r="K746" s="519">
        <f>K747</f>
        <v>0</v>
      </c>
      <c r="L746" s="367"/>
    </row>
    <row r="747" spans="1:12" ht="19.5" hidden="1" customHeight="1">
      <c r="A747" s="441">
        <v>1</v>
      </c>
      <c r="B747" s="435">
        <v>5</v>
      </c>
      <c r="C747" s="442" t="s">
        <v>51</v>
      </c>
      <c r="D747" s="92">
        <v>5</v>
      </c>
      <c r="E747" s="92">
        <v>2</v>
      </c>
      <c r="F747" s="92">
        <v>3</v>
      </c>
      <c r="G747" s="518" t="s">
        <v>34</v>
      </c>
      <c r="H747" s="367" t="s">
        <v>704</v>
      </c>
      <c r="I747" s="527"/>
      <c r="J747" s="367"/>
      <c r="K747" s="519"/>
      <c r="L747" s="367"/>
    </row>
    <row r="748" spans="1:12" ht="19.5" hidden="1" customHeight="1">
      <c r="A748" s="91">
        <v>1</v>
      </c>
      <c r="B748" s="435">
        <v>5</v>
      </c>
      <c r="C748" s="442" t="s">
        <v>51</v>
      </c>
      <c r="D748" s="92">
        <v>5</v>
      </c>
      <c r="E748" s="92">
        <v>3</v>
      </c>
      <c r="F748" s="92"/>
      <c r="G748" s="520"/>
      <c r="H748" s="367" t="s">
        <v>55</v>
      </c>
      <c r="I748" s="367"/>
      <c r="J748" s="367"/>
      <c r="K748" s="519">
        <f>K749</f>
        <v>0</v>
      </c>
      <c r="L748" s="367"/>
    </row>
    <row r="749" spans="1:12" ht="19.5" hidden="1" customHeight="1">
      <c r="A749" s="91">
        <v>1</v>
      </c>
      <c r="B749" s="435">
        <v>5</v>
      </c>
      <c r="C749" s="442" t="s">
        <v>51</v>
      </c>
      <c r="D749" s="92">
        <v>5</v>
      </c>
      <c r="E749" s="92">
        <v>3</v>
      </c>
      <c r="F749" s="92">
        <v>2</v>
      </c>
      <c r="G749" s="520"/>
      <c r="H749" s="367" t="s">
        <v>730</v>
      </c>
      <c r="I749" s="367"/>
      <c r="J749" s="367"/>
      <c r="K749" s="519">
        <f>K751</f>
        <v>0</v>
      </c>
      <c r="L749" s="367"/>
    </row>
    <row r="750" spans="1:12" ht="19.5" hidden="1" customHeight="1">
      <c r="A750" s="453">
        <v>1</v>
      </c>
      <c r="B750" s="435">
        <v>5</v>
      </c>
      <c r="C750" s="442" t="s">
        <v>51</v>
      </c>
      <c r="D750" s="92">
        <v>5</v>
      </c>
      <c r="E750" s="92">
        <v>3</v>
      </c>
      <c r="F750" s="92">
        <v>2</v>
      </c>
      <c r="G750" s="518" t="s">
        <v>34</v>
      </c>
      <c r="H750" s="367" t="s">
        <v>731</v>
      </c>
      <c r="I750" s="527"/>
      <c r="J750" s="367"/>
      <c r="K750" s="519"/>
      <c r="L750" s="367"/>
    </row>
    <row r="751" spans="1:12" ht="19.5" hidden="1" customHeight="1">
      <c r="A751" s="91">
        <v>1</v>
      </c>
      <c r="B751" s="435">
        <v>5</v>
      </c>
      <c r="C751" s="442" t="s">
        <v>51</v>
      </c>
      <c r="D751" s="92">
        <v>5</v>
      </c>
      <c r="E751" s="92">
        <v>3</v>
      </c>
      <c r="F751" s="92">
        <v>2</v>
      </c>
      <c r="G751" s="518" t="s">
        <v>51</v>
      </c>
      <c r="H751" s="367" t="s">
        <v>737</v>
      </c>
      <c r="I751" s="367"/>
      <c r="J751" s="367"/>
      <c r="K751" s="519"/>
      <c r="L751" s="367"/>
    </row>
    <row r="752" spans="1:12" ht="19.5" hidden="1" customHeight="1">
      <c r="A752" s="448">
        <v>1</v>
      </c>
      <c r="B752" s="424">
        <v>5</v>
      </c>
      <c r="C752" s="449" t="s">
        <v>585</v>
      </c>
      <c r="D752" s="92"/>
      <c r="E752" s="418"/>
      <c r="F752" s="418"/>
      <c r="G752" s="525"/>
      <c r="H752" s="537" t="s">
        <v>601</v>
      </c>
      <c r="I752" s="541"/>
      <c r="J752" s="90"/>
      <c r="K752" s="522">
        <f>K753+K772</f>
        <v>0</v>
      </c>
      <c r="L752" s="90"/>
    </row>
    <row r="753" spans="1:12" ht="19.5" hidden="1" customHeight="1">
      <c r="A753" s="450">
        <v>1</v>
      </c>
      <c r="B753" s="435">
        <v>5</v>
      </c>
      <c r="C753" s="449" t="s">
        <v>585</v>
      </c>
      <c r="D753" s="92">
        <v>5</v>
      </c>
      <c r="E753" s="92">
        <v>2</v>
      </c>
      <c r="F753" s="92"/>
      <c r="G753" s="520"/>
      <c r="H753" s="367" t="s">
        <v>43</v>
      </c>
      <c r="I753" s="527"/>
      <c r="J753" s="367"/>
      <c r="K753" s="519">
        <f>K754+K762+K769</f>
        <v>0</v>
      </c>
      <c r="L753" s="367"/>
    </row>
    <row r="754" spans="1:12" ht="19.5" hidden="1" customHeight="1">
      <c r="A754" s="450">
        <v>1</v>
      </c>
      <c r="B754" s="435">
        <v>5</v>
      </c>
      <c r="C754" s="449" t="s">
        <v>585</v>
      </c>
      <c r="D754" s="92">
        <v>5</v>
      </c>
      <c r="E754" s="92">
        <v>2</v>
      </c>
      <c r="F754" s="92">
        <v>1</v>
      </c>
      <c r="G754" s="520"/>
      <c r="H754" s="367" t="s">
        <v>161</v>
      </c>
      <c r="I754" s="527"/>
      <c r="J754" s="367"/>
      <c r="K754" s="519">
        <f>SUM(K755:K761)</f>
        <v>0</v>
      </c>
      <c r="L754" s="367"/>
    </row>
    <row r="755" spans="1:12" ht="19.5" hidden="1" customHeight="1">
      <c r="A755" s="450">
        <v>1</v>
      </c>
      <c r="B755" s="435">
        <v>5</v>
      </c>
      <c r="C755" s="449" t="s">
        <v>585</v>
      </c>
      <c r="D755" s="92">
        <v>5</v>
      </c>
      <c r="E755" s="92">
        <v>2</v>
      </c>
      <c r="F755" s="92">
        <v>1</v>
      </c>
      <c r="G755" s="520" t="s">
        <v>34</v>
      </c>
      <c r="H755" s="367" t="s">
        <v>330</v>
      </c>
      <c r="I755" s="527"/>
      <c r="J755" s="367"/>
      <c r="K755" s="519"/>
      <c r="L755" s="367"/>
    </row>
    <row r="756" spans="1:12" ht="19.5" hidden="1" customHeight="1">
      <c r="A756" s="450">
        <v>1</v>
      </c>
      <c r="B756" s="435">
        <v>5</v>
      </c>
      <c r="C756" s="449" t="s">
        <v>585</v>
      </c>
      <c r="D756" s="92">
        <v>5</v>
      </c>
      <c r="E756" s="92">
        <v>2</v>
      </c>
      <c r="F756" s="92">
        <v>1</v>
      </c>
      <c r="G756" s="520" t="s">
        <v>41</v>
      </c>
      <c r="H756" s="367" t="s">
        <v>695</v>
      </c>
      <c r="I756" s="527"/>
      <c r="J756" s="367"/>
      <c r="K756" s="519"/>
      <c r="L756" s="367"/>
    </row>
    <row r="757" spans="1:12" ht="19.5" hidden="1" customHeight="1">
      <c r="A757" s="450">
        <v>1</v>
      </c>
      <c r="B757" s="435">
        <v>5</v>
      </c>
      <c r="C757" s="449" t="s">
        <v>585</v>
      </c>
      <c r="D757" s="92">
        <v>5</v>
      </c>
      <c r="E757" s="92">
        <v>2</v>
      </c>
      <c r="F757" s="92">
        <v>1</v>
      </c>
      <c r="G757" s="520" t="s">
        <v>45</v>
      </c>
      <c r="H757" s="367" t="s">
        <v>197</v>
      </c>
      <c r="I757" s="527"/>
      <c r="J757" s="367"/>
      <c r="K757" s="519"/>
      <c r="L757" s="367"/>
    </row>
    <row r="758" spans="1:12" ht="19.5" hidden="1" customHeight="1">
      <c r="A758" s="450">
        <v>1</v>
      </c>
      <c r="B758" s="435">
        <v>5</v>
      </c>
      <c r="C758" s="449" t="s">
        <v>585</v>
      </c>
      <c r="D758" s="92">
        <v>5</v>
      </c>
      <c r="E758" s="92">
        <v>2</v>
      </c>
      <c r="F758" s="92">
        <v>1</v>
      </c>
      <c r="G758" s="520" t="s">
        <v>49</v>
      </c>
      <c r="H758" s="367" t="s">
        <v>203</v>
      </c>
      <c r="I758" s="527"/>
      <c r="J758" s="367"/>
      <c r="K758" s="519"/>
      <c r="L758" s="367"/>
    </row>
    <row r="759" spans="1:12" ht="19.5" hidden="1" customHeight="1">
      <c r="A759" s="450">
        <v>1</v>
      </c>
      <c r="B759" s="435">
        <v>5</v>
      </c>
      <c r="C759" s="449" t="s">
        <v>585</v>
      </c>
      <c r="D759" s="92">
        <v>5</v>
      </c>
      <c r="E759" s="92">
        <v>2</v>
      </c>
      <c r="F759" s="92">
        <v>1</v>
      </c>
      <c r="G759" s="520" t="s">
        <v>51</v>
      </c>
      <c r="H759" s="367" t="s">
        <v>446</v>
      </c>
      <c r="I759" s="527"/>
      <c r="J759" s="367"/>
      <c r="K759" s="519"/>
      <c r="L759" s="367"/>
    </row>
    <row r="760" spans="1:12" ht="19.5" hidden="1" customHeight="1">
      <c r="A760" s="450">
        <v>1</v>
      </c>
      <c r="B760" s="435">
        <v>5</v>
      </c>
      <c r="C760" s="449" t="s">
        <v>585</v>
      </c>
      <c r="D760" s="92">
        <v>5</v>
      </c>
      <c r="E760" s="92">
        <v>2</v>
      </c>
      <c r="F760" s="92">
        <v>1</v>
      </c>
      <c r="G760" s="518" t="s">
        <v>73</v>
      </c>
      <c r="H760" s="367" t="s">
        <v>212</v>
      </c>
      <c r="I760" s="527"/>
      <c r="J760" s="367"/>
      <c r="K760" s="519"/>
      <c r="L760" s="367"/>
    </row>
    <row r="761" spans="1:12" ht="19.5" hidden="1" customHeight="1">
      <c r="A761" s="450">
        <v>1</v>
      </c>
      <c r="B761" s="435">
        <v>5</v>
      </c>
      <c r="C761" s="449" t="s">
        <v>585</v>
      </c>
      <c r="D761" s="92">
        <v>5</v>
      </c>
      <c r="E761" s="92">
        <v>2</v>
      </c>
      <c r="F761" s="92">
        <v>1</v>
      </c>
      <c r="G761" s="518" t="s">
        <v>585</v>
      </c>
      <c r="H761" s="367" t="s">
        <v>725</v>
      </c>
      <c r="I761" s="527"/>
      <c r="J761" s="367"/>
      <c r="K761" s="519"/>
      <c r="L761" s="367"/>
    </row>
    <row r="762" spans="1:12" ht="19.5" hidden="1" customHeight="1">
      <c r="A762" s="450">
        <v>1</v>
      </c>
      <c r="B762" s="435">
        <v>5</v>
      </c>
      <c r="C762" s="449" t="s">
        <v>585</v>
      </c>
      <c r="D762" s="92">
        <v>5</v>
      </c>
      <c r="E762" s="92">
        <v>2</v>
      </c>
      <c r="F762" s="92">
        <v>2</v>
      </c>
      <c r="G762" s="520"/>
      <c r="H762" s="367" t="s">
        <v>220</v>
      </c>
      <c r="I762" s="527"/>
      <c r="J762" s="367"/>
      <c r="K762" s="519">
        <f>SUM(K763:K768)</f>
        <v>0</v>
      </c>
      <c r="L762" s="367"/>
    </row>
    <row r="763" spans="1:12" ht="19.5" hidden="1" customHeight="1">
      <c r="A763" s="450">
        <v>1</v>
      </c>
      <c r="B763" s="435">
        <v>5</v>
      </c>
      <c r="C763" s="449" t="s">
        <v>585</v>
      </c>
      <c r="D763" s="92">
        <v>5</v>
      </c>
      <c r="E763" s="92">
        <v>2</v>
      </c>
      <c r="F763" s="92">
        <v>2</v>
      </c>
      <c r="G763" s="518" t="s">
        <v>34</v>
      </c>
      <c r="H763" s="367" t="s">
        <v>339</v>
      </c>
      <c r="I763" s="527"/>
      <c r="J763" s="367"/>
      <c r="K763" s="519"/>
      <c r="L763" s="367"/>
    </row>
    <row r="764" spans="1:12" ht="19.5" hidden="1" customHeight="1">
      <c r="A764" s="450">
        <v>1</v>
      </c>
      <c r="B764" s="435">
        <v>5</v>
      </c>
      <c r="C764" s="449" t="s">
        <v>585</v>
      </c>
      <c r="D764" s="92">
        <v>5</v>
      </c>
      <c r="E764" s="92">
        <v>2</v>
      </c>
      <c r="F764" s="92">
        <v>2</v>
      </c>
      <c r="G764" s="518" t="s">
        <v>37</v>
      </c>
      <c r="H764" s="367" t="s">
        <v>699</v>
      </c>
      <c r="I764" s="527"/>
      <c r="J764" s="367"/>
      <c r="K764" s="519"/>
      <c r="L764" s="367"/>
    </row>
    <row r="765" spans="1:12" ht="19.5" hidden="1" customHeight="1">
      <c r="A765" s="450">
        <v>1</v>
      </c>
      <c r="B765" s="435">
        <v>5</v>
      </c>
      <c r="C765" s="449" t="s">
        <v>585</v>
      </c>
      <c r="D765" s="92">
        <v>5</v>
      </c>
      <c r="E765" s="92">
        <v>2</v>
      </c>
      <c r="F765" s="92">
        <v>2</v>
      </c>
      <c r="G765" s="518" t="s">
        <v>39</v>
      </c>
      <c r="H765" s="367" t="s">
        <v>700</v>
      </c>
      <c r="I765" s="527"/>
      <c r="J765" s="367"/>
      <c r="K765" s="519"/>
      <c r="L765" s="367"/>
    </row>
    <row r="766" spans="1:12" ht="19.5" hidden="1" customHeight="1">
      <c r="A766" s="450">
        <v>1</v>
      </c>
      <c r="B766" s="435">
        <v>5</v>
      </c>
      <c r="C766" s="449" t="s">
        <v>585</v>
      </c>
      <c r="D766" s="92">
        <v>5</v>
      </c>
      <c r="E766" s="92">
        <v>2</v>
      </c>
      <c r="F766" s="92">
        <v>2</v>
      </c>
      <c r="G766" s="518" t="s">
        <v>41</v>
      </c>
      <c r="H766" s="367" t="s">
        <v>701</v>
      </c>
      <c r="I766" s="527"/>
      <c r="J766" s="367"/>
      <c r="K766" s="519"/>
      <c r="L766" s="367"/>
    </row>
    <row r="767" spans="1:12" ht="19.5" hidden="1" customHeight="1">
      <c r="A767" s="450">
        <v>1</v>
      </c>
      <c r="B767" s="435">
        <v>5</v>
      </c>
      <c r="C767" s="449" t="s">
        <v>585</v>
      </c>
      <c r="D767" s="92">
        <v>5</v>
      </c>
      <c r="E767" s="92">
        <v>2</v>
      </c>
      <c r="F767" s="92">
        <v>2</v>
      </c>
      <c r="G767" s="518" t="s">
        <v>45</v>
      </c>
      <c r="H767" s="367" t="s">
        <v>702</v>
      </c>
      <c r="I767" s="527"/>
      <c r="J767" s="367"/>
      <c r="K767" s="519"/>
      <c r="L767" s="367"/>
    </row>
    <row r="768" spans="1:12" ht="19.5" hidden="1" customHeight="1">
      <c r="A768" s="450">
        <v>1</v>
      </c>
      <c r="B768" s="435">
        <v>5</v>
      </c>
      <c r="C768" s="449" t="s">
        <v>585</v>
      </c>
      <c r="D768" s="92">
        <v>5</v>
      </c>
      <c r="E768" s="92">
        <v>2</v>
      </c>
      <c r="F768" s="92">
        <v>2</v>
      </c>
      <c r="G768" s="518" t="s">
        <v>585</v>
      </c>
      <c r="H768" s="367" t="s">
        <v>703</v>
      </c>
      <c r="I768" s="527"/>
      <c r="J768" s="367"/>
      <c r="K768" s="519"/>
      <c r="L768" s="367"/>
    </row>
    <row r="769" spans="1:12" ht="19.5" hidden="1" customHeight="1">
      <c r="A769" s="450">
        <v>1</v>
      </c>
      <c r="B769" s="435">
        <v>5</v>
      </c>
      <c r="C769" s="449" t="s">
        <v>585</v>
      </c>
      <c r="D769" s="92">
        <v>5</v>
      </c>
      <c r="E769" s="92">
        <v>2</v>
      </c>
      <c r="F769" s="92">
        <v>3</v>
      </c>
      <c r="G769" s="520"/>
      <c r="H769" s="367" t="s">
        <v>226</v>
      </c>
      <c r="I769" s="527"/>
      <c r="J769" s="367"/>
      <c r="K769" s="519">
        <f>SUM(K770:K771)</f>
        <v>0</v>
      </c>
      <c r="L769" s="367"/>
    </row>
    <row r="770" spans="1:12" ht="19.5" hidden="1" customHeight="1">
      <c r="A770" s="450">
        <v>1</v>
      </c>
      <c r="B770" s="435">
        <v>5</v>
      </c>
      <c r="C770" s="449" t="s">
        <v>585</v>
      </c>
      <c r="D770" s="92">
        <v>5</v>
      </c>
      <c r="E770" s="92">
        <v>2</v>
      </c>
      <c r="F770" s="92">
        <v>3</v>
      </c>
      <c r="G770" s="518" t="s">
        <v>34</v>
      </c>
      <c r="H770" s="367" t="s">
        <v>704</v>
      </c>
      <c r="I770" s="527"/>
      <c r="J770" s="367"/>
      <c r="K770" s="519"/>
      <c r="L770" s="367"/>
    </row>
    <row r="771" spans="1:12" ht="19.5" hidden="1" customHeight="1">
      <c r="A771" s="450">
        <v>1</v>
      </c>
      <c r="B771" s="435">
        <v>5</v>
      </c>
      <c r="C771" s="449" t="s">
        <v>585</v>
      </c>
      <c r="D771" s="92">
        <v>5</v>
      </c>
      <c r="E771" s="92">
        <v>2</v>
      </c>
      <c r="F771" s="92">
        <v>3</v>
      </c>
      <c r="G771" s="518" t="s">
        <v>37</v>
      </c>
      <c r="H771" s="367" t="s">
        <v>705</v>
      </c>
      <c r="I771" s="527"/>
      <c r="J771" s="367"/>
      <c r="K771" s="519"/>
      <c r="L771" s="367"/>
    </row>
    <row r="772" spans="1:12" s="352" customFormat="1" ht="19.5" hidden="1" customHeight="1">
      <c r="A772" s="450">
        <v>1</v>
      </c>
      <c r="B772" s="435">
        <v>5</v>
      </c>
      <c r="C772" s="449" t="s">
        <v>585</v>
      </c>
      <c r="D772" s="92">
        <v>5</v>
      </c>
      <c r="E772" s="92">
        <v>3</v>
      </c>
      <c r="F772" s="92"/>
      <c r="G772" s="520"/>
      <c r="H772" s="367" t="s">
        <v>55</v>
      </c>
      <c r="I772" s="527"/>
      <c r="J772" s="367"/>
      <c r="K772" s="519">
        <f>K773</f>
        <v>0</v>
      </c>
      <c r="L772" s="367"/>
    </row>
    <row r="773" spans="1:12" s="352" customFormat="1" ht="19.5" hidden="1" customHeight="1">
      <c r="A773" s="450">
        <v>1</v>
      </c>
      <c r="B773" s="435">
        <v>5</v>
      </c>
      <c r="C773" s="449" t="s">
        <v>585</v>
      </c>
      <c r="D773" s="92">
        <v>5</v>
      </c>
      <c r="E773" s="92">
        <v>3</v>
      </c>
      <c r="F773" s="92">
        <v>1</v>
      </c>
      <c r="G773" s="520"/>
      <c r="H773" s="367" t="s">
        <v>749</v>
      </c>
      <c r="I773" s="527"/>
      <c r="J773" s="367"/>
      <c r="K773" s="519">
        <f>SUM(K774:K779)</f>
        <v>0</v>
      </c>
      <c r="L773" s="367"/>
    </row>
    <row r="774" spans="1:12" s="523" customFormat="1" ht="20.25" hidden="1" customHeight="1">
      <c r="A774" s="450">
        <v>1</v>
      </c>
      <c r="B774" s="435">
        <v>5</v>
      </c>
      <c r="C774" s="449" t="s">
        <v>585</v>
      </c>
      <c r="D774" s="92">
        <v>5</v>
      </c>
      <c r="E774" s="92">
        <v>3</v>
      </c>
      <c r="F774" s="92">
        <v>1</v>
      </c>
      <c r="G774" s="518" t="s">
        <v>34</v>
      </c>
      <c r="H774" s="367" t="s">
        <v>750</v>
      </c>
      <c r="I774" s="527"/>
      <c r="J774" s="367"/>
      <c r="K774" s="519"/>
      <c r="L774" s="367"/>
    </row>
    <row r="775" spans="1:12" ht="19.5" hidden="1" customHeight="1">
      <c r="A775" s="450">
        <v>1</v>
      </c>
      <c r="B775" s="435">
        <v>5</v>
      </c>
      <c r="C775" s="449" t="s">
        <v>585</v>
      </c>
      <c r="D775" s="92">
        <v>5</v>
      </c>
      <c r="E775" s="92">
        <v>3</v>
      </c>
      <c r="F775" s="92">
        <v>1</v>
      </c>
      <c r="G775" s="518" t="s">
        <v>37</v>
      </c>
      <c r="H775" s="367" t="s">
        <v>751</v>
      </c>
      <c r="I775" s="527"/>
      <c r="J775" s="367"/>
      <c r="K775" s="519"/>
      <c r="L775" s="367"/>
    </row>
    <row r="776" spans="1:12" ht="19.5" hidden="1" customHeight="1">
      <c r="A776" s="450">
        <v>1</v>
      </c>
      <c r="B776" s="435">
        <v>5</v>
      </c>
      <c r="C776" s="449" t="s">
        <v>585</v>
      </c>
      <c r="D776" s="92">
        <v>5</v>
      </c>
      <c r="E776" s="92">
        <v>3</v>
      </c>
      <c r="F776" s="92">
        <v>1</v>
      </c>
      <c r="G776" s="518" t="s">
        <v>39</v>
      </c>
      <c r="H776" s="367" t="s">
        <v>752</v>
      </c>
      <c r="I776" s="527"/>
      <c r="J776" s="367"/>
      <c r="K776" s="519"/>
      <c r="L776" s="367"/>
    </row>
    <row r="777" spans="1:12" ht="19.5" hidden="1" customHeight="1">
      <c r="A777" s="450">
        <v>1</v>
      </c>
      <c r="B777" s="435">
        <v>5</v>
      </c>
      <c r="C777" s="449" t="s">
        <v>585</v>
      </c>
      <c r="D777" s="92">
        <v>5</v>
      </c>
      <c r="E777" s="92">
        <v>3</v>
      </c>
      <c r="F777" s="92">
        <v>1</v>
      </c>
      <c r="G777" s="518" t="s">
        <v>41</v>
      </c>
      <c r="H777" s="367" t="s">
        <v>753</v>
      </c>
      <c r="I777" s="527"/>
      <c r="J777" s="367"/>
      <c r="K777" s="519"/>
      <c r="L777" s="367"/>
    </row>
    <row r="778" spans="1:12" ht="19.5" hidden="1" customHeight="1">
      <c r="A778" s="450">
        <v>1</v>
      </c>
      <c r="B778" s="435">
        <v>5</v>
      </c>
      <c r="C778" s="449" t="s">
        <v>585</v>
      </c>
      <c r="D778" s="92">
        <v>5</v>
      </c>
      <c r="E778" s="92">
        <v>3</v>
      </c>
      <c r="F778" s="92">
        <v>1</v>
      </c>
      <c r="G778" s="518" t="s">
        <v>45</v>
      </c>
      <c r="H778" s="367" t="s">
        <v>754</v>
      </c>
      <c r="I778" s="527"/>
      <c r="J778" s="367"/>
      <c r="K778" s="519"/>
      <c r="L778" s="367"/>
    </row>
    <row r="779" spans="1:12" ht="19.5" hidden="1" customHeight="1">
      <c r="A779" s="450">
        <v>1</v>
      </c>
      <c r="B779" s="435">
        <v>5</v>
      </c>
      <c r="C779" s="449" t="s">
        <v>585</v>
      </c>
      <c r="D779" s="92">
        <v>5</v>
      </c>
      <c r="E779" s="92">
        <v>3</v>
      </c>
      <c r="F779" s="92">
        <v>1</v>
      </c>
      <c r="G779" s="518" t="s">
        <v>585</v>
      </c>
      <c r="H779" s="367" t="s">
        <v>755</v>
      </c>
      <c r="I779" s="527"/>
      <c r="J779" s="367"/>
      <c r="K779" s="519"/>
      <c r="L779" s="367"/>
    </row>
    <row r="780" spans="1:12" ht="19.5" customHeight="1">
      <c r="A780" s="380">
        <v>2</v>
      </c>
      <c r="B780" s="452"/>
      <c r="C780" s="452"/>
      <c r="D780" s="92"/>
      <c r="E780" s="380"/>
      <c r="F780" s="380"/>
      <c r="G780" s="513"/>
      <c r="H780" s="89" t="s">
        <v>340</v>
      </c>
      <c r="I780" s="540"/>
      <c r="J780" s="89"/>
      <c r="K780" s="514" t="e">
        <f>K781+K973+K1233+K1402+K1547+K1623+K1685+K1723</f>
        <v>#REF!</v>
      </c>
      <c r="L780" s="89"/>
    </row>
    <row r="781" spans="1:12" ht="19.5" customHeight="1">
      <c r="A781" s="380">
        <v>2</v>
      </c>
      <c r="B781" s="452">
        <v>1</v>
      </c>
      <c r="C781" s="452"/>
      <c r="D781" s="92"/>
      <c r="E781" s="380"/>
      <c r="F781" s="380"/>
      <c r="G781" s="513"/>
      <c r="H781" s="89" t="s">
        <v>341</v>
      </c>
      <c r="I781" s="540"/>
      <c r="J781" s="89"/>
      <c r="K781" s="514">
        <f>K782+K827+K833+K855+K862+K869+K886+K905+K924+K942+K946</f>
        <v>0</v>
      </c>
      <c r="L781" s="89"/>
    </row>
    <row r="782" spans="1:12" ht="19.5" customHeight="1">
      <c r="A782" s="423">
        <v>2</v>
      </c>
      <c r="B782" s="424">
        <v>1</v>
      </c>
      <c r="C782" s="424" t="s">
        <v>34</v>
      </c>
      <c r="D782" s="92"/>
      <c r="E782" s="418"/>
      <c r="F782" s="418"/>
      <c r="G782" s="525"/>
      <c r="H782" s="433" t="s">
        <v>602</v>
      </c>
      <c r="I782" s="532"/>
      <c r="J782" s="90"/>
      <c r="K782" s="522">
        <f>K783+K824</f>
        <v>0</v>
      </c>
      <c r="L782" s="90" t="s">
        <v>48</v>
      </c>
    </row>
    <row r="783" spans="1:12" ht="19.5" hidden="1" customHeight="1">
      <c r="A783" s="453">
        <v>2</v>
      </c>
      <c r="B783" s="435">
        <v>1</v>
      </c>
      <c r="C783" s="435" t="s">
        <v>34</v>
      </c>
      <c r="D783" s="92">
        <v>5</v>
      </c>
      <c r="E783" s="92">
        <v>2</v>
      </c>
      <c r="F783" s="92"/>
      <c r="G783" s="520"/>
      <c r="H783" s="367" t="s">
        <v>43</v>
      </c>
      <c r="I783" s="527"/>
      <c r="J783" s="367"/>
      <c r="K783" s="519">
        <f>K784+K794+K801+K805+K810+K819</f>
        <v>0</v>
      </c>
      <c r="L783" s="367"/>
    </row>
    <row r="784" spans="1:12" ht="19.5" hidden="1" customHeight="1">
      <c r="A784" s="453">
        <v>2</v>
      </c>
      <c r="B784" s="435">
        <v>1</v>
      </c>
      <c r="C784" s="435" t="s">
        <v>34</v>
      </c>
      <c r="D784" s="92">
        <v>5</v>
      </c>
      <c r="E784" s="92">
        <v>2</v>
      </c>
      <c r="F784" s="92">
        <v>1</v>
      </c>
      <c r="G784" s="520"/>
      <c r="H784" s="367" t="s">
        <v>161</v>
      </c>
      <c r="I784" s="527"/>
      <c r="J784" s="367"/>
      <c r="K784" s="519">
        <f>SUM(K785:K793)</f>
        <v>0</v>
      </c>
      <c r="L784" s="367"/>
    </row>
    <row r="785" spans="1:12" ht="19.5" hidden="1" customHeight="1">
      <c r="A785" s="453">
        <v>2</v>
      </c>
      <c r="B785" s="435">
        <v>1</v>
      </c>
      <c r="C785" s="435" t="s">
        <v>34</v>
      </c>
      <c r="D785" s="92">
        <v>5</v>
      </c>
      <c r="E785" s="92">
        <v>2</v>
      </c>
      <c r="F785" s="92">
        <v>1</v>
      </c>
      <c r="G785" s="520" t="s">
        <v>34</v>
      </c>
      <c r="H785" s="367" t="s">
        <v>330</v>
      </c>
      <c r="I785" s="527"/>
      <c r="J785" s="367"/>
      <c r="K785" s="519"/>
      <c r="L785" s="367"/>
    </row>
    <row r="786" spans="1:12" ht="19.5" hidden="1" customHeight="1">
      <c r="A786" s="453">
        <v>2</v>
      </c>
      <c r="B786" s="435">
        <v>1</v>
      </c>
      <c r="C786" s="435" t="s">
        <v>34</v>
      </c>
      <c r="D786" s="92">
        <v>5</v>
      </c>
      <c r="E786" s="92">
        <v>2</v>
      </c>
      <c r="F786" s="92">
        <v>1</v>
      </c>
      <c r="G786" s="520" t="s">
        <v>41</v>
      </c>
      <c r="H786" s="367" t="s">
        <v>695</v>
      </c>
      <c r="I786" s="527"/>
      <c r="J786" s="367"/>
      <c r="K786" s="519"/>
      <c r="L786" s="367"/>
    </row>
    <row r="787" spans="1:12" ht="19.5" hidden="1" customHeight="1">
      <c r="A787" s="453">
        <v>2</v>
      </c>
      <c r="B787" s="435">
        <v>1</v>
      </c>
      <c r="C787" s="435" t="s">
        <v>34</v>
      </c>
      <c r="D787" s="92">
        <v>5</v>
      </c>
      <c r="E787" s="92">
        <v>2</v>
      </c>
      <c r="F787" s="92">
        <v>1</v>
      </c>
      <c r="G787" s="520" t="s">
        <v>45</v>
      </c>
      <c r="H787" s="367" t="s">
        <v>197</v>
      </c>
      <c r="I787" s="527"/>
      <c r="J787" s="367"/>
      <c r="K787" s="519"/>
      <c r="L787" s="367"/>
    </row>
    <row r="788" spans="1:12" ht="19.5" hidden="1" customHeight="1">
      <c r="A788" s="453">
        <v>2</v>
      </c>
      <c r="B788" s="435">
        <v>1</v>
      </c>
      <c r="C788" s="435" t="s">
        <v>34</v>
      </c>
      <c r="D788" s="92">
        <v>5</v>
      </c>
      <c r="E788" s="92">
        <v>2</v>
      </c>
      <c r="F788" s="92">
        <v>1</v>
      </c>
      <c r="G788" s="520" t="s">
        <v>49</v>
      </c>
      <c r="H788" s="367" t="s">
        <v>203</v>
      </c>
      <c r="I788" s="527"/>
      <c r="J788" s="367"/>
      <c r="K788" s="519"/>
      <c r="L788" s="367"/>
    </row>
    <row r="789" spans="1:12" ht="19.5" hidden="1" customHeight="1">
      <c r="A789" s="453">
        <v>2</v>
      </c>
      <c r="B789" s="435">
        <v>1</v>
      </c>
      <c r="C789" s="435" t="s">
        <v>34</v>
      </c>
      <c r="D789" s="92">
        <v>5</v>
      </c>
      <c r="E789" s="92">
        <v>2</v>
      </c>
      <c r="F789" s="92">
        <v>1</v>
      </c>
      <c r="G789" s="520" t="s">
        <v>51</v>
      </c>
      <c r="H789" s="367" t="s">
        <v>446</v>
      </c>
      <c r="I789" s="527"/>
      <c r="J789" s="367"/>
      <c r="K789" s="519"/>
      <c r="L789" s="367"/>
    </row>
    <row r="790" spans="1:12" ht="19.5" hidden="1" customHeight="1">
      <c r="A790" s="453">
        <v>2</v>
      </c>
      <c r="B790" s="435">
        <v>1</v>
      </c>
      <c r="C790" s="435" t="s">
        <v>34</v>
      </c>
      <c r="D790" s="92">
        <v>5</v>
      </c>
      <c r="E790" s="92">
        <v>2</v>
      </c>
      <c r="F790" s="92">
        <v>1</v>
      </c>
      <c r="G790" s="518" t="s">
        <v>73</v>
      </c>
      <c r="H790" s="367" t="s">
        <v>212</v>
      </c>
      <c r="I790" s="527"/>
      <c r="J790" s="367"/>
      <c r="K790" s="519"/>
      <c r="L790" s="367"/>
    </row>
    <row r="791" spans="1:12" ht="19.5" hidden="1" customHeight="1">
      <c r="A791" s="453">
        <v>2</v>
      </c>
      <c r="B791" s="435">
        <v>1</v>
      </c>
      <c r="C791" s="435" t="s">
        <v>34</v>
      </c>
      <c r="D791" s="92">
        <v>5</v>
      </c>
      <c r="E791" s="92">
        <v>2</v>
      </c>
      <c r="F791" s="92">
        <v>1</v>
      </c>
      <c r="G791" s="518" t="s">
        <v>75</v>
      </c>
      <c r="H791" s="367" t="s">
        <v>217</v>
      </c>
      <c r="I791" s="527"/>
      <c r="J791" s="367"/>
      <c r="K791" s="519"/>
      <c r="L791" s="367"/>
    </row>
    <row r="792" spans="1:12" ht="19.5" hidden="1" customHeight="1">
      <c r="A792" s="453">
        <v>2</v>
      </c>
      <c r="B792" s="435">
        <v>1</v>
      </c>
      <c r="C792" s="435" t="s">
        <v>34</v>
      </c>
      <c r="D792" s="92">
        <v>5</v>
      </c>
      <c r="E792" s="92">
        <v>2</v>
      </c>
      <c r="F792" s="92">
        <v>1</v>
      </c>
      <c r="G792" s="518" t="s">
        <v>77</v>
      </c>
      <c r="H792" s="367" t="s">
        <v>696</v>
      </c>
      <c r="I792" s="527"/>
      <c r="J792" s="367"/>
      <c r="K792" s="519"/>
      <c r="L792" s="367"/>
    </row>
    <row r="793" spans="1:12" ht="19.5" hidden="1" customHeight="1">
      <c r="A793" s="453">
        <v>2</v>
      </c>
      <c r="B793" s="435">
        <v>1</v>
      </c>
      <c r="C793" s="435" t="s">
        <v>34</v>
      </c>
      <c r="D793" s="92">
        <v>5</v>
      </c>
      <c r="E793" s="92">
        <v>2</v>
      </c>
      <c r="F793" s="92">
        <v>1</v>
      </c>
      <c r="G793" s="518" t="s">
        <v>585</v>
      </c>
      <c r="H793" s="367" t="s">
        <v>725</v>
      </c>
      <c r="I793" s="527"/>
      <c r="J793" s="367"/>
      <c r="K793" s="519"/>
      <c r="L793" s="367"/>
    </row>
    <row r="794" spans="1:12" ht="19.5" hidden="1" customHeight="1">
      <c r="A794" s="453">
        <v>2</v>
      </c>
      <c r="B794" s="435">
        <v>1</v>
      </c>
      <c r="C794" s="435" t="s">
        <v>34</v>
      </c>
      <c r="D794" s="92">
        <v>5</v>
      </c>
      <c r="E794" s="92">
        <v>2</v>
      </c>
      <c r="F794" s="92">
        <v>2</v>
      </c>
      <c r="G794" s="520"/>
      <c r="H794" s="367" t="s">
        <v>220</v>
      </c>
      <c r="I794" s="527">
        <v>12</v>
      </c>
      <c r="J794" s="367" t="s">
        <v>121</v>
      </c>
      <c r="K794" s="519">
        <f>SUM(K795:K800)</f>
        <v>0</v>
      </c>
      <c r="L794" s="367"/>
    </row>
    <row r="795" spans="1:12" ht="19.5" hidden="1" customHeight="1">
      <c r="A795" s="453">
        <v>2</v>
      </c>
      <c r="B795" s="435">
        <v>1</v>
      </c>
      <c r="C795" s="435" t="s">
        <v>34</v>
      </c>
      <c r="D795" s="92">
        <v>5</v>
      </c>
      <c r="E795" s="92">
        <v>2</v>
      </c>
      <c r="F795" s="92">
        <v>2</v>
      </c>
      <c r="G795" s="518" t="s">
        <v>34</v>
      </c>
      <c r="H795" s="367" t="s">
        <v>339</v>
      </c>
      <c r="I795" s="527"/>
      <c r="J795" s="367"/>
      <c r="K795" s="519"/>
      <c r="L795" s="367"/>
    </row>
    <row r="796" spans="1:12" ht="19.5" hidden="1" customHeight="1">
      <c r="A796" s="453">
        <v>2</v>
      </c>
      <c r="B796" s="435">
        <v>1</v>
      </c>
      <c r="C796" s="435" t="s">
        <v>34</v>
      </c>
      <c r="D796" s="92">
        <v>5</v>
      </c>
      <c r="E796" s="92">
        <v>2</v>
      </c>
      <c r="F796" s="92">
        <v>2</v>
      </c>
      <c r="G796" s="518" t="s">
        <v>37</v>
      </c>
      <c r="H796" s="367" t="s">
        <v>699</v>
      </c>
      <c r="I796" s="527"/>
      <c r="J796" s="367"/>
      <c r="K796" s="519"/>
      <c r="L796" s="367"/>
    </row>
    <row r="797" spans="1:12" ht="19.5" hidden="1" customHeight="1">
      <c r="A797" s="453">
        <v>2</v>
      </c>
      <c r="B797" s="435">
        <v>1</v>
      </c>
      <c r="C797" s="435" t="s">
        <v>34</v>
      </c>
      <c r="D797" s="92">
        <v>5</v>
      </c>
      <c r="E797" s="92">
        <v>2</v>
      </c>
      <c r="F797" s="92">
        <v>2</v>
      </c>
      <c r="G797" s="518" t="s">
        <v>39</v>
      </c>
      <c r="H797" s="367" t="s">
        <v>700</v>
      </c>
      <c r="I797" s="527"/>
      <c r="J797" s="367"/>
      <c r="K797" s="519"/>
      <c r="L797" s="367"/>
    </row>
    <row r="798" spans="1:12" ht="19.5" hidden="1" customHeight="1">
      <c r="A798" s="453">
        <v>2</v>
      </c>
      <c r="B798" s="435">
        <v>1</v>
      </c>
      <c r="C798" s="435" t="s">
        <v>34</v>
      </c>
      <c r="D798" s="92">
        <v>5</v>
      </c>
      <c r="E798" s="92">
        <v>2</v>
      </c>
      <c r="F798" s="92">
        <v>2</v>
      </c>
      <c r="G798" s="518" t="s">
        <v>41</v>
      </c>
      <c r="H798" s="367" t="s">
        <v>701</v>
      </c>
      <c r="I798" s="527"/>
      <c r="J798" s="367"/>
      <c r="K798" s="519"/>
      <c r="L798" s="367"/>
    </row>
    <row r="799" spans="1:12" ht="19.5" hidden="1" customHeight="1">
      <c r="A799" s="453">
        <v>2</v>
      </c>
      <c r="B799" s="435">
        <v>1</v>
      </c>
      <c r="C799" s="435" t="s">
        <v>34</v>
      </c>
      <c r="D799" s="92">
        <v>5</v>
      </c>
      <c r="E799" s="92">
        <v>2</v>
      </c>
      <c r="F799" s="92">
        <v>2</v>
      </c>
      <c r="G799" s="518" t="s">
        <v>45</v>
      </c>
      <c r="H799" s="367" t="s">
        <v>702</v>
      </c>
      <c r="I799" s="527"/>
      <c r="J799" s="367"/>
      <c r="K799" s="519">
        <f>'2.1.1'!J21</f>
        <v>0</v>
      </c>
      <c r="L799" s="367"/>
    </row>
    <row r="800" spans="1:12" ht="19.5" hidden="1" customHeight="1">
      <c r="A800" s="453">
        <v>2</v>
      </c>
      <c r="B800" s="435">
        <v>1</v>
      </c>
      <c r="C800" s="435" t="s">
        <v>34</v>
      </c>
      <c r="D800" s="92">
        <v>5</v>
      </c>
      <c r="E800" s="92">
        <v>2</v>
      </c>
      <c r="F800" s="92">
        <v>2</v>
      </c>
      <c r="G800" s="518" t="s">
        <v>585</v>
      </c>
      <c r="H800" s="367" t="s">
        <v>703</v>
      </c>
      <c r="I800" s="527"/>
      <c r="J800" s="367"/>
      <c r="K800" s="519"/>
      <c r="L800" s="367"/>
    </row>
    <row r="801" spans="1:12" ht="19.5" hidden="1" customHeight="1">
      <c r="A801" s="453">
        <v>2</v>
      </c>
      <c r="B801" s="435">
        <v>1</v>
      </c>
      <c r="C801" s="435" t="s">
        <v>34</v>
      </c>
      <c r="D801" s="92">
        <v>5</v>
      </c>
      <c r="E801" s="92">
        <v>2</v>
      </c>
      <c r="F801" s="92">
        <v>3</v>
      </c>
      <c r="G801" s="520"/>
      <c r="H801" s="367" t="s">
        <v>226</v>
      </c>
      <c r="I801" s="527"/>
      <c r="J801" s="367"/>
      <c r="K801" s="519">
        <f>SUM(K802:K804)</f>
        <v>0</v>
      </c>
      <c r="L801" s="367"/>
    </row>
    <row r="802" spans="1:12" ht="19.5" hidden="1" customHeight="1">
      <c r="A802" s="453">
        <v>2</v>
      </c>
      <c r="B802" s="435">
        <v>1</v>
      </c>
      <c r="C802" s="435" t="s">
        <v>34</v>
      </c>
      <c r="D802" s="92">
        <v>5</v>
      </c>
      <c r="E802" s="92">
        <v>2</v>
      </c>
      <c r="F802" s="92">
        <v>3</v>
      </c>
      <c r="G802" s="518" t="s">
        <v>34</v>
      </c>
      <c r="H802" s="367" t="s">
        <v>704</v>
      </c>
      <c r="I802" s="527"/>
      <c r="J802" s="367"/>
      <c r="K802" s="519"/>
      <c r="L802" s="367"/>
    </row>
    <row r="803" spans="1:12" ht="19.5" hidden="1" customHeight="1">
      <c r="A803" s="453">
        <v>2</v>
      </c>
      <c r="B803" s="435">
        <v>1</v>
      </c>
      <c r="C803" s="435" t="s">
        <v>34</v>
      </c>
      <c r="D803" s="92">
        <v>5</v>
      </c>
      <c r="E803" s="92">
        <v>2</v>
      </c>
      <c r="F803" s="92">
        <v>3</v>
      </c>
      <c r="G803" s="518" t="s">
        <v>37</v>
      </c>
      <c r="H803" s="367" t="s">
        <v>705</v>
      </c>
      <c r="I803" s="527"/>
      <c r="J803" s="367"/>
      <c r="K803" s="519"/>
      <c r="L803" s="367"/>
    </row>
    <row r="804" spans="1:12" ht="19.5" hidden="1" customHeight="1">
      <c r="A804" s="453">
        <v>2</v>
      </c>
      <c r="B804" s="435">
        <v>1</v>
      </c>
      <c r="C804" s="435" t="s">
        <v>34</v>
      </c>
      <c r="D804" s="92">
        <v>5</v>
      </c>
      <c r="E804" s="92">
        <v>2</v>
      </c>
      <c r="F804" s="92">
        <v>3</v>
      </c>
      <c r="G804" s="518" t="s">
        <v>39</v>
      </c>
      <c r="H804" s="367" t="s">
        <v>495</v>
      </c>
      <c r="I804" s="527"/>
      <c r="J804" s="367"/>
      <c r="K804" s="519"/>
      <c r="L804" s="367"/>
    </row>
    <row r="805" spans="1:12" ht="19.5" hidden="1" customHeight="1">
      <c r="A805" s="453">
        <v>2</v>
      </c>
      <c r="B805" s="435">
        <v>1</v>
      </c>
      <c r="C805" s="435" t="s">
        <v>34</v>
      </c>
      <c r="D805" s="92">
        <v>5</v>
      </c>
      <c r="E805" s="92">
        <v>2</v>
      </c>
      <c r="F805" s="92">
        <v>4</v>
      </c>
      <c r="G805" s="520"/>
      <c r="H805" s="367" t="s">
        <v>706</v>
      </c>
      <c r="I805" s="527"/>
      <c r="J805" s="367"/>
      <c r="K805" s="519">
        <f>SUM(K806:K809)</f>
        <v>0</v>
      </c>
      <c r="L805" s="367"/>
    </row>
    <row r="806" spans="1:12" ht="19.5" hidden="1" customHeight="1">
      <c r="A806" s="453">
        <v>2</v>
      </c>
      <c r="B806" s="435">
        <v>1</v>
      </c>
      <c r="C806" s="435" t="s">
        <v>34</v>
      </c>
      <c r="D806" s="92">
        <v>5</v>
      </c>
      <c r="E806" s="92">
        <v>2</v>
      </c>
      <c r="F806" s="92">
        <v>4</v>
      </c>
      <c r="G806" s="518" t="s">
        <v>34</v>
      </c>
      <c r="H806" s="367" t="s">
        <v>707</v>
      </c>
      <c r="I806" s="527"/>
      <c r="J806" s="367"/>
      <c r="K806" s="519"/>
      <c r="L806" s="367"/>
    </row>
    <row r="807" spans="1:12" ht="19.5" hidden="1" customHeight="1">
      <c r="A807" s="453">
        <v>2</v>
      </c>
      <c r="B807" s="435">
        <v>1</v>
      </c>
      <c r="C807" s="435" t="s">
        <v>34</v>
      </c>
      <c r="D807" s="92">
        <v>5</v>
      </c>
      <c r="E807" s="92">
        <v>2</v>
      </c>
      <c r="F807" s="92">
        <v>4</v>
      </c>
      <c r="G807" s="518" t="s">
        <v>37</v>
      </c>
      <c r="H807" s="367" t="s">
        <v>708</v>
      </c>
      <c r="I807" s="527"/>
      <c r="J807" s="367"/>
      <c r="K807" s="519"/>
      <c r="L807" s="367"/>
    </row>
    <row r="808" spans="1:12" ht="19.5" hidden="1" customHeight="1">
      <c r="A808" s="453">
        <v>2</v>
      </c>
      <c r="B808" s="435">
        <v>1</v>
      </c>
      <c r="C808" s="435" t="s">
        <v>34</v>
      </c>
      <c r="D808" s="92">
        <v>5</v>
      </c>
      <c r="E808" s="92">
        <v>2</v>
      </c>
      <c r="F808" s="92">
        <v>4</v>
      </c>
      <c r="G808" s="518" t="s">
        <v>39</v>
      </c>
      <c r="H808" s="367" t="s">
        <v>709</v>
      </c>
      <c r="I808" s="527"/>
      <c r="J808" s="367"/>
      <c r="K808" s="519"/>
      <c r="L808" s="367"/>
    </row>
    <row r="809" spans="1:12" ht="19.5" hidden="1" customHeight="1">
      <c r="A809" s="453">
        <v>2</v>
      </c>
      <c r="B809" s="435">
        <v>1</v>
      </c>
      <c r="C809" s="435" t="s">
        <v>34</v>
      </c>
      <c r="D809" s="92">
        <v>5</v>
      </c>
      <c r="E809" s="92">
        <v>2</v>
      </c>
      <c r="F809" s="92">
        <v>4</v>
      </c>
      <c r="G809" s="518" t="s">
        <v>585</v>
      </c>
      <c r="H809" s="367" t="s">
        <v>710</v>
      </c>
      <c r="I809" s="527"/>
      <c r="J809" s="367"/>
      <c r="K809" s="519"/>
      <c r="L809" s="367"/>
    </row>
    <row r="810" spans="1:12" ht="19.5" hidden="1" customHeight="1">
      <c r="A810" s="453">
        <v>2</v>
      </c>
      <c r="B810" s="435">
        <v>1</v>
      </c>
      <c r="C810" s="435" t="s">
        <v>34</v>
      </c>
      <c r="D810" s="92">
        <v>5</v>
      </c>
      <c r="E810" s="92">
        <v>2</v>
      </c>
      <c r="F810" s="92">
        <v>5</v>
      </c>
      <c r="G810" s="520"/>
      <c r="H810" s="367" t="s">
        <v>711</v>
      </c>
      <c r="I810" s="527"/>
      <c r="J810" s="367"/>
      <c r="K810" s="519">
        <f>SUM(K815:K818)</f>
        <v>0</v>
      </c>
      <c r="L810" s="367"/>
    </row>
    <row r="811" spans="1:12" ht="19.5" hidden="1" customHeight="1">
      <c r="A811" s="453">
        <v>2</v>
      </c>
      <c r="B811" s="435">
        <v>1</v>
      </c>
      <c r="C811" s="435" t="s">
        <v>34</v>
      </c>
      <c r="D811" s="92">
        <v>5</v>
      </c>
      <c r="E811" s="92">
        <v>2</v>
      </c>
      <c r="F811" s="92">
        <v>5</v>
      </c>
      <c r="G811" s="518" t="s">
        <v>34</v>
      </c>
      <c r="H811" s="367" t="s">
        <v>238</v>
      </c>
      <c r="I811" s="527"/>
      <c r="J811" s="367"/>
      <c r="K811" s="519"/>
      <c r="L811" s="367"/>
    </row>
    <row r="812" spans="1:12" ht="19.5" hidden="1" customHeight="1">
      <c r="A812" s="453">
        <v>2</v>
      </c>
      <c r="B812" s="435">
        <v>1</v>
      </c>
      <c r="C812" s="435" t="s">
        <v>34</v>
      </c>
      <c r="D812" s="92">
        <v>5</v>
      </c>
      <c r="E812" s="92">
        <v>2</v>
      </c>
      <c r="F812" s="92">
        <v>5</v>
      </c>
      <c r="G812" s="518" t="s">
        <v>37</v>
      </c>
      <c r="H812" s="367" t="s">
        <v>712</v>
      </c>
      <c r="I812" s="527"/>
      <c r="J812" s="367"/>
      <c r="K812" s="519"/>
      <c r="L812" s="367"/>
    </row>
    <row r="813" spans="1:12" ht="19.5" hidden="1" customHeight="1">
      <c r="A813" s="453">
        <v>2</v>
      </c>
      <c r="B813" s="435">
        <v>1</v>
      </c>
      <c r="C813" s="435" t="s">
        <v>34</v>
      </c>
      <c r="D813" s="92">
        <v>5</v>
      </c>
      <c r="E813" s="92">
        <v>2</v>
      </c>
      <c r="F813" s="92">
        <v>5</v>
      </c>
      <c r="G813" s="518" t="s">
        <v>39</v>
      </c>
      <c r="H813" s="367" t="s">
        <v>713</v>
      </c>
      <c r="I813" s="527"/>
      <c r="J813" s="367"/>
      <c r="K813" s="519"/>
      <c r="L813" s="367"/>
    </row>
    <row r="814" spans="1:12" ht="20.100000000000001" hidden="1" customHeight="1">
      <c r="A814" s="453">
        <v>2</v>
      </c>
      <c r="B814" s="435">
        <v>1</v>
      </c>
      <c r="C814" s="435" t="s">
        <v>34</v>
      </c>
      <c r="D814" s="92">
        <v>5</v>
      </c>
      <c r="E814" s="92">
        <v>2</v>
      </c>
      <c r="F814" s="92">
        <v>5</v>
      </c>
      <c r="G814" s="518" t="s">
        <v>41</v>
      </c>
      <c r="H814" s="367" t="s">
        <v>714</v>
      </c>
      <c r="I814" s="527"/>
      <c r="J814" s="367"/>
      <c r="K814" s="519"/>
      <c r="L814" s="367"/>
    </row>
    <row r="815" spans="1:12" ht="19.5" hidden="1" customHeight="1">
      <c r="A815" s="453">
        <v>2</v>
      </c>
      <c r="B815" s="435">
        <v>1</v>
      </c>
      <c r="C815" s="435" t="s">
        <v>34</v>
      </c>
      <c r="D815" s="92">
        <v>5</v>
      </c>
      <c r="E815" s="92">
        <v>2</v>
      </c>
      <c r="F815" s="92">
        <v>5</v>
      </c>
      <c r="G815" s="518" t="s">
        <v>45</v>
      </c>
      <c r="H815" s="367" t="s">
        <v>245</v>
      </c>
      <c r="I815" s="527"/>
      <c r="J815" s="367"/>
      <c r="K815" s="519"/>
      <c r="L815" s="367"/>
    </row>
    <row r="816" spans="1:12" ht="19.5" hidden="1" customHeight="1">
      <c r="A816" s="453">
        <v>2</v>
      </c>
      <c r="B816" s="435">
        <v>1</v>
      </c>
      <c r="C816" s="435" t="s">
        <v>34</v>
      </c>
      <c r="D816" s="92">
        <v>5</v>
      </c>
      <c r="E816" s="92">
        <v>2</v>
      </c>
      <c r="F816" s="92">
        <v>5</v>
      </c>
      <c r="G816" s="518" t="s">
        <v>49</v>
      </c>
      <c r="H816" s="367" t="s">
        <v>715</v>
      </c>
      <c r="I816" s="527"/>
      <c r="J816" s="367"/>
      <c r="K816" s="519"/>
      <c r="L816" s="367"/>
    </row>
    <row r="817" spans="1:12" ht="19.5" hidden="1" customHeight="1">
      <c r="A817" s="453">
        <v>2</v>
      </c>
      <c r="B817" s="435">
        <v>1</v>
      </c>
      <c r="C817" s="435" t="s">
        <v>34</v>
      </c>
      <c r="D817" s="92">
        <v>5</v>
      </c>
      <c r="E817" s="92">
        <v>2</v>
      </c>
      <c r="F817" s="92">
        <v>5</v>
      </c>
      <c r="G817" s="518" t="s">
        <v>51</v>
      </c>
      <c r="H817" s="367" t="s">
        <v>716</v>
      </c>
      <c r="I817" s="527"/>
      <c r="J817" s="367"/>
      <c r="K817" s="519"/>
      <c r="L817" s="367"/>
    </row>
    <row r="818" spans="1:12" ht="19.5" hidden="1" customHeight="1">
      <c r="A818" s="453">
        <v>2</v>
      </c>
      <c r="B818" s="435">
        <v>1</v>
      </c>
      <c r="C818" s="435" t="s">
        <v>34</v>
      </c>
      <c r="D818" s="92">
        <v>5</v>
      </c>
      <c r="E818" s="92">
        <v>2</v>
      </c>
      <c r="F818" s="92">
        <v>5</v>
      </c>
      <c r="G818" s="518" t="s">
        <v>585</v>
      </c>
      <c r="H818" s="367" t="s">
        <v>764</v>
      </c>
      <c r="I818" s="527"/>
      <c r="J818" s="367"/>
      <c r="K818" s="519"/>
      <c r="L818" s="367"/>
    </row>
    <row r="819" spans="1:12" s="523" customFormat="1" ht="21" hidden="1" customHeight="1">
      <c r="A819" s="453">
        <v>2</v>
      </c>
      <c r="B819" s="435">
        <v>1</v>
      </c>
      <c r="C819" s="435" t="s">
        <v>34</v>
      </c>
      <c r="D819" s="92">
        <v>5</v>
      </c>
      <c r="E819" s="92">
        <v>2</v>
      </c>
      <c r="F819" s="92">
        <v>6</v>
      </c>
      <c r="G819" s="520"/>
      <c r="H819" s="367" t="s">
        <v>279</v>
      </c>
      <c r="I819" s="527"/>
      <c r="J819" s="367"/>
      <c r="K819" s="519">
        <f>SUM(K820:K823)</f>
        <v>0</v>
      </c>
      <c r="L819" s="367"/>
    </row>
    <row r="820" spans="1:12" ht="19.5" hidden="1" customHeight="1">
      <c r="A820" s="453">
        <v>2</v>
      </c>
      <c r="B820" s="435">
        <v>1</v>
      </c>
      <c r="C820" s="435" t="s">
        <v>34</v>
      </c>
      <c r="D820" s="92">
        <v>5</v>
      </c>
      <c r="E820" s="92">
        <v>2</v>
      </c>
      <c r="F820" s="92">
        <v>6</v>
      </c>
      <c r="G820" s="518" t="s">
        <v>39</v>
      </c>
      <c r="H820" s="367" t="s">
        <v>718</v>
      </c>
      <c r="I820" s="527"/>
      <c r="J820" s="367"/>
      <c r="K820" s="519"/>
      <c r="L820" s="367"/>
    </row>
    <row r="821" spans="1:12" ht="19.5" hidden="1" customHeight="1">
      <c r="A821" s="453">
        <v>2</v>
      </c>
      <c r="B821" s="435">
        <v>1</v>
      </c>
      <c r="C821" s="435" t="s">
        <v>34</v>
      </c>
      <c r="D821" s="92">
        <v>5</v>
      </c>
      <c r="E821" s="92">
        <v>2</v>
      </c>
      <c r="F821" s="92">
        <v>6</v>
      </c>
      <c r="G821" s="518" t="s">
        <v>41</v>
      </c>
      <c r="H821" s="367" t="s">
        <v>746</v>
      </c>
      <c r="I821" s="527"/>
      <c r="J821" s="367"/>
      <c r="K821" s="519"/>
      <c r="L821" s="367"/>
    </row>
    <row r="822" spans="1:12" ht="19.5" hidden="1" customHeight="1">
      <c r="A822" s="453">
        <v>2</v>
      </c>
      <c r="B822" s="435">
        <v>1</v>
      </c>
      <c r="C822" s="435" t="s">
        <v>34</v>
      </c>
      <c r="D822" s="92">
        <v>5</v>
      </c>
      <c r="E822" s="92">
        <v>2</v>
      </c>
      <c r="F822" s="92">
        <v>6</v>
      </c>
      <c r="G822" s="518" t="s">
        <v>73</v>
      </c>
      <c r="H822" s="367" t="s">
        <v>719</v>
      </c>
      <c r="I822" s="527"/>
      <c r="J822" s="367"/>
      <c r="K822" s="519"/>
      <c r="L822" s="367"/>
    </row>
    <row r="823" spans="1:12" ht="17.25" hidden="1" customHeight="1">
      <c r="A823" s="453">
        <v>2</v>
      </c>
      <c r="B823" s="435">
        <v>1</v>
      </c>
      <c r="C823" s="435" t="s">
        <v>34</v>
      </c>
      <c r="D823" s="92">
        <v>5</v>
      </c>
      <c r="E823" s="92">
        <v>2</v>
      </c>
      <c r="F823" s="92">
        <v>6</v>
      </c>
      <c r="G823" s="518" t="s">
        <v>585</v>
      </c>
      <c r="H823" s="367" t="s">
        <v>720</v>
      </c>
      <c r="I823" s="527"/>
      <c r="J823" s="367"/>
      <c r="K823" s="519"/>
      <c r="L823" s="367"/>
    </row>
    <row r="824" spans="1:12" ht="19.5" hidden="1" customHeight="1">
      <c r="A824" s="453">
        <v>2</v>
      </c>
      <c r="B824" s="435">
        <v>1</v>
      </c>
      <c r="C824" s="435" t="s">
        <v>34</v>
      </c>
      <c r="D824" s="92">
        <v>5</v>
      </c>
      <c r="E824" s="92">
        <v>3</v>
      </c>
      <c r="F824" s="92"/>
      <c r="G824" s="520"/>
      <c r="H824" s="367" t="s">
        <v>55</v>
      </c>
      <c r="I824" s="527"/>
      <c r="J824" s="367"/>
      <c r="K824" s="519">
        <f>K825</f>
        <v>0</v>
      </c>
      <c r="L824" s="367"/>
    </row>
    <row r="825" spans="1:12" s="523" customFormat="1" ht="19.5" hidden="1" customHeight="1">
      <c r="A825" s="453">
        <v>2</v>
      </c>
      <c r="B825" s="435">
        <v>1</v>
      </c>
      <c r="C825" s="435" t="s">
        <v>34</v>
      </c>
      <c r="D825" s="92">
        <v>5</v>
      </c>
      <c r="E825" s="92">
        <v>3</v>
      </c>
      <c r="F825" s="92">
        <v>9</v>
      </c>
      <c r="G825" s="520"/>
      <c r="H825" s="367" t="s">
        <v>766</v>
      </c>
      <c r="I825" s="527"/>
      <c r="J825" s="367"/>
      <c r="K825" s="519">
        <f>K826</f>
        <v>0</v>
      </c>
      <c r="L825" s="367"/>
    </row>
    <row r="826" spans="1:12" ht="19.5" hidden="1" customHeight="1">
      <c r="A826" s="453">
        <v>2</v>
      </c>
      <c r="B826" s="435">
        <v>1</v>
      </c>
      <c r="C826" s="435" t="s">
        <v>34</v>
      </c>
      <c r="D826" s="92">
        <v>5</v>
      </c>
      <c r="E826" s="92">
        <v>3</v>
      </c>
      <c r="F826" s="92">
        <v>9</v>
      </c>
      <c r="G826" s="518" t="s">
        <v>34</v>
      </c>
      <c r="H826" s="367" t="s">
        <v>767</v>
      </c>
      <c r="I826" s="527"/>
      <c r="J826" s="367"/>
      <c r="K826" s="519"/>
      <c r="L826" s="367"/>
    </row>
    <row r="827" spans="1:12" ht="19.5" customHeight="1">
      <c r="A827" s="418">
        <v>2</v>
      </c>
      <c r="B827" s="424">
        <v>1</v>
      </c>
      <c r="C827" s="424" t="s">
        <v>37</v>
      </c>
      <c r="D827" s="92"/>
      <c r="E827" s="418"/>
      <c r="F827" s="418"/>
      <c r="G827" s="525"/>
      <c r="H827" s="537" t="s">
        <v>343</v>
      </c>
      <c r="I827" s="541"/>
      <c r="J827" s="90"/>
      <c r="K827" s="522">
        <f>K828</f>
        <v>0</v>
      </c>
      <c r="L827" s="90"/>
    </row>
    <row r="828" spans="1:12" ht="19.5" hidden="1" customHeight="1">
      <c r="A828" s="92">
        <v>2</v>
      </c>
      <c r="B828" s="435">
        <v>1</v>
      </c>
      <c r="C828" s="435" t="s">
        <v>37</v>
      </c>
      <c r="D828" s="92">
        <v>5</v>
      </c>
      <c r="E828" s="92">
        <v>2</v>
      </c>
      <c r="F828" s="92"/>
      <c r="G828" s="520"/>
      <c r="H828" s="367" t="s">
        <v>43</v>
      </c>
      <c r="I828" s="527"/>
      <c r="J828" s="367"/>
      <c r="K828" s="519"/>
      <c r="L828" s="367"/>
    </row>
    <row r="829" spans="1:12" ht="19.5" hidden="1" customHeight="1">
      <c r="A829" s="92">
        <v>2</v>
      </c>
      <c r="B829" s="435">
        <v>1</v>
      </c>
      <c r="C829" s="435" t="s">
        <v>37</v>
      </c>
      <c r="D829" s="92">
        <v>5</v>
      </c>
      <c r="E829" s="92">
        <v>2</v>
      </c>
      <c r="F829" s="92">
        <v>7</v>
      </c>
      <c r="G829" s="520"/>
      <c r="H829" s="367" t="s">
        <v>768</v>
      </c>
      <c r="I829" s="527"/>
      <c r="J829" s="367"/>
      <c r="K829" s="519">
        <f>SUM(K830:K832)</f>
        <v>0</v>
      </c>
      <c r="L829" s="367"/>
    </row>
    <row r="830" spans="1:12" ht="19.5" hidden="1" customHeight="1">
      <c r="A830" s="92">
        <v>2</v>
      </c>
      <c r="B830" s="435">
        <v>1</v>
      </c>
      <c r="C830" s="435" t="s">
        <v>37</v>
      </c>
      <c r="D830" s="92">
        <v>5</v>
      </c>
      <c r="E830" s="92">
        <v>2</v>
      </c>
      <c r="F830" s="92">
        <v>7</v>
      </c>
      <c r="G830" s="518" t="s">
        <v>34</v>
      </c>
      <c r="H830" s="367" t="s">
        <v>769</v>
      </c>
      <c r="I830" s="527"/>
      <c r="J830" s="367"/>
      <c r="K830" s="519"/>
      <c r="L830" s="367"/>
    </row>
    <row r="831" spans="1:12" ht="19.5" hidden="1" customHeight="1">
      <c r="A831" s="92">
        <v>2</v>
      </c>
      <c r="B831" s="435">
        <v>1</v>
      </c>
      <c r="C831" s="435" t="s">
        <v>37</v>
      </c>
      <c r="D831" s="92">
        <v>5</v>
      </c>
      <c r="E831" s="92">
        <v>2</v>
      </c>
      <c r="F831" s="92">
        <v>7</v>
      </c>
      <c r="G831" s="518" t="s">
        <v>37</v>
      </c>
      <c r="H831" s="367" t="s">
        <v>770</v>
      </c>
      <c r="I831" s="527"/>
      <c r="J831" s="367"/>
      <c r="K831" s="519"/>
      <c r="L831" s="367"/>
    </row>
    <row r="832" spans="1:12" ht="19.5" hidden="1" customHeight="1">
      <c r="A832" s="92">
        <v>2</v>
      </c>
      <c r="B832" s="435">
        <v>1</v>
      </c>
      <c r="C832" s="435" t="s">
        <v>37</v>
      </c>
      <c r="D832" s="92">
        <v>5</v>
      </c>
      <c r="E832" s="92">
        <v>2</v>
      </c>
      <c r="F832" s="92">
        <v>7</v>
      </c>
      <c r="G832" s="518" t="s">
        <v>39</v>
      </c>
      <c r="H832" s="367" t="s">
        <v>771</v>
      </c>
      <c r="I832" s="527"/>
      <c r="J832" s="367"/>
      <c r="K832" s="519"/>
      <c r="L832" s="367"/>
    </row>
    <row r="833" spans="1:12" ht="19.5" customHeight="1">
      <c r="A833" s="423">
        <v>2</v>
      </c>
      <c r="B833" s="424">
        <v>1</v>
      </c>
      <c r="C833" s="424" t="s">
        <v>39</v>
      </c>
      <c r="D833" s="92"/>
      <c r="E833" s="418"/>
      <c r="F833" s="418"/>
      <c r="G833" s="525"/>
      <c r="H833" s="433" t="s">
        <v>344</v>
      </c>
      <c r="I833" s="532"/>
      <c r="J833" s="90"/>
      <c r="K833" s="522">
        <f>K834</f>
        <v>0</v>
      </c>
      <c r="L833" s="90"/>
    </row>
    <row r="834" spans="1:12" ht="19.5" hidden="1" customHeight="1">
      <c r="A834" s="453">
        <v>2</v>
      </c>
      <c r="B834" s="435">
        <v>1</v>
      </c>
      <c r="C834" s="435" t="s">
        <v>39</v>
      </c>
      <c r="D834" s="92">
        <v>5</v>
      </c>
      <c r="E834" s="92">
        <v>2</v>
      </c>
      <c r="F834" s="92"/>
      <c r="G834" s="520"/>
      <c r="H834" s="367" t="s">
        <v>43</v>
      </c>
      <c r="I834" s="527"/>
      <c r="J834" s="367"/>
      <c r="K834" s="519">
        <f>K835+K843+K848+K851</f>
        <v>0</v>
      </c>
      <c r="L834" s="367"/>
    </row>
    <row r="835" spans="1:12" ht="19.5" hidden="1" customHeight="1">
      <c r="A835" s="453">
        <v>2</v>
      </c>
      <c r="B835" s="435">
        <v>1</v>
      </c>
      <c r="C835" s="435" t="s">
        <v>39</v>
      </c>
      <c r="D835" s="92">
        <v>5</v>
      </c>
      <c r="E835" s="92">
        <v>2</v>
      </c>
      <c r="F835" s="92">
        <v>1</v>
      </c>
      <c r="G835" s="520"/>
      <c r="H835" s="367" t="s">
        <v>161</v>
      </c>
      <c r="I835" s="527"/>
      <c r="J835" s="367"/>
      <c r="K835" s="519">
        <f>SUM(K836:K842)</f>
        <v>0</v>
      </c>
      <c r="L835" s="367"/>
    </row>
    <row r="836" spans="1:12" ht="19.5" hidden="1" customHeight="1">
      <c r="A836" s="453">
        <v>2</v>
      </c>
      <c r="B836" s="435">
        <v>1</v>
      </c>
      <c r="C836" s="435" t="s">
        <v>39</v>
      </c>
      <c r="D836" s="92">
        <v>5</v>
      </c>
      <c r="E836" s="92">
        <v>2</v>
      </c>
      <c r="F836" s="92">
        <v>1</v>
      </c>
      <c r="G836" s="520" t="s">
        <v>34</v>
      </c>
      <c r="H836" s="367" t="s">
        <v>330</v>
      </c>
      <c r="I836" s="527"/>
      <c r="J836" s="367"/>
      <c r="K836" s="519"/>
      <c r="L836" s="367"/>
    </row>
    <row r="837" spans="1:12" ht="19.5" hidden="1" customHeight="1">
      <c r="A837" s="453">
        <v>2</v>
      </c>
      <c r="B837" s="435">
        <v>1</v>
      </c>
      <c r="C837" s="435" t="s">
        <v>39</v>
      </c>
      <c r="D837" s="92">
        <v>5</v>
      </c>
      <c r="E837" s="92">
        <v>2</v>
      </c>
      <c r="F837" s="92">
        <v>1</v>
      </c>
      <c r="G837" s="520" t="s">
        <v>41</v>
      </c>
      <c r="H837" s="367" t="s">
        <v>695</v>
      </c>
      <c r="I837" s="527"/>
      <c r="J837" s="367"/>
      <c r="K837" s="519"/>
      <c r="L837" s="367"/>
    </row>
    <row r="838" spans="1:12" ht="19.5" hidden="1" customHeight="1">
      <c r="A838" s="453">
        <v>2</v>
      </c>
      <c r="B838" s="435">
        <v>1</v>
      </c>
      <c r="C838" s="435" t="s">
        <v>39</v>
      </c>
      <c r="D838" s="92">
        <v>5</v>
      </c>
      <c r="E838" s="92">
        <v>2</v>
      </c>
      <c r="F838" s="92">
        <v>1</v>
      </c>
      <c r="G838" s="520" t="s">
        <v>45</v>
      </c>
      <c r="H838" s="367" t="s">
        <v>197</v>
      </c>
      <c r="I838" s="527"/>
      <c r="J838" s="367"/>
      <c r="K838" s="519"/>
      <c r="L838" s="367"/>
    </row>
    <row r="839" spans="1:12" ht="19.5" hidden="1" customHeight="1">
      <c r="A839" s="453">
        <v>2</v>
      </c>
      <c r="B839" s="435">
        <v>1</v>
      </c>
      <c r="C839" s="435" t="s">
        <v>39</v>
      </c>
      <c r="D839" s="92">
        <v>5</v>
      </c>
      <c r="E839" s="92">
        <v>2</v>
      </c>
      <c r="F839" s="92">
        <v>1</v>
      </c>
      <c r="G839" s="520" t="s">
        <v>49</v>
      </c>
      <c r="H839" s="367" t="s">
        <v>203</v>
      </c>
      <c r="I839" s="527"/>
      <c r="J839" s="367"/>
      <c r="K839" s="519"/>
      <c r="L839" s="367"/>
    </row>
    <row r="840" spans="1:12" ht="19.5" hidden="1" customHeight="1">
      <c r="A840" s="453">
        <v>2</v>
      </c>
      <c r="B840" s="435">
        <v>1</v>
      </c>
      <c r="C840" s="435" t="s">
        <v>39</v>
      </c>
      <c r="D840" s="92">
        <v>5</v>
      </c>
      <c r="E840" s="92">
        <v>2</v>
      </c>
      <c r="F840" s="92">
        <v>1</v>
      </c>
      <c r="G840" s="520" t="s">
        <v>51</v>
      </c>
      <c r="H840" s="367" t="s">
        <v>446</v>
      </c>
      <c r="I840" s="527"/>
      <c r="J840" s="367"/>
      <c r="K840" s="519"/>
      <c r="L840" s="367"/>
    </row>
    <row r="841" spans="1:12" ht="19.5" hidden="1" customHeight="1">
      <c r="A841" s="453">
        <v>2</v>
      </c>
      <c r="B841" s="435">
        <v>1</v>
      </c>
      <c r="C841" s="435" t="s">
        <v>39</v>
      </c>
      <c r="D841" s="92">
        <v>5</v>
      </c>
      <c r="E841" s="92">
        <v>2</v>
      </c>
      <c r="F841" s="92">
        <v>1</v>
      </c>
      <c r="G841" s="518" t="s">
        <v>73</v>
      </c>
      <c r="H841" s="367" t="s">
        <v>212</v>
      </c>
      <c r="I841" s="527"/>
      <c r="J841" s="367"/>
      <c r="K841" s="519"/>
      <c r="L841" s="367"/>
    </row>
    <row r="842" spans="1:12" ht="19.5" hidden="1" customHeight="1">
      <c r="A842" s="453">
        <v>2</v>
      </c>
      <c r="B842" s="435">
        <v>1</v>
      </c>
      <c r="C842" s="435" t="s">
        <v>39</v>
      </c>
      <c r="D842" s="92">
        <v>5</v>
      </c>
      <c r="E842" s="92">
        <v>2</v>
      </c>
      <c r="F842" s="92">
        <v>1</v>
      </c>
      <c r="G842" s="518" t="s">
        <v>585</v>
      </c>
      <c r="H842" s="367" t="s">
        <v>725</v>
      </c>
      <c r="I842" s="527"/>
      <c r="J842" s="367"/>
      <c r="K842" s="519"/>
      <c r="L842" s="367"/>
    </row>
    <row r="843" spans="1:12" ht="19.5" hidden="1" customHeight="1">
      <c r="A843" s="453">
        <v>2</v>
      </c>
      <c r="B843" s="435">
        <v>1</v>
      </c>
      <c r="C843" s="435" t="s">
        <v>39</v>
      </c>
      <c r="D843" s="92">
        <v>5</v>
      </c>
      <c r="E843" s="92">
        <v>2</v>
      </c>
      <c r="F843" s="92">
        <v>2</v>
      </c>
      <c r="G843" s="520"/>
      <c r="H843" s="367" t="s">
        <v>220</v>
      </c>
      <c r="I843" s="527"/>
      <c r="J843" s="367"/>
      <c r="K843" s="519">
        <f>SUM(K844:K847)</f>
        <v>0</v>
      </c>
      <c r="L843" s="367"/>
    </row>
    <row r="844" spans="1:12" ht="19.5" hidden="1" customHeight="1">
      <c r="A844" s="453">
        <v>2</v>
      </c>
      <c r="B844" s="435">
        <v>1</v>
      </c>
      <c r="C844" s="435" t="s">
        <v>39</v>
      </c>
      <c r="D844" s="92">
        <v>5</v>
      </c>
      <c r="E844" s="92">
        <v>2</v>
      </c>
      <c r="F844" s="92">
        <v>2</v>
      </c>
      <c r="G844" s="518" t="s">
        <v>34</v>
      </c>
      <c r="H844" s="367" t="s">
        <v>339</v>
      </c>
      <c r="I844" s="527"/>
      <c r="J844" s="367"/>
      <c r="K844" s="519"/>
      <c r="L844" s="367"/>
    </row>
    <row r="845" spans="1:12" ht="19.5" hidden="1" customHeight="1">
      <c r="A845" s="453">
        <v>2</v>
      </c>
      <c r="B845" s="435">
        <v>1</v>
      </c>
      <c r="C845" s="435" t="s">
        <v>39</v>
      </c>
      <c r="D845" s="92">
        <v>5</v>
      </c>
      <c r="E845" s="92">
        <v>2</v>
      </c>
      <c r="F845" s="92">
        <v>2</v>
      </c>
      <c r="G845" s="518" t="s">
        <v>37</v>
      </c>
      <c r="H845" s="367" t="s">
        <v>699</v>
      </c>
      <c r="I845" s="527"/>
      <c r="J845" s="367"/>
      <c r="K845" s="519"/>
      <c r="L845" s="367"/>
    </row>
    <row r="846" spans="1:12" ht="19.5" hidden="1" customHeight="1">
      <c r="A846" s="453">
        <v>2</v>
      </c>
      <c r="B846" s="435">
        <v>1</v>
      </c>
      <c r="C846" s="435" t="s">
        <v>39</v>
      </c>
      <c r="D846" s="92">
        <v>5</v>
      </c>
      <c r="E846" s="92">
        <v>2</v>
      </c>
      <c r="F846" s="92">
        <v>2</v>
      </c>
      <c r="G846" s="518" t="s">
        <v>45</v>
      </c>
      <c r="H846" s="367" t="s">
        <v>702</v>
      </c>
      <c r="I846" s="527"/>
      <c r="J846" s="367"/>
      <c r="K846" s="519"/>
      <c r="L846" s="367"/>
    </row>
    <row r="847" spans="1:12" s="523" customFormat="1" ht="18.75" hidden="1" customHeight="1">
      <c r="A847" s="453">
        <v>2</v>
      </c>
      <c r="B847" s="435">
        <v>1</v>
      </c>
      <c r="C847" s="435" t="s">
        <v>39</v>
      </c>
      <c r="D847" s="92">
        <v>5</v>
      </c>
      <c r="E847" s="92">
        <v>2</v>
      </c>
      <c r="F847" s="92">
        <v>2</v>
      </c>
      <c r="G847" s="518" t="s">
        <v>585</v>
      </c>
      <c r="H847" s="367" t="s">
        <v>703</v>
      </c>
      <c r="I847" s="527"/>
      <c r="J847" s="367"/>
      <c r="K847" s="519"/>
      <c r="L847" s="367"/>
    </row>
    <row r="848" spans="1:12" s="523" customFormat="1" ht="19.5" hidden="1" customHeight="1">
      <c r="A848" s="453">
        <v>2</v>
      </c>
      <c r="B848" s="435">
        <v>1</v>
      </c>
      <c r="C848" s="435" t="s">
        <v>39</v>
      </c>
      <c r="D848" s="92">
        <v>5</v>
      </c>
      <c r="E848" s="92">
        <v>2</v>
      </c>
      <c r="F848" s="92">
        <v>3</v>
      </c>
      <c r="G848" s="520"/>
      <c r="H848" s="367" t="s">
        <v>226</v>
      </c>
      <c r="I848" s="527"/>
      <c r="J848" s="367"/>
      <c r="K848" s="519">
        <f>SUM(K849:K850)</f>
        <v>0</v>
      </c>
      <c r="L848" s="367"/>
    </row>
    <row r="849" spans="1:12" ht="19.5" hidden="1" customHeight="1">
      <c r="A849" s="453">
        <v>2</v>
      </c>
      <c r="B849" s="435">
        <v>1</v>
      </c>
      <c r="C849" s="435" t="s">
        <v>39</v>
      </c>
      <c r="D849" s="92">
        <v>5</v>
      </c>
      <c r="E849" s="92">
        <v>2</v>
      </c>
      <c r="F849" s="92">
        <v>3</v>
      </c>
      <c r="G849" s="518" t="s">
        <v>34</v>
      </c>
      <c r="H849" s="367" t="s">
        <v>704</v>
      </c>
      <c r="I849" s="527"/>
      <c r="J849" s="367"/>
      <c r="K849" s="519"/>
      <c r="L849" s="367"/>
    </row>
    <row r="850" spans="1:12" ht="19.5" hidden="1" customHeight="1">
      <c r="A850" s="453">
        <v>2</v>
      </c>
      <c r="B850" s="435">
        <v>1</v>
      </c>
      <c r="C850" s="435" t="s">
        <v>39</v>
      </c>
      <c r="D850" s="92">
        <v>5</v>
      </c>
      <c r="E850" s="92">
        <v>2</v>
      </c>
      <c r="F850" s="92">
        <v>3</v>
      </c>
      <c r="G850" s="518" t="s">
        <v>39</v>
      </c>
      <c r="H850" s="367" t="s">
        <v>495</v>
      </c>
      <c r="I850" s="527"/>
      <c r="J850" s="367"/>
      <c r="K850" s="519"/>
      <c r="L850" s="367"/>
    </row>
    <row r="851" spans="1:12" ht="19.5" hidden="1" customHeight="1">
      <c r="A851" s="453">
        <v>2</v>
      </c>
      <c r="B851" s="435">
        <v>1</v>
      </c>
      <c r="C851" s="435" t="s">
        <v>39</v>
      </c>
      <c r="D851" s="92">
        <v>5</v>
      </c>
      <c r="E851" s="92">
        <v>2</v>
      </c>
      <c r="F851" s="92">
        <v>4</v>
      </c>
      <c r="G851" s="520"/>
      <c r="H851" s="367" t="s">
        <v>706</v>
      </c>
      <c r="I851" s="527"/>
      <c r="J851" s="367"/>
      <c r="K851" s="519">
        <f>SUM(K853:K854)</f>
        <v>0</v>
      </c>
      <c r="L851" s="367"/>
    </row>
    <row r="852" spans="1:12" ht="18" hidden="1" customHeight="1">
      <c r="A852" s="435">
        <v>2</v>
      </c>
      <c r="B852" s="435">
        <v>1</v>
      </c>
      <c r="C852" s="435" t="s">
        <v>39</v>
      </c>
      <c r="D852" s="92">
        <v>5</v>
      </c>
      <c r="E852" s="92">
        <v>2</v>
      </c>
      <c r="F852" s="92">
        <v>4</v>
      </c>
      <c r="G852" s="518" t="s">
        <v>34</v>
      </c>
      <c r="H852" s="367" t="s">
        <v>707</v>
      </c>
      <c r="I852" s="527"/>
      <c r="J852" s="367"/>
      <c r="K852" s="519"/>
      <c r="L852" s="367"/>
    </row>
    <row r="853" spans="1:12" ht="19.5" hidden="1" customHeight="1">
      <c r="A853" s="453">
        <v>2</v>
      </c>
      <c r="B853" s="435">
        <v>1</v>
      </c>
      <c r="C853" s="435" t="s">
        <v>39</v>
      </c>
      <c r="D853" s="92">
        <v>5</v>
      </c>
      <c r="E853" s="92">
        <v>2</v>
      </c>
      <c r="F853" s="92">
        <v>4</v>
      </c>
      <c r="G853" s="518" t="s">
        <v>37</v>
      </c>
      <c r="H853" s="367" t="s">
        <v>708</v>
      </c>
      <c r="I853" s="527"/>
      <c r="J853" s="367"/>
      <c r="K853" s="519"/>
      <c r="L853" s="367"/>
    </row>
    <row r="854" spans="1:12" s="523" customFormat="1" ht="17.25" hidden="1" customHeight="1">
      <c r="A854" s="453">
        <v>2</v>
      </c>
      <c r="B854" s="435">
        <v>1</v>
      </c>
      <c r="C854" s="435" t="s">
        <v>39</v>
      </c>
      <c r="D854" s="92">
        <v>5</v>
      </c>
      <c r="E854" s="92">
        <v>2</v>
      </c>
      <c r="F854" s="92">
        <v>4</v>
      </c>
      <c r="G854" s="518" t="s">
        <v>585</v>
      </c>
      <c r="H854" s="367" t="s">
        <v>710</v>
      </c>
      <c r="I854" s="527"/>
      <c r="J854" s="367"/>
      <c r="K854" s="519"/>
      <c r="L854" s="367"/>
    </row>
    <row r="855" spans="1:12" ht="19.5" customHeight="1">
      <c r="A855" s="423">
        <v>2</v>
      </c>
      <c r="B855" s="424">
        <v>1</v>
      </c>
      <c r="C855" s="424" t="s">
        <v>41</v>
      </c>
      <c r="D855" s="92"/>
      <c r="E855" s="418"/>
      <c r="F855" s="418"/>
      <c r="G855" s="525"/>
      <c r="H855" s="433" t="s">
        <v>345</v>
      </c>
      <c r="I855" s="532"/>
      <c r="J855" s="90"/>
      <c r="K855" s="522">
        <f>K856</f>
        <v>0</v>
      </c>
      <c r="L855" s="90"/>
    </row>
    <row r="856" spans="1:12" ht="19.5" hidden="1" customHeight="1">
      <c r="A856" s="423">
        <v>2</v>
      </c>
      <c r="B856" s="424">
        <v>1</v>
      </c>
      <c r="C856" s="424" t="s">
        <v>41</v>
      </c>
      <c r="D856" s="92">
        <v>5</v>
      </c>
      <c r="E856" s="92">
        <v>2</v>
      </c>
      <c r="F856" s="418"/>
      <c r="G856" s="525"/>
      <c r="H856" s="367" t="s">
        <v>43</v>
      </c>
      <c r="I856" s="538"/>
      <c r="J856" s="90"/>
      <c r="K856" s="522">
        <f>K857</f>
        <v>0</v>
      </c>
      <c r="L856" s="90"/>
    </row>
    <row r="857" spans="1:12" ht="19.5" hidden="1" customHeight="1">
      <c r="A857" s="453">
        <v>2</v>
      </c>
      <c r="B857" s="435">
        <v>1</v>
      </c>
      <c r="C857" s="435" t="s">
        <v>41</v>
      </c>
      <c r="D857" s="92">
        <v>5</v>
      </c>
      <c r="E857" s="92">
        <v>2</v>
      </c>
      <c r="F857" s="92">
        <v>6</v>
      </c>
      <c r="G857" s="520"/>
      <c r="H857" s="367" t="s">
        <v>279</v>
      </c>
      <c r="I857" s="527"/>
      <c r="J857" s="367"/>
      <c r="K857" s="519">
        <f>SUM(K858:K861)</f>
        <v>0</v>
      </c>
      <c r="L857" s="367"/>
    </row>
    <row r="858" spans="1:12" ht="19.5" hidden="1" customHeight="1">
      <c r="A858" s="453">
        <v>2</v>
      </c>
      <c r="B858" s="435">
        <v>1</v>
      </c>
      <c r="C858" s="435" t="s">
        <v>41</v>
      </c>
      <c r="D858" s="92">
        <v>5</v>
      </c>
      <c r="E858" s="92">
        <v>2</v>
      </c>
      <c r="F858" s="92">
        <v>6</v>
      </c>
      <c r="G858" s="518" t="s">
        <v>39</v>
      </c>
      <c r="H858" s="367" t="s">
        <v>718</v>
      </c>
      <c r="I858" s="527"/>
      <c r="J858" s="367"/>
      <c r="K858" s="519"/>
      <c r="L858" s="367"/>
    </row>
    <row r="859" spans="1:12" ht="19.5" hidden="1" customHeight="1">
      <c r="A859" s="453">
        <v>2</v>
      </c>
      <c r="B859" s="435">
        <v>1</v>
      </c>
      <c r="C859" s="435" t="s">
        <v>41</v>
      </c>
      <c r="D859" s="92">
        <v>5</v>
      </c>
      <c r="E859" s="92">
        <v>2</v>
      </c>
      <c r="F859" s="92">
        <v>6</v>
      </c>
      <c r="G859" s="518" t="s">
        <v>41</v>
      </c>
      <c r="H859" s="367" t="s">
        <v>746</v>
      </c>
      <c r="I859" s="527"/>
      <c r="J859" s="367"/>
      <c r="K859" s="519"/>
      <c r="L859" s="367"/>
    </row>
    <row r="860" spans="1:12" ht="19.5" hidden="1" customHeight="1">
      <c r="A860" s="453">
        <v>2</v>
      </c>
      <c r="B860" s="435">
        <v>1</v>
      </c>
      <c r="C860" s="435" t="s">
        <v>41</v>
      </c>
      <c r="D860" s="92">
        <v>5</v>
      </c>
      <c r="E860" s="92">
        <v>2</v>
      </c>
      <c r="F860" s="92">
        <v>6</v>
      </c>
      <c r="G860" s="518" t="s">
        <v>73</v>
      </c>
      <c r="H860" s="367" t="s">
        <v>719</v>
      </c>
      <c r="I860" s="527"/>
      <c r="J860" s="367"/>
      <c r="K860" s="519"/>
      <c r="L860" s="367"/>
    </row>
    <row r="861" spans="1:12" s="523" customFormat="1" ht="18" hidden="1" customHeight="1">
      <c r="A861" s="453">
        <v>2</v>
      </c>
      <c r="B861" s="435">
        <v>1</v>
      </c>
      <c r="C861" s="435" t="s">
        <v>41</v>
      </c>
      <c r="D861" s="92">
        <v>5</v>
      </c>
      <c r="E861" s="92">
        <v>2</v>
      </c>
      <c r="F861" s="92">
        <v>6</v>
      </c>
      <c r="G861" s="518" t="s">
        <v>585</v>
      </c>
      <c r="H861" s="367" t="s">
        <v>720</v>
      </c>
      <c r="I861" s="527"/>
      <c r="J861" s="367"/>
      <c r="K861" s="519"/>
      <c r="L861" s="367"/>
    </row>
    <row r="862" spans="1:12" ht="19.5" customHeight="1">
      <c r="A862" s="423">
        <v>2</v>
      </c>
      <c r="B862" s="424">
        <v>1</v>
      </c>
      <c r="C862" s="424" t="s">
        <v>45</v>
      </c>
      <c r="D862" s="92"/>
      <c r="E862" s="418"/>
      <c r="F862" s="418"/>
      <c r="G862" s="525"/>
      <c r="H862" s="433" t="s">
        <v>346</v>
      </c>
      <c r="I862" s="532"/>
      <c r="J862" s="90"/>
      <c r="K862" s="522">
        <f>K863</f>
        <v>0</v>
      </c>
      <c r="L862" s="90"/>
    </row>
    <row r="863" spans="1:12" ht="19.5" hidden="1" customHeight="1">
      <c r="A863" s="453">
        <v>2</v>
      </c>
      <c r="B863" s="435">
        <v>1</v>
      </c>
      <c r="C863" s="435" t="s">
        <v>45</v>
      </c>
      <c r="D863" s="92">
        <v>5</v>
      </c>
      <c r="E863" s="92">
        <v>2</v>
      </c>
      <c r="F863" s="418"/>
      <c r="G863" s="525"/>
      <c r="H863" s="367" t="s">
        <v>43</v>
      </c>
      <c r="I863" s="527"/>
      <c r="J863" s="367"/>
      <c r="K863" s="519">
        <f>K864</f>
        <v>0</v>
      </c>
      <c r="L863" s="367"/>
    </row>
    <row r="864" spans="1:12" ht="19.5" hidden="1" customHeight="1">
      <c r="A864" s="453">
        <v>2</v>
      </c>
      <c r="B864" s="435">
        <v>1</v>
      </c>
      <c r="C864" s="435" t="s">
        <v>45</v>
      </c>
      <c r="D864" s="92">
        <v>5</v>
      </c>
      <c r="E864" s="92">
        <v>2</v>
      </c>
      <c r="F864" s="92">
        <v>6</v>
      </c>
      <c r="G864" s="520"/>
      <c r="H864" s="367" t="s">
        <v>279</v>
      </c>
      <c r="I864" s="527"/>
      <c r="J864" s="367"/>
      <c r="K864" s="519">
        <f>SUM(K865:K868)</f>
        <v>0</v>
      </c>
      <c r="L864" s="367"/>
    </row>
    <row r="865" spans="1:12" ht="19.5" hidden="1" customHeight="1">
      <c r="A865" s="453">
        <v>2</v>
      </c>
      <c r="B865" s="435">
        <v>1</v>
      </c>
      <c r="C865" s="435" t="s">
        <v>45</v>
      </c>
      <c r="D865" s="92">
        <v>5</v>
      </c>
      <c r="E865" s="92">
        <v>2</v>
      </c>
      <c r="F865" s="92">
        <v>6</v>
      </c>
      <c r="G865" s="518" t="s">
        <v>39</v>
      </c>
      <c r="H865" s="367" t="s">
        <v>718</v>
      </c>
      <c r="I865" s="527"/>
      <c r="J865" s="367"/>
      <c r="K865" s="519"/>
      <c r="L865" s="367"/>
    </row>
    <row r="866" spans="1:12" ht="19.5" hidden="1" customHeight="1">
      <c r="A866" s="453">
        <v>2</v>
      </c>
      <c r="B866" s="435">
        <v>1</v>
      </c>
      <c r="C866" s="435" t="s">
        <v>45</v>
      </c>
      <c r="D866" s="92">
        <v>5</v>
      </c>
      <c r="E866" s="92">
        <v>2</v>
      </c>
      <c r="F866" s="92">
        <v>6</v>
      </c>
      <c r="G866" s="518" t="s">
        <v>41</v>
      </c>
      <c r="H866" s="367" t="s">
        <v>746</v>
      </c>
      <c r="I866" s="527"/>
      <c r="J866" s="367"/>
      <c r="K866" s="519"/>
      <c r="L866" s="367"/>
    </row>
    <row r="867" spans="1:12" ht="19.5" hidden="1" customHeight="1">
      <c r="A867" s="453">
        <v>2</v>
      </c>
      <c r="B867" s="435">
        <v>1</v>
      </c>
      <c r="C867" s="435" t="s">
        <v>45</v>
      </c>
      <c r="D867" s="92">
        <v>5</v>
      </c>
      <c r="E867" s="92">
        <v>2</v>
      </c>
      <c r="F867" s="92">
        <v>6</v>
      </c>
      <c r="G867" s="518" t="s">
        <v>73</v>
      </c>
      <c r="H867" s="367" t="s">
        <v>719</v>
      </c>
      <c r="I867" s="527"/>
      <c r="J867" s="367"/>
      <c r="K867" s="519"/>
      <c r="L867" s="367"/>
    </row>
    <row r="868" spans="1:12" ht="19.5" hidden="1" customHeight="1">
      <c r="A868" s="453">
        <v>2</v>
      </c>
      <c r="B868" s="435">
        <v>1</v>
      </c>
      <c r="C868" s="435" t="s">
        <v>45</v>
      </c>
      <c r="D868" s="92">
        <v>5</v>
      </c>
      <c r="E868" s="92">
        <v>2</v>
      </c>
      <c r="F868" s="92">
        <v>6</v>
      </c>
      <c r="G868" s="518" t="s">
        <v>585</v>
      </c>
      <c r="H868" s="367" t="s">
        <v>720</v>
      </c>
      <c r="I868" s="527"/>
      <c r="J868" s="367"/>
      <c r="K868" s="519"/>
      <c r="L868" s="367"/>
    </row>
    <row r="869" spans="1:12" ht="19.5" customHeight="1">
      <c r="A869" s="423">
        <v>2</v>
      </c>
      <c r="B869" s="424">
        <v>1</v>
      </c>
      <c r="C869" s="424" t="s">
        <v>49</v>
      </c>
      <c r="D869" s="92"/>
      <c r="E869" s="418"/>
      <c r="F869" s="418"/>
      <c r="G869" s="525"/>
      <c r="H869" s="433" t="s">
        <v>347</v>
      </c>
      <c r="I869" s="532"/>
      <c r="J869" s="90"/>
      <c r="K869" s="522">
        <f>K870</f>
        <v>0</v>
      </c>
      <c r="L869" s="90"/>
    </row>
    <row r="870" spans="1:12" ht="19.5" hidden="1" customHeight="1">
      <c r="A870" s="453">
        <v>2</v>
      </c>
      <c r="B870" s="435">
        <v>1</v>
      </c>
      <c r="C870" s="435" t="s">
        <v>49</v>
      </c>
      <c r="D870" s="92">
        <v>5</v>
      </c>
      <c r="E870" s="92">
        <v>3</v>
      </c>
      <c r="F870" s="92"/>
      <c r="G870" s="520"/>
      <c r="H870" s="367" t="s">
        <v>55</v>
      </c>
      <c r="I870" s="527"/>
      <c r="J870" s="367"/>
      <c r="K870" s="519">
        <f>K871+K878+K881</f>
        <v>0</v>
      </c>
      <c r="L870" s="367"/>
    </row>
    <row r="871" spans="1:12" ht="19.5" hidden="1" customHeight="1">
      <c r="A871" s="450">
        <v>2</v>
      </c>
      <c r="B871" s="435">
        <v>1</v>
      </c>
      <c r="C871" s="435" t="s">
        <v>49</v>
      </c>
      <c r="D871" s="92">
        <v>5</v>
      </c>
      <c r="E871" s="92">
        <v>3</v>
      </c>
      <c r="F871" s="92">
        <v>1</v>
      </c>
      <c r="G871" s="520"/>
      <c r="H871" s="367" t="s">
        <v>749</v>
      </c>
      <c r="I871" s="527"/>
      <c r="J871" s="367"/>
      <c r="K871" s="519">
        <f>SUM(K872:K877)</f>
        <v>0</v>
      </c>
      <c r="L871" s="367"/>
    </row>
    <row r="872" spans="1:12" ht="19.5" hidden="1" customHeight="1">
      <c r="A872" s="450">
        <v>2</v>
      </c>
      <c r="B872" s="435">
        <v>1</v>
      </c>
      <c r="C872" s="435" t="s">
        <v>49</v>
      </c>
      <c r="D872" s="92">
        <v>5</v>
      </c>
      <c r="E872" s="92">
        <v>3</v>
      </c>
      <c r="F872" s="92">
        <v>1</v>
      </c>
      <c r="G872" s="518" t="s">
        <v>34</v>
      </c>
      <c r="H872" s="367" t="s">
        <v>750</v>
      </c>
      <c r="I872" s="527"/>
      <c r="J872" s="367"/>
      <c r="K872" s="519"/>
      <c r="L872" s="367"/>
    </row>
    <row r="873" spans="1:12" ht="19.5" hidden="1" customHeight="1">
      <c r="A873" s="450">
        <v>2</v>
      </c>
      <c r="B873" s="435">
        <v>1</v>
      </c>
      <c r="C873" s="435" t="s">
        <v>49</v>
      </c>
      <c r="D873" s="92">
        <v>5</v>
      </c>
      <c r="E873" s="92">
        <v>3</v>
      </c>
      <c r="F873" s="92">
        <v>1</v>
      </c>
      <c r="G873" s="518" t="s">
        <v>37</v>
      </c>
      <c r="H873" s="367" t="s">
        <v>751</v>
      </c>
      <c r="I873" s="527"/>
      <c r="J873" s="367"/>
      <c r="K873" s="519"/>
      <c r="L873" s="367"/>
    </row>
    <row r="874" spans="1:12" ht="19.5" hidden="1" customHeight="1">
      <c r="A874" s="450">
        <v>2</v>
      </c>
      <c r="B874" s="435">
        <v>1</v>
      </c>
      <c r="C874" s="435" t="s">
        <v>49</v>
      </c>
      <c r="D874" s="92">
        <v>5</v>
      </c>
      <c r="E874" s="92">
        <v>3</v>
      </c>
      <c r="F874" s="92">
        <v>1</v>
      </c>
      <c r="G874" s="518" t="s">
        <v>39</v>
      </c>
      <c r="H874" s="367" t="s">
        <v>752</v>
      </c>
      <c r="I874" s="527"/>
      <c r="J874" s="367"/>
      <c r="K874" s="519"/>
      <c r="L874" s="367"/>
    </row>
    <row r="875" spans="1:12" ht="19.5" hidden="1" customHeight="1">
      <c r="A875" s="450">
        <v>2</v>
      </c>
      <c r="B875" s="435">
        <v>1</v>
      </c>
      <c r="C875" s="435" t="s">
        <v>49</v>
      </c>
      <c r="D875" s="92">
        <v>5</v>
      </c>
      <c r="E875" s="92">
        <v>3</v>
      </c>
      <c r="F875" s="92">
        <v>1</v>
      </c>
      <c r="G875" s="518" t="s">
        <v>41</v>
      </c>
      <c r="H875" s="367" t="s">
        <v>753</v>
      </c>
      <c r="I875" s="527"/>
      <c r="J875" s="367"/>
      <c r="K875" s="519"/>
      <c r="L875" s="367"/>
    </row>
    <row r="876" spans="1:12" ht="19.5" hidden="1" customHeight="1">
      <c r="A876" s="450">
        <v>2</v>
      </c>
      <c r="B876" s="435">
        <v>1</v>
      </c>
      <c r="C876" s="435" t="s">
        <v>49</v>
      </c>
      <c r="D876" s="92">
        <v>5</v>
      </c>
      <c r="E876" s="92">
        <v>3</v>
      </c>
      <c r="F876" s="92">
        <v>1</v>
      </c>
      <c r="G876" s="518" t="s">
        <v>45</v>
      </c>
      <c r="H876" s="367" t="s">
        <v>754</v>
      </c>
      <c r="I876" s="527"/>
      <c r="J876" s="367"/>
      <c r="K876" s="519"/>
      <c r="L876" s="367"/>
    </row>
    <row r="877" spans="1:12" ht="19.5" hidden="1" customHeight="1">
      <c r="A877" s="450">
        <v>2</v>
      </c>
      <c r="B877" s="435">
        <v>1</v>
      </c>
      <c r="C877" s="435" t="s">
        <v>49</v>
      </c>
      <c r="D877" s="92">
        <v>5</v>
      </c>
      <c r="E877" s="92">
        <v>3</v>
      </c>
      <c r="F877" s="92">
        <v>1</v>
      </c>
      <c r="G877" s="518" t="s">
        <v>585</v>
      </c>
      <c r="H877" s="367" t="s">
        <v>755</v>
      </c>
      <c r="I877" s="527"/>
      <c r="J877" s="367"/>
      <c r="K877" s="519"/>
      <c r="L877" s="367"/>
    </row>
    <row r="878" spans="1:12" s="523" customFormat="1" ht="18" hidden="1" customHeight="1">
      <c r="A878" s="453">
        <v>2</v>
      </c>
      <c r="B878" s="435">
        <v>1</v>
      </c>
      <c r="C878" s="435" t="s">
        <v>49</v>
      </c>
      <c r="D878" s="92">
        <v>5</v>
      </c>
      <c r="E878" s="92">
        <v>3</v>
      </c>
      <c r="F878" s="92">
        <v>2</v>
      </c>
      <c r="G878" s="520"/>
      <c r="H878" s="367" t="s">
        <v>730</v>
      </c>
      <c r="I878" s="527"/>
      <c r="J878" s="367"/>
      <c r="K878" s="519">
        <f>SUM(K879:K880)</f>
        <v>0</v>
      </c>
      <c r="L878" s="367"/>
    </row>
    <row r="879" spans="1:12" ht="19.5" hidden="1" customHeight="1">
      <c r="A879" s="453">
        <v>2</v>
      </c>
      <c r="B879" s="435">
        <v>1</v>
      </c>
      <c r="C879" s="435" t="s">
        <v>49</v>
      </c>
      <c r="D879" s="92">
        <v>5</v>
      </c>
      <c r="E879" s="92">
        <v>3</v>
      </c>
      <c r="F879" s="92">
        <v>2</v>
      </c>
      <c r="G879" s="518" t="s">
        <v>34</v>
      </c>
      <c r="H879" s="367" t="s">
        <v>731</v>
      </c>
      <c r="I879" s="527"/>
      <c r="J879" s="367"/>
      <c r="K879" s="519"/>
      <c r="L879" s="367"/>
    </row>
    <row r="880" spans="1:12" ht="19.5" hidden="1" customHeight="1">
      <c r="A880" s="453">
        <v>2</v>
      </c>
      <c r="B880" s="435">
        <v>1</v>
      </c>
      <c r="C880" s="435" t="s">
        <v>49</v>
      </c>
      <c r="D880" s="92">
        <v>5</v>
      </c>
      <c r="E880" s="92">
        <v>3</v>
      </c>
      <c r="F880" s="92">
        <v>2</v>
      </c>
      <c r="G880" s="518" t="s">
        <v>41</v>
      </c>
      <c r="H880" s="367" t="s">
        <v>734</v>
      </c>
      <c r="I880" s="527"/>
      <c r="J880" s="367"/>
      <c r="K880" s="519"/>
      <c r="L880" s="367"/>
    </row>
    <row r="881" spans="1:12" ht="19.5" hidden="1" customHeight="1">
      <c r="A881" s="453">
        <v>2</v>
      </c>
      <c r="B881" s="435">
        <v>1</v>
      </c>
      <c r="C881" s="435" t="s">
        <v>49</v>
      </c>
      <c r="D881" s="92">
        <v>5</v>
      </c>
      <c r="E881" s="92">
        <v>3</v>
      </c>
      <c r="F881" s="92">
        <v>4</v>
      </c>
      <c r="G881" s="520"/>
      <c r="H881" s="367" t="s">
        <v>756</v>
      </c>
      <c r="I881" s="527"/>
      <c r="J881" s="367"/>
      <c r="K881" s="519">
        <f>SUM(K882:K885)</f>
        <v>0</v>
      </c>
      <c r="L881" s="367"/>
    </row>
    <row r="882" spans="1:12" ht="19.5" hidden="1" customHeight="1">
      <c r="A882" s="453">
        <v>2</v>
      </c>
      <c r="B882" s="435">
        <v>1</v>
      </c>
      <c r="C882" s="435" t="s">
        <v>49</v>
      </c>
      <c r="D882" s="92">
        <v>5</v>
      </c>
      <c r="E882" s="92">
        <v>3</v>
      </c>
      <c r="F882" s="92">
        <v>4</v>
      </c>
      <c r="G882" s="518" t="s">
        <v>34</v>
      </c>
      <c r="H882" s="367" t="s">
        <v>731</v>
      </c>
      <c r="I882" s="527"/>
      <c r="J882" s="367"/>
      <c r="K882" s="519"/>
      <c r="L882" s="367"/>
    </row>
    <row r="883" spans="1:12" ht="19.5" hidden="1" customHeight="1">
      <c r="A883" s="453">
        <v>2</v>
      </c>
      <c r="B883" s="435">
        <v>1</v>
      </c>
      <c r="C883" s="435" t="s">
        <v>49</v>
      </c>
      <c r="D883" s="92">
        <v>5</v>
      </c>
      <c r="E883" s="92">
        <v>3</v>
      </c>
      <c r="F883" s="92">
        <v>4</v>
      </c>
      <c r="G883" s="518" t="s">
        <v>37</v>
      </c>
      <c r="H883" s="367" t="s">
        <v>757</v>
      </c>
      <c r="I883" s="527"/>
      <c r="J883" s="367"/>
      <c r="K883" s="519"/>
      <c r="L883" s="367"/>
    </row>
    <row r="884" spans="1:12" ht="19.5" hidden="1" customHeight="1">
      <c r="A884" s="453">
        <v>2</v>
      </c>
      <c r="B884" s="435">
        <v>1</v>
      </c>
      <c r="C884" s="435" t="s">
        <v>49</v>
      </c>
      <c r="D884" s="92">
        <v>5</v>
      </c>
      <c r="E884" s="92">
        <v>3</v>
      </c>
      <c r="F884" s="92">
        <v>4</v>
      </c>
      <c r="G884" s="518" t="s">
        <v>39</v>
      </c>
      <c r="H884" s="367" t="s">
        <v>758</v>
      </c>
      <c r="I884" s="527"/>
      <c r="J884" s="367"/>
      <c r="K884" s="519"/>
      <c r="L884" s="367"/>
    </row>
    <row r="885" spans="1:12" ht="19.5" hidden="1" customHeight="1">
      <c r="A885" s="453">
        <v>2</v>
      </c>
      <c r="B885" s="435">
        <v>1</v>
      </c>
      <c r="C885" s="435" t="s">
        <v>49</v>
      </c>
      <c r="D885" s="92">
        <v>5</v>
      </c>
      <c r="E885" s="92">
        <v>3</v>
      </c>
      <c r="F885" s="92">
        <v>4</v>
      </c>
      <c r="G885" s="518" t="s">
        <v>41</v>
      </c>
      <c r="H885" s="367" t="s">
        <v>759</v>
      </c>
      <c r="I885" s="527"/>
      <c r="J885" s="367"/>
      <c r="K885" s="519"/>
      <c r="L885" s="367"/>
    </row>
    <row r="886" spans="1:12" ht="19.5" customHeight="1">
      <c r="A886" s="423">
        <v>2</v>
      </c>
      <c r="B886" s="424">
        <v>1</v>
      </c>
      <c r="C886" s="424" t="s">
        <v>51</v>
      </c>
      <c r="D886" s="92"/>
      <c r="E886" s="418"/>
      <c r="F886" s="418"/>
      <c r="G886" s="525"/>
      <c r="H886" s="433" t="s">
        <v>348</v>
      </c>
      <c r="I886" s="532">
        <v>1</v>
      </c>
      <c r="J886" s="90" t="s">
        <v>436</v>
      </c>
      <c r="K886" s="522">
        <f>K887</f>
        <v>0</v>
      </c>
      <c r="L886" s="90" t="s">
        <v>832</v>
      </c>
    </row>
    <row r="887" spans="1:12" ht="19.5" customHeight="1">
      <c r="A887" s="453">
        <v>2</v>
      </c>
      <c r="B887" s="435">
        <v>1</v>
      </c>
      <c r="C887" s="435" t="s">
        <v>51</v>
      </c>
      <c r="D887" s="92">
        <v>5</v>
      </c>
      <c r="E887" s="92">
        <v>3</v>
      </c>
      <c r="F887" s="92"/>
      <c r="G887" s="520"/>
      <c r="H887" s="367" t="s">
        <v>55</v>
      </c>
      <c r="I887" s="527"/>
      <c r="J887" s="367"/>
      <c r="K887" s="519">
        <f>K888+K895+K898+K903</f>
        <v>0</v>
      </c>
      <c r="L887" s="367"/>
    </row>
    <row r="888" spans="1:12" ht="19.5" customHeight="1">
      <c r="A888" s="450">
        <v>2</v>
      </c>
      <c r="B888" s="435">
        <v>1</v>
      </c>
      <c r="C888" s="435" t="s">
        <v>51</v>
      </c>
      <c r="D888" s="92">
        <v>5</v>
      </c>
      <c r="E888" s="92">
        <v>3</v>
      </c>
      <c r="F888" s="92">
        <v>1</v>
      </c>
      <c r="G888" s="520"/>
      <c r="H888" s="367" t="s">
        <v>749</v>
      </c>
      <c r="I888" s="527"/>
      <c r="J888" s="367"/>
      <c r="K888" s="519">
        <f>SUM(K889:K894)</f>
        <v>0</v>
      </c>
      <c r="L888" s="367"/>
    </row>
    <row r="889" spans="1:12" ht="19.5" hidden="1" customHeight="1">
      <c r="A889" s="450">
        <v>2</v>
      </c>
      <c r="B889" s="435">
        <v>1</v>
      </c>
      <c r="C889" s="435" t="s">
        <v>51</v>
      </c>
      <c r="D889" s="92">
        <v>5</v>
      </c>
      <c r="E889" s="92">
        <v>3</v>
      </c>
      <c r="F889" s="92">
        <v>1</v>
      </c>
      <c r="G889" s="518" t="s">
        <v>34</v>
      </c>
      <c r="H889" s="367" t="s">
        <v>750</v>
      </c>
      <c r="I889" s="527"/>
      <c r="J889" s="367"/>
      <c r="K889" s="519"/>
      <c r="L889" s="367"/>
    </row>
    <row r="890" spans="1:12" ht="19.5" hidden="1" customHeight="1">
      <c r="A890" s="450">
        <v>2</v>
      </c>
      <c r="B890" s="435">
        <v>1</v>
      </c>
      <c r="C890" s="435" t="s">
        <v>51</v>
      </c>
      <c r="D890" s="92">
        <v>5</v>
      </c>
      <c r="E890" s="92">
        <v>3</v>
      </c>
      <c r="F890" s="92">
        <v>1</v>
      </c>
      <c r="G890" s="518" t="s">
        <v>37</v>
      </c>
      <c r="H890" s="367" t="s">
        <v>751</v>
      </c>
      <c r="I890" s="527"/>
      <c r="J890" s="367"/>
      <c r="K890" s="519"/>
      <c r="L890" s="367"/>
    </row>
    <row r="891" spans="1:12" ht="19.5" hidden="1" customHeight="1">
      <c r="A891" s="450">
        <v>2</v>
      </c>
      <c r="B891" s="435">
        <v>1</v>
      </c>
      <c r="C891" s="435" t="s">
        <v>51</v>
      </c>
      <c r="D891" s="92">
        <v>5</v>
      </c>
      <c r="E891" s="92">
        <v>3</v>
      </c>
      <c r="F891" s="92">
        <v>1</v>
      </c>
      <c r="G891" s="518" t="s">
        <v>39</v>
      </c>
      <c r="H891" s="367" t="s">
        <v>752</v>
      </c>
      <c r="I891" s="527"/>
      <c r="J891" s="367"/>
      <c r="K891" s="519"/>
      <c r="L891" s="367"/>
    </row>
    <row r="892" spans="1:12" ht="19.5" hidden="1" customHeight="1">
      <c r="A892" s="450">
        <v>2</v>
      </c>
      <c r="B892" s="435">
        <v>1</v>
      </c>
      <c r="C892" s="435" t="s">
        <v>51</v>
      </c>
      <c r="D892" s="92">
        <v>5</v>
      </c>
      <c r="E892" s="92">
        <v>3</v>
      </c>
      <c r="F892" s="92">
        <v>1</v>
      </c>
      <c r="G892" s="518" t="s">
        <v>41</v>
      </c>
      <c r="H892" s="367" t="s">
        <v>753</v>
      </c>
      <c r="I892" s="527"/>
      <c r="J892" s="367"/>
      <c r="K892" s="519"/>
      <c r="L892" s="367"/>
    </row>
    <row r="893" spans="1:12" ht="19.5" hidden="1" customHeight="1">
      <c r="A893" s="450">
        <v>2</v>
      </c>
      <c r="B893" s="435">
        <v>1</v>
      </c>
      <c r="C893" s="435" t="s">
        <v>51</v>
      </c>
      <c r="D893" s="92">
        <v>5</v>
      </c>
      <c r="E893" s="92">
        <v>3</v>
      </c>
      <c r="F893" s="92">
        <v>1</v>
      </c>
      <c r="G893" s="518" t="s">
        <v>45</v>
      </c>
      <c r="H893" s="367" t="s">
        <v>754</v>
      </c>
      <c r="I893" s="527"/>
      <c r="J893" s="367"/>
      <c r="K893" s="519"/>
      <c r="L893" s="367"/>
    </row>
    <row r="894" spans="1:12" ht="19.5" hidden="1" customHeight="1">
      <c r="A894" s="450">
        <v>2</v>
      </c>
      <c r="B894" s="435">
        <v>1</v>
      </c>
      <c r="C894" s="435" t="s">
        <v>51</v>
      </c>
      <c r="D894" s="92">
        <v>5</v>
      </c>
      <c r="E894" s="92">
        <v>3</v>
      </c>
      <c r="F894" s="92">
        <v>1</v>
      </c>
      <c r="G894" s="518" t="s">
        <v>585</v>
      </c>
      <c r="H894" s="367" t="s">
        <v>755</v>
      </c>
      <c r="I894" s="527"/>
      <c r="J894" s="367"/>
      <c r="K894" s="519"/>
      <c r="L894" s="367"/>
    </row>
    <row r="895" spans="1:12" ht="19.5" customHeight="1">
      <c r="A895" s="453">
        <v>2</v>
      </c>
      <c r="B895" s="435">
        <v>1</v>
      </c>
      <c r="C895" s="435" t="s">
        <v>51</v>
      </c>
      <c r="D895" s="92">
        <v>5</v>
      </c>
      <c r="E895" s="92">
        <v>3</v>
      </c>
      <c r="F895" s="92">
        <v>2</v>
      </c>
      <c r="G895" s="520"/>
      <c r="H895" s="367" t="s">
        <v>730</v>
      </c>
      <c r="I895" s="527"/>
      <c r="J895" s="367"/>
      <c r="K895" s="519">
        <f>SUM(K897)</f>
        <v>0</v>
      </c>
      <c r="L895" s="367"/>
    </row>
    <row r="896" spans="1:12" ht="19.5" hidden="1" customHeight="1">
      <c r="A896" s="453">
        <v>2</v>
      </c>
      <c r="B896" s="435">
        <v>1</v>
      </c>
      <c r="C896" s="435" t="s">
        <v>51</v>
      </c>
      <c r="D896" s="92">
        <v>5</v>
      </c>
      <c r="E896" s="92">
        <v>3</v>
      </c>
      <c r="F896" s="92">
        <v>2</v>
      </c>
      <c r="G896" s="518" t="s">
        <v>34</v>
      </c>
      <c r="H896" s="367" t="s">
        <v>731</v>
      </c>
      <c r="I896" s="527"/>
      <c r="J896" s="367"/>
      <c r="K896" s="519"/>
      <c r="L896" s="367"/>
    </row>
    <row r="897" spans="1:12" s="523" customFormat="1" ht="18" customHeight="1">
      <c r="A897" s="453">
        <v>2</v>
      </c>
      <c r="B897" s="435">
        <v>1</v>
      </c>
      <c r="C897" s="435" t="s">
        <v>51</v>
      </c>
      <c r="D897" s="92">
        <v>5</v>
      </c>
      <c r="E897" s="92">
        <v>3</v>
      </c>
      <c r="F897" s="92">
        <v>2</v>
      </c>
      <c r="G897" s="518" t="s">
        <v>41</v>
      </c>
      <c r="H897" s="367" t="s">
        <v>734</v>
      </c>
      <c r="I897" s="527"/>
      <c r="J897" s="367"/>
      <c r="K897" s="519">
        <f>'2.1.7'!J24</f>
        <v>0</v>
      </c>
      <c r="L897" s="367"/>
    </row>
    <row r="898" spans="1:12" ht="19.5" customHeight="1">
      <c r="A898" s="453">
        <v>2</v>
      </c>
      <c r="B898" s="435">
        <v>1</v>
      </c>
      <c r="C898" s="435" t="s">
        <v>51</v>
      </c>
      <c r="D898" s="92">
        <v>5</v>
      </c>
      <c r="E898" s="92">
        <v>3</v>
      </c>
      <c r="F898" s="92">
        <v>4</v>
      </c>
      <c r="G898" s="520"/>
      <c r="H898" s="367" t="s">
        <v>756</v>
      </c>
      <c r="I898" s="527"/>
      <c r="J898" s="367"/>
      <c r="K898" s="519">
        <f>SUM(K899:K902)</f>
        <v>0</v>
      </c>
      <c r="L898" s="367"/>
    </row>
    <row r="899" spans="1:12" ht="19.5" hidden="1" customHeight="1">
      <c r="A899" s="453">
        <v>2</v>
      </c>
      <c r="B899" s="435">
        <v>1</v>
      </c>
      <c r="C899" s="435" t="s">
        <v>51</v>
      </c>
      <c r="D899" s="92">
        <v>5</v>
      </c>
      <c r="E899" s="92">
        <v>3</v>
      </c>
      <c r="F899" s="92">
        <v>4</v>
      </c>
      <c r="G899" s="518" t="s">
        <v>34</v>
      </c>
      <c r="H899" s="367" t="s">
        <v>731</v>
      </c>
      <c r="I899" s="527"/>
      <c r="J899" s="367"/>
      <c r="K899" s="519"/>
      <c r="L899" s="367"/>
    </row>
    <row r="900" spans="1:12" ht="19.5" hidden="1" customHeight="1">
      <c r="A900" s="453">
        <v>2</v>
      </c>
      <c r="B900" s="435">
        <v>1</v>
      </c>
      <c r="C900" s="435" t="s">
        <v>51</v>
      </c>
      <c r="D900" s="92">
        <v>5</v>
      </c>
      <c r="E900" s="92">
        <v>3</v>
      </c>
      <c r="F900" s="92">
        <v>4</v>
      </c>
      <c r="G900" s="518" t="s">
        <v>37</v>
      </c>
      <c r="H900" s="367" t="s">
        <v>757</v>
      </c>
      <c r="I900" s="527"/>
      <c r="J900" s="367"/>
      <c r="K900" s="519"/>
      <c r="L900" s="367"/>
    </row>
    <row r="901" spans="1:12" ht="19.5" hidden="1" customHeight="1">
      <c r="A901" s="453">
        <v>2</v>
      </c>
      <c r="B901" s="435">
        <v>1</v>
      </c>
      <c r="C901" s="435" t="s">
        <v>51</v>
      </c>
      <c r="D901" s="92">
        <v>5</v>
      </c>
      <c r="E901" s="92">
        <v>3</v>
      </c>
      <c r="F901" s="92">
        <v>4</v>
      </c>
      <c r="G901" s="518" t="s">
        <v>39</v>
      </c>
      <c r="H901" s="367" t="s">
        <v>758</v>
      </c>
      <c r="I901" s="527"/>
      <c r="J901" s="367"/>
      <c r="K901" s="519"/>
      <c r="L901" s="367"/>
    </row>
    <row r="902" spans="1:12" ht="19.5" hidden="1" customHeight="1">
      <c r="A902" s="453">
        <v>2</v>
      </c>
      <c r="B902" s="435">
        <v>1</v>
      </c>
      <c r="C902" s="435" t="s">
        <v>51</v>
      </c>
      <c r="D902" s="92">
        <v>5</v>
      </c>
      <c r="E902" s="92">
        <v>3</v>
      </c>
      <c r="F902" s="92">
        <v>4</v>
      </c>
      <c r="G902" s="518" t="s">
        <v>41</v>
      </c>
      <c r="H902" s="367" t="s">
        <v>759</v>
      </c>
      <c r="I902" s="527"/>
      <c r="J902" s="367"/>
      <c r="K902" s="519"/>
      <c r="L902" s="367"/>
    </row>
    <row r="903" spans="1:12" ht="19.5" customHeight="1">
      <c r="A903" s="453">
        <v>2</v>
      </c>
      <c r="B903" s="435">
        <v>1</v>
      </c>
      <c r="C903" s="435" t="s">
        <v>51</v>
      </c>
      <c r="D903" s="92">
        <v>5</v>
      </c>
      <c r="E903" s="92">
        <v>3</v>
      </c>
      <c r="F903" s="92">
        <v>9</v>
      </c>
      <c r="G903" s="520"/>
      <c r="H903" s="367" t="s">
        <v>766</v>
      </c>
      <c r="I903" s="527"/>
      <c r="J903" s="367"/>
      <c r="K903" s="519">
        <f>K904</f>
        <v>0</v>
      </c>
      <c r="L903" s="367"/>
    </row>
    <row r="904" spans="1:12" ht="19.5" customHeight="1">
      <c r="A904" s="453">
        <v>2</v>
      </c>
      <c r="B904" s="435">
        <v>1</v>
      </c>
      <c r="C904" s="435" t="s">
        <v>51</v>
      </c>
      <c r="D904" s="92">
        <v>5</v>
      </c>
      <c r="E904" s="92">
        <v>3</v>
      </c>
      <c r="F904" s="92">
        <v>9</v>
      </c>
      <c r="G904" s="518" t="s">
        <v>34</v>
      </c>
      <c r="H904" s="367" t="s">
        <v>767</v>
      </c>
      <c r="I904" s="527"/>
      <c r="J904" s="367"/>
      <c r="K904" s="519">
        <f>'2.1.7'!J28</f>
        <v>0</v>
      </c>
      <c r="L904" s="367"/>
    </row>
    <row r="905" spans="1:12" ht="19.5" customHeight="1">
      <c r="A905" s="423">
        <v>2</v>
      </c>
      <c r="B905" s="424">
        <v>1</v>
      </c>
      <c r="C905" s="424" t="s">
        <v>73</v>
      </c>
      <c r="D905" s="92"/>
      <c r="E905" s="418"/>
      <c r="F905" s="418"/>
      <c r="G905" s="525"/>
      <c r="H905" s="433" t="s">
        <v>603</v>
      </c>
      <c r="I905" s="532"/>
      <c r="J905" s="90"/>
      <c r="K905" s="522">
        <f>K906+K921</f>
        <v>0</v>
      </c>
      <c r="L905" s="90"/>
    </row>
    <row r="906" spans="1:12" ht="19.5" hidden="1" customHeight="1">
      <c r="A906" s="453">
        <v>2</v>
      </c>
      <c r="B906" s="435">
        <v>1</v>
      </c>
      <c r="C906" s="435" t="s">
        <v>73</v>
      </c>
      <c r="D906" s="92">
        <v>5</v>
      </c>
      <c r="E906" s="92">
        <v>2</v>
      </c>
      <c r="F906" s="418"/>
      <c r="G906" s="525"/>
      <c r="H906" s="367" t="s">
        <v>43</v>
      </c>
      <c r="I906" s="367"/>
      <c r="J906" s="367"/>
      <c r="K906" s="519">
        <f>K907+K911+K916</f>
        <v>0</v>
      </c>
      <c r="L906" s="367"/>
    </row>
    <row r="907" spans="1:12" ht="19.5" hidden="1" customHeight="1">
      <c r="A907" s="453">
        <v>2</v>
      </c>
      <c r="B907" s="435">
        <v>1</v>
      </c>
      <c r="C907" s="435" t="s">
        <v>73</v>
      </c>
      <c r="D907" s="92">
        <v>5</v>
      </c>
      <c r="E907" s="92">
        <v>2</v>
      </c>
      <c r="F907" s="418">
        <v>2</v>
      </c>
      <c r="G907" s="525"/>
      <c r="H907" s="367" t="s">
        <v>220</v>
      </c>
      <c r="I907" s="367"/>
      <c r="J907" s="367"/>
      <c r="K907" s="519">
        <f>SUM(K908:K910)</f>
        <v>0</v>
      </c>
      <c r="L907" s="367"/>
    </row>
    <row r="908" spans="1:12" ht="19.5" hidden="1" customHeight="1">
      <c r="A908" s="453">
        <v>2</v>
      </c>
      <c r="B908" s="435">
        <v>1</v>
      </c>
      <c r="C908" s="435" t="s">
        <v>73</v>
      </c>
      <c r="D908" s="92">
        <v>5</v>
      </c>
      <c r="E908" s="92">
        <v>2</v>
      </c>
      <c r="F908" s="418">
        <v>2</v>
      </c>
      <c r="G908" s="518" t="s">
        <v>34</v>
      </c>
      <c r="H908" s="367" t="s">
        <v>339</v>
      </c>
      <c r="I908" s="367"/>
      <c r="J908" s="367"/>
      <c r="K908" s="519"/>
      <c r="L908" s="367"/>
    </row>
    <row r="909" spans="1:12" ht="19.5" hidden="1" customHeight="1">
      <c r="A909" s="453">
        <v>2</v>
      </c>
      <c r="B909" s="435">
        <v>1</v>
      </c>
      <c r="C909" s="435" t="s">
        <v>73</v>
      </c>
      <c r="D909" s="92">
        <v>5</v>
      </c>
      <c r="E909" s="92">
        <v>2</v>
      </c>
      <c r="F909" s="418">
        <v>2</v>
      </c>
      <c r="G909" s="518" t="s">
        <v>45</v>
      </c>
      <c r="H909" s="367" t="s">
        <v>702</v>
      </c>
      <c r="I909" s="367"/>
      <c r="J909" s="367"/>
      <c r="K909" s="519"/>
      <c r="L909" s="367"/>
    </row>
    <row r="910" spans="1:12" ht="19.5" hidden="1" customHeight="1">
      <c r="A910" s="453">
        <v>2</v>
      </c>
      <c r="B910" s="435">
        <v>1</v>
      </c>
      <c r="C910" s="435" t="s">
        <v>73</v>
      </c>
      <c r="D910" s="92">
        <v>5</v>
      </c>
      <c r="E910" s="92">
        <v>2</v>
      </c>
      <c r="F910" s="418">
        <v>2</v>
      </c>
      <c r="G910" s="518" t="s">
        <v>585</v>
      </c>
      <c r="H910" s="367" t="s">
        <v>703</v>
      </c>
      <c r="I910" s="367"/>
      <c r="J910" s="367"/>
      <c r="K910" s="519"/>
      <c r="L910" s="367"/>
    </row>
    <row r="911" spans="1:12" ht="19.5" hidden="1" customHeight="1">
      <c r="A911" s="453">
        <v>2</v>
      </c>
      <c r="B911" s="435">
        <v>1</v>
      </c>
      <c r="C911" s="435" t="s">
        <v>73</v>
      </c>
      <c r="D911" s="92">
        <v>5</v>
      </c>
      <c r="E911" s="92">
        <v>2</v>
      </c>
      <c r="F911" s="418">
        <v>4</v>
      </c>
      <c r="G911" s="520"/>
      <c r="H911" s="367" t="s">
        <v>706</v>
      </c>
      <c r="I911" s="367"/>
      <c r="J911" s="367"/>
      <c r="K911" s="519">
        <f>SUM(K912:K915)</f>
        <v>0</v>
      </c>
      <c r="L911" s="367"/>
    </row>
    <row r="912" spans="1:12" ht="19.5" hidden="1" customHeight="1">
      <c r="A912" s="453">
        <v>2</v>
      </c>
      <c r="B912" s="435">
        <v>1</v>
      </c>
      <c r="C912" s="435" t="s">
        <v>73</v>
      </c>
      <c r="D912" s="92">
        <v>5</v>
      </c>
      <c r="E912" s="92">
        <v>2</v>
      </c>
      <c r="F912" s="418">
        <v>4</v>
      </c>
      <c r="G912" s="518" t="s">
        <v>34</v>
      </c>
      <c r="H912" s="367" t="s">
        <v>707</v>
      </c>
      <c r="I912" s="367"/>
      <c r="J912" s="367"/>
      <c r="K912" s="519"/>
      <c r="L912" s="367"/>
    </row>
    <row r="913" spans="1:12" ht="19.5" hidden="1" customHeight="1">
      <c r="A913" s="453">
        <v>2</v>
      </c>
      <c r="B913" s="435">
        <v>1</v>
      </c>
      <c r="C913" s="435" t="s">
        <v>73</v>
      </c>
      <c r="D913" s="92">
        <v>5</v>
      </c>
      <c r="E913" s="92">
        <v>2</v>
      </c>
      <c r="F913" s="418">
        <v>4</v>
      </c>
      <c r="G913" s="518" t="s">
        <v>37</v>
      </c>
      <c r="H913" s="367" t="s">
        <v>708</v>
      </c>
      <c r="I913" s="367"/>
      <c r="J913" s="367"/>
      <c r="K913" s="519"/>
      <c r="L913" s="367"/>
    </row>
    <row r="914" spans="1:12" ht="19.5" hidden="1" customHeight="1">
      <c r="A914" s="453">
        <v>2</v>
      </c>
      <c r="B914" s="435">
        <v>1</v>
      </c>
      <c r="C914" s="435" t="s">
        <v>73</v>
      </c>
      <c r="D914" s="92">
        <v>5</v>
      </c>
      <c r="E914" s="92">
        <v>2</v>
      </c>
      <c r="F914" s="418">
        <v>4</v>
      </c>
      <c r="G914" s="518" t="s">
        <v>39</v>
      </c>
      <c r="H914" s="367" t="s">
        <v>709</v>
      </c>
      <c r="I914" s="367"/>
      <c r="J914" s="367"/>
      <c r="K914" s="519"/>
      <c r="L914" s="367"/>
    </row>
    <row r="915" spans="1:12" ht="19.5" hidden="1" customHeight="1">
      <c r="A915" s="453">
        <v>2</v>
      </c>
      <c r="B915" s="435">
        <v>1</v>
      </c>
      <c r="C915" s="435" t="s">
        <v>73</v>
      </c>
      <c r="D915" s="92">
        <v>5</v>
      </c>
      <c r="E915" s="92">
        <v>2</v>
      </c>
      <c r="F915" s="418">
        <v>4</v>
      </c>
      <c r="G915" s="518" t="s">
        <v>585</v>
      </c>
      <c r="H915" s="367" t="s">
        <v>710</v>
      </c>
      <c r="I915" s="367"/>
      <c r="J915" s="367"/>
      <c r="K915" s="519"/>
      <c r="L915" s="367"/>
    </row>
    <row r="916" spans="1:12" s="523" customFormat="1" ht="19.5" hidden="1" customHeight="1">
      <c r="A916" s="453">
        <v>2</v>
      </c>
      <c r="B916" s="435">
        <v>1</v>
      </c>
      <c r="C916" s="435" t="s">
        <v>73</v>
      </c>
      <c r="D916" s="92">
        <v>5</v>
      </c>
      <c r="E916" s="92">
        <v>2</v>
      </c>
      <c r="F916" s="92">
        <v>6</v>
      </c>
      <c r="G916" s="520"/>
      <c r="H916" s="367" t="s">
        <v>279</v>
      </c>
      <c r="I916" s="367"/>
      <c r="J916" s="367"/>
      <c r="K916" s="519">
        <f>SUM(K917:K920)</f>
        <v>0</v>
      </c>
      <c r="L916" s="367"/>
    </row>
    <row r="917" spans="1:12" ht="19.5" hidden="1" customHeight="1">
      <c r="A917" s="453">
        <v>2</v>
      </c>
      <c r="B917" s="435">
        <v>1</v>
      </c>
      <c r="C917" s="435" t="s">
        <v>73</v>
      </c>
      <c r="D917" s="92">
        <v>5</v>
      </c>
      <c r="E917" s="92">
        <v>2</v>
      </c>
      <c r="F917" s="92">
        <v>6</v>
      </c>
      <c r="G917" s="518" t="s">
        <v>39</v>
      </c>
      <c r="H917" s="367" t="s">
        <v>718</v>
      </c>
      <c r="I917" s="367"/>
      <c r="J917" s="367"/>
      <c r="K917" s="519"/>
      <c r="L917" s="367"/>
    </row>
    <row r="918" spans="1:12" ht="19.5" hidden="1" customHeight="1">
      <c r="A918" s="453">
        <v>2</v>
      </c>
      <c r="B918" s="435">
        <v>1</v>
      </c>
      <c r="C918" s="435" t="s">
        <v>73</v>
      </c>
      <c r="D918" s="92">
        <v>5</v>
      </c>
      <c r="E918" s="92">
        <v>2</v>
      </c>
      <c r="F918" s="92">
        <v>6</v>
      </c>
      <c r="G918" s="518" t="s">
        <v>41</v>
      </c>
      <c r="H918" s="367" t="s">
        <v>746</v>
      </c>
      <c r="I918" s="367"/>
      <c r="J918" s="367"/>
      <c r="K918" s="519"/>
      <c r="L918" s="367"/>
    </row>
    <row r="919" spans="1:12" ht="19.5" hidden="1" customHeight="1">
      <c r="A919" s="453">
        <v>2</v>
      </c>
      <c r="B919" s="435">
        <v>1</v>
      </c>
      <c r="C919" s="435" t="s">
        <v>73</v>
      </c>
      <c r="D919" s="92">
        <v>5</v>
      </c>
      <c r="E919" s="92">
        <v>2</v>
      </c>
      <c r="F919" s="92">
        <v>6</v>
      </c>
      <c r="G919" s="518" t="s">
        <v>73</v>
      </c>
      <c r="H919" s="367" t="s">
        <v>719</v>
      </c>
      <c r="I919" s="367"/>
      <c r="J919" s="367"/>
      <c r="K919" s="519"/>
      <c r="L919" s="367"/>
    </row>
    <row r="920" spans="1:12" ht="19.5" hidden="1" customHeight="1">
      <c r="A920" s="453">
        <v>2</v>
      </c>
      <c r="B920" s="435">
        <v>1</v>
      </c>
      <c r="C920" s="435" t="s">
        <v>73</v>
      </c>
      <c r="D920" s="92">
        <v>5</v>
      </c>
      <c r="E920" s="92">
        <v>2</v>
      </c>
      <c r="F920" s="92">
        <v>6</v>
      </c>
      <c r="G920" s="518" t="s">
        <v>585</v>
      </c>
      <c r="H920" s="367" t="s">
        <v>720</v>
      </c>
      <c r="I920" s="367"/>
      <c r="J920" s="367"/>
      <c r="K920" s="519"/>
      <c r="L920" s="367"/>
    </row>
    <row r="921" spans="1:12" ht="19.5" hidden="1" customHeight="1">
      <c r="A921" s="453">
        <v>2</v>
      </c>
      <c r="B921" s="435">
        <v>1</v>
      </c>
      <c r="C921" s="435" t="s">
        <v>73</v>
      </c>
      <c r="D921" s="92">
        <v>5</v>
      </c>
      <c r="E921" s="92">
        <v>3</v>
      </c>
      <c r="F921" s="92"/>
      <c r="G921" s="520"/>
      <c r="H921" s="367" t="s">
        <v>55</v>
      </c>
      <c r="I921" s="367"/>
      <c r="J921" s="367"/>
      <c r="K921" s="519">
        <f>K922</f>
        <v>0</v>
      </c>
      <c r="L921" s="367"/>
    </row>
    <row r="922" spans="1:12" ht="19.5" hidden="1" customHeight="1">
      <c r="A922" s="453">
        <v>2</v>
      </c>
      <c r="B922" s="435">
        <v>1</v>
      </c>
      <c r="C922" s="435" t="s">
        <v>73</v>
      </c>
      <c r="D922" s="92">
        <v>5</v>
      </c>
      <c r="E922" s="92">
        <v>3</v>
      </c>
      <c r="F922" s="92">
        <v>9</v>
      </c>
      <c r="G922" s="520"/>
      <c r="H922" s="367" t="s">
        <v>766</v>
      </c>
      <c r="I922" s="367"/>
      <c r="J922" s="367"/>
      <c r="K922" s="519">
        <f>SUM(K923)</f>
        <v>0</v>
      </c>
      <c r="L922" s="367"/>
    </row>
    <row r="923" spans="1:12" ht="19.5" hidden="1" customHeight="1">
      <c r="A923" s="453">
        <v>2</v>
      </c>
      <c r="B923" s="435">
        <v>1</v>
      </c>
      <c r="C923" s="435" t="s">
        <v>73</v>
      </c>
      <c r="D923" s="92">
        <v>5</v>
      </c>
      <c r="E923" s="92">
        <v>3</v>
      </c>
      <c r="F923" s="92">
        <v>9</v>
      </c>
      <c r="G923" s="518" t="s">
        <v>34</v>
      </c>
      <c r="H923" s="367" t="s">
        <v>767</v>
      </c>
      <c r="I923" s="367"/>
      <c r="J923" s="367"/>
      <c r="K923" s="519"/>
      <c r="L923" s="367"/>
    </row>
    <row r="924" spans="1:12" ht="19.5" customHeight="1">
      <c r="A924" s="423">
        <v>2</v>
      </c>
      <c r="B924" s="424">
        <v>1</v>
      </c>
      <c r="C924" s="424" t="s">
        <v>75</v>
      </c>
      <c r="D924" s="92"/>
      <c r="E924" s="418"/>
      <c r="F924" s="418"/>
      <c r="G924" s="525"/>
      <c r="H924" s="531" t="s">
        <v>350</v>
      </c>
      <c r="I924" s="90"/>
      <c r="J924" s="90"/>
      <c r="K924" s="522">
        <f>K925+K939</f>
        <v>0</v>
      </c>
      <c r="L924" s="90"/>
    </row>
    <row r="925" spans="1:12" ht="19.5" hidden="1" customHeight="1">
      <c r="A925" s="453">
        <v>2</v>
      </c>
      <c r="B925" s="435">
        <v>1</v>
      </c>
      <c r="C925" s="435" t="s">
        <v>75</v>
      </c>
      <c r="D925" s="92">
        <v>5</v>
      </c>
      <c r="E925" s="92">
        <v>2</v>
      </c>
      <c r="F925" s="92"/>
      <c r="G925" s="520"/>
      <c r="H925" s="367" t="s">
        <v>43</v>
      </c>
      <c r="I925" s="367"/>
      <c r="J925" s="367"/>
      <c r="K925" s="519">
        <f>K926+K933+K936</f>
        <v>0</v>
      </c>
      <c r="L925" s="367"/>
    </row>
    <row r="926" spans="1:12" ht="19.5" hidden="1" customHeight="1">
      <c r="A926" s="453">
        <v>2</v>
      </c>
      <c r="B926" s="435">
        <v>1</v>
      </c>
      <c r="C926" s="435" t="s">
        <v>75</v>
      </c>
      <c r="D926" s="92">
        <v>5</v>
      </c>
      <c r="E926" s="92">
        <v>2</v>
      </c>
      <c r="F926" s="92">
        <v>1</v>
      </c>
      <c r="G926" s="520"/>
      <c r="H926" s="367" t="s">
        <v>161</v>
      </c>
      <c r="I926" s="367"/>
      <c r="J926" s="367"/>
      <c r="K926" s="519">
        <f>SUM(K927:K932)</f>
        <v>0</v>
      </c>
      <c r="L926" s="367"/>
    </row>
    <row r="927" spans="1:12" ht="19.5" hidden="1" customHeight="1">
      <c r="A927" s="453">
        <v>2</v>
      </c>
      <c r="B927" s="435">
        <v>1</v>
      </c>
      <c r="C927" s="435" t="s">
        <v>75</v>
      </c>
      <c r="D927" s="92">
        <v>5</v>
      </c>
      <c r="E927" s="92">
        <v>2</v>
      </c>
      <c r="F927" s="92">
        <v>1</v>
      </c>
      <c r="G927" s="520" t="s">
        <v>34</v>
      </c>
      <c r="H927" s="367" t="s">
        <v>330</v>
      </c>
      <c r="I927" s="367"/>
      <c r="J927" s="367"/>
      <c r="K927" s="519"/>
      <c r="L927" s="367"/>
    </row>
    <row r="928" spans="1:12" ht="19.5" hidden="1" customHeight="1">
      <c r="A928" s="453">
        <v>2</v>
      </c>
      <c r="B928" s="435">
        <v>1</v>
      </c>
      <c r="C928" s="435" t="s">
        <v>75</v>
      </c>
      <c r="D928" s="92">
        <v>5</v>
      </c>
      <c r="E928" s="92">
        <v>2</v>
      </c>
      <c r="F928" s="92">
        <v>1</v>
      </c>
      <c r="G928" s="520" t="s">
        <v>41</v>
      </c>
      <c r="H928" s="367" t="s">
        <v>695</v>
      </c>
      <c r="I928" s="367"/>
      <c r="J928" s="367"/>
      <c r="K928" s="519"/>
      <c r="L928" s="367"/>
    </row>
    <row r="929" spans="1:12" ht="19.5" hidden="1" customHeight="1">
      <c r="A929" s="453">
        <v>2</v>
      </c>
      <c r="B929" s="435">
        <v>1</v>
      </c>
      <c r="C929" s="435" t="s">
        <v>75</v>
      </c>
      <c r="D929" s="92">
        <v>5</v>
      </c>
      <c r="E929" s="92">
        <v>2</v>
      </c>
      <c r="F929" s="92">
        <v>1</v>
      </c>
      <c r="G929" s="520" t="s">
        <v>45</v>
      </c>
      <c r="H929" s="367" t="s">
        <v>197</v>
      </c>
      <c r="I929" s="367"/>
      <c r="J929" s="367"/>
      <c r="K929" s="519"/>
      <c r="L929" s="367"/>
    </row>
    <row r="930" spans="1:12" ht="19.5" hidden="1" customHeight="1">
      <c r="A930" s="453">
        <v>2</v>
      </c>
      <c r="B930" s="435">
        <v>1</v>
      </c>
      <c r="C930" s="435" t="s">
        <v>75</v>
      </c>
      <c r="D930" s="92">
        <v>5</v>
      </c>
      <c r="E930" s="92">
        <v>2</v>
      </c>
      <c r="F930" s="92">
        <v>1</v>
      </c>
      <c r="G930" s="520" t="s">
        <v>49</v>
      </c>
      <c r="H930" s="367" t="s">
        <v>203</v>
      </c>
      <c r="I930" s="367"/>
      <c r="J930" s="367"/>
      <c r="K930" s="519"/>
      <c r="L930" s="367"/>
    </row>
    <row r="931" spans="1:12" ht="19.5" hidden="1" customHeight="1">
      <c r="A931" s="453">
        <v>2</v>
      </c>
      <c r="B931" s="435">
        <v>1</v>
      </c>
      <c r="C931" s="435" t="s">
        <v>75</v>
      </c>
      <c r="D931" s="92">
        <v>5</v>
      </c>
      <c r="E931" s="92">
        <v>2</v>
      </c>
      <c r="F931" s="92">
        <v>1</v>
      </c>
      <c r="G931" s="520" t="s">
        <v>51</v>
      </c>
      <c r="H931" s="367" t="s">
        <v>446</v>
      </c>
      <c r="I931" s="367"/>
      <c r="J931" s="367"/>
      <c r="K931" s="519"/>
      <c r="L931" s="367"/>
    </row>
    <row r="932" spans="1:12" ht="19.5" hidden="1" customHeight="1">
      <c r="A932" s="453">
        <v>2</v>
      </c>
      <c r="B932" s="435">
        <v>1</v>
      </c>
      <c r="C932" s="435" t="s">
        <v>75</v>
      </c>
      <c r="D932" s="92">
        <v>5</v>
      </c>
      <c r="E932" s="92">
        <v>2</v>
      </c>
      <c r="F932" s="92">
        <v>1</v>
      </c>
      <c r="G932" s="518" t="s">
        <v>585</v>
      </c>
      <c r="H932" s="367" t="s">
        <v>725</v>
      </c>
      <c r="I932" s="367"/>
      <c r="J932" s="367"/>
      <c r="K932" s="519"/>
      <c r="L932" s="367"/>
    </row>
    <row r="933" spans="1:12" ht="19.5" hidden="1" customHeight="1">
      <c r="A933" s="453">
        <v>2</v>
      </c>
      <c r="B933" s="435">
        <v>1</v>
      </c>
      <c r="C933" s="435" t="s">
        <v>75</v>
      </c>
      <c r="D933" s="92">
        <v>5</v>
      </c>
      <c r="E933" s="92">
        <v>2</v>
      </c>
      <c r="F933" s="92">
        <v>2</v>
      </c>
      <c r="G933" s="520"/>
      <c r="H933" s="367" t="s">
        <v>220</v>
      </c>
      <c r="I933" s="367"/>
      <c r="J933" s="367"/>
      <c r="K933" s="519">
        <f>SUM(K934:K935)</f>
        <v>0</v>
      </c>
      <c r="L933" s="367"/>
    </row>
    <row r="934" spans="1:12" s="523" customFormat="1" ht="19.5" hidden="1" customHeight="1">
      <c r="A934" s="453">
        <v>2</v>
      </c>
      <c r="B934" s="435">
        <v>1</v>
      </c>
      <c r="C934" s="435" t="s">
        <v>75</v>
      </c>
      <c r="D934" s="92">
        <v>5</v>
      </c>
      <c r="E934" s="92">
        <v>2</v>
      </c>
      <c r="F934" s="92">
        <v>2</v>
      </c>
      <c r="G934" s="518" t="s">
        <v>34</v>
      </c>
      <c r="H934" s="367" t="s">
        <v>339</v>
      </c>
      <c r="I934" s="367"/>
      <c r="J934" s="367"/>
      <c r="K934" s="519"/>
      <c r="L934" s="367"/>
    </row>
    <row r="935" spans="1:12" ht="19.5" hidden="1" customHeight="1">
      <c r="A935" s="453">
        <v>2</v>
      </c>
      <c r="B935" s="435">
        <v>1</v>
      </c>
      <c r="C935" s="435" t="s">
        <v>75</v>
      </c>
      <c r="D935" s="92">
        <v>5</v>
      </c>
      <c r="E935" s="92">
        <v>2</v>
      </c>
      <c r="F935" s="92">
        <v>2</v>
      </c>
      <c r="G935" s="518" t="s">
        <v>45</v>
      </c>
      <c r="H935" s="367" t="s">
        <v>702</v>
      </c>
      <c r="I935" s="367"/>
      <c r="J935" s="367"/>
      <c r="K935" s="519"/>
      <c r="L935" s="367"/>
    </row>
    <row r="936" spans="1:12" ht="19.5" hidden="1" customHeight="1">
      <c r="A936" s="453">
        <v>2</v>
      </c>
      <c r="B936" s="435">
        <v>1</v>
      </c>
      <c r="C936" s="435" t="s">
        <v>75</v>
      </c>
      <c r="D936" s="92">
        <v>5</v>
      </c>
      <c r="E936" s="92">
        <v>2</v>
      </c>
      <c r="F936" s="92">
        <v>3</v>
      </c>
      <c r="G936" s="520"/>
      <c r="H936" s="367" t="s">
        <v>226</v>
      </c>
      <c r="I936" s="367"/>
      <c r="J936" s="367"/>
      <c r="K936" s="519">
        <f>SUM(K937:K938)</f>
        <v>0</v>
      </c>
      <c r="L936" s="367"/>
    </row>
    <row r="937" spans="1:12" ht="19.5" hidden="1" customHeight="1">
      <c r="A937" s="453">
        <v>2</v>
      </c>
      <c r="B937" s="435">
        <v>1</v>
      </c>
      <c r="C937" s="435" t="s">
        <v>75</v>
      </c>
      <c r="D937" s="92">
        <v>5</v>
      </c>
      <c r="E937" s="92">
        <v>2</v>
      </c>
      <c r="F937" s="92">
        <v>3</v>
      </c>
      <c r="G937" s="518" t="s">
        <v>34</v>
      </c>
      <c r="H937" s="367" t="s">
        <v>704</v>
      </c>
      <c r="I937" s="367"/>
      <c r="J937" s="367"/>
      <c r="K937" s="519"/>
      <c r="L937" s="367"/>
    </row>
    <row r="938" spans="1:12" s="523" customFormat="1" ht="19.5" hidden="1" customHeight="1">
      <c r="A938" s="453">
        <v>2</v>
      </c>
      <c r="B938" s="435">
        <v>1</v>
      </c>
      <c r="C938" s="435" t="s">
        <v>75</v>
      </c>
      <c r="D938" s="92">
        <v>5</v>
      </c>
      <c r="E938" s="92">
        <v>2</v>
      </c>
      <c r="F938" s="92">
        <v>3</v>
      </c>
      <c r="G938" s="518" t="s">
        <v>39</v>
      </c>
      <c r="H938" s="367" t="s">
        <v>495</v>
      </c>
      <c r="I938" s="367"/>
      <c r="J938" s="367"/>
      <c r="K938" s="519"/>
      <c r="L938" s="367"/>
    </row>
    <row r="939" spans="1:12" ht="19.5" hidden="1" customHeight="1">
      <c r="A939" s="453">
        <v>2</v>
      </c>
      <c r="B939" s="435">
        <v>1</v>
      </c>
      <c r="C939" s="435" t="s">
        <v>75</v>
      </c>
      <c r="D939" s="92">
        <v>5</v>
      </c>
      <c r="E939" s="92">
        <v>3</v>
      </c>
      <c r="F939" s="92"/>
      <c r="G939" s="520"/>
      <c r="H939" s="367" t="s">
        <v>55</v>
      </c>
      <c r="I939" s="367"/>
      <c r="J939" s="367"/>
      <c r="K939" s="519">
        <f>K940</f>
        <v>0</v>
      </c>
      <c r="L939" s="367"/>
    </row>
    <row r="940" spans="1:12" ht="19.5" hidden="1" customHeight="1">
      <c r="A940" s="453">
        <v>2</v>
      </c>
      <c r="B940" s="435">
        <v>1</v>
      </c>
      <c r="C940" s="435" t="s">
        <v>75</v>
      </c>
      <c r="D940" s="92">
        <v>5</v>
      </c>
      <c r="E940" s="92">
        <v>3</v>
      </c>
      <c r="F940" s="92">
        <v>9</v>
      </c>
      <c r="G940" s="520"/>
      <c r="H940" s="367" t="s">
        <v>766</v>
      </c>
      <c r="I940" s="367"/>
      <c r="J940" s="367"/>
      <c r="K940" s="519">
        <f>K941</f>
        <v>0</v>
      </c>
      <c r="L940" s="367"/>
    </row>
    <row r="941" spans="1:12" ht="19.5" hidden="1" customHeight="1">
      <c r="A941" s="453">
        <v>2</v>
      </c>
      <c r="B941" s="435">
        <v>1</v>
      </c>
      <c r="C941" s="435" t="s">
        <v>75</v>
      </c>
      <c r="D941" s="92">
        <v>5</v>
      </c>
      <c r="E941" s="92">
        <v>3</v>
      </c>
      <c r="F941" s="92">
        <v>9</v>
      </c>
      <c r="G941" s="518" t="s">
        <v>39</v>
      </c>
      <c r="H941" s="367" t="s">
        <v>772</v>
      </c>
      <c r="I941" s="367"/>
      <c r="J941" s="367"/>
      <c r="K941" s="519"/>
      <c r="L941" s="367"/>
    </row>
    <row r="942" spans="1:12" ht="19.5" customHeight="1">
      <c r="A942" s="423">
        <v>2</v>
      </c>
      <c r="B942" s="424">
        <v>1</v>
      </c>
      <c r="C942" s="424" t="s">
        <v>77</v>
      </c>
      <c r="D942" s="92"/>
      <c r="E942" s="418"/>
      <c r="F942" s="418"/>
      <c r="G942" s="525"/>
      <c r="H942" s="531" t="s">
        <v>351</v>
      </c>
      <c r="I942" s="90"/>
      <c r="J942" s="90"/>
      <c r="K942" s="522">
        <f>K943</f>
        <v>0</v>
      </c>
      <c r="L942" s="90"/>
    </row>
    <row r="943" spans="1:12" ht="19.5" hidden="1" customHeight="1">
      <c r="A943" s="423">
        <v>2</v>
      </c>
      <c r="B943" s="424">
        <v>1</v>
      </c>
      <c r="C943" s="424" t="s">
        <v>77</v>
      </c>
      <c r="D943" s="92">
        <v>5</v>
      </c>
      <c r="E943" s="92">
        <v>2</v>
      </c>
      <c r="F943" s="92"/>
      <c r="G943" s="520"/>
      <c r="H943" s="367" t="s">
        <v>43</v>
      </c>
      <c r="I943" s="367"/>
      <c r="J943" s="367"/>
      <c r="K943" s="519">
        <f>K944</f>
        <v>0</v>
      </c>
      <c r="L943" s="367"/>
    </row>
    <row r="944" spans="1:12" ht="19.5" hidden="1" customHeight="1">
      <c r="A944" s="423">
        <v>2</v>
      </c>
      <c r="B944" s="424">
        <v>1</v>
      </c>
      <c r="C944" s="424" t="s">
        <v>77</v>
      </c>
      <c r="D944" s="92">
        <v>5</v>
      </c>
      <c r="E944" s="92">
        <v>2</v>
      </c>
      <c r="F944" s="92">
        <v>7</v>
      </c>
      <c r="G944" s="520"/>
      <c r="H944" s="367" t="s">
        <v>768</v>
      </c>
      <c r="I944" s="367"/>
      <c r="J944" s="367"/>
      <c r="K944" s="519">
        <f>SUM(K945)</f>
        <v>0</v>
      </c>
      <c r="L944" s="367"/>
    </row>
    <row r="945" spans="1:12" ht="19.5" hidden="1" customHeight="1">
      <c r="A945" s="423">
        <v>2</v>
      </c>
      <c r="B945" s="424">
        <v>1</v>
      </c>
      <c r="C945" s="424" t="s">
        <v>77</v>
      </c>
      <c r="D945" s="92">
        <v>5</v>
      </c>
      <c r="E945" s="92">
        <v>2</v>
      </c>
      <c r="F945" s="92">
        <v>7</v>
      </c>
      <c r="G945" s="518" t="s">
        <v>41</v>
      </c>
      <c r="H945" s="367" t="s">
        <v>773</v>
      </c>
      <c r="I945" s="367"/>
      <c r="J945" s="367"/>
      <c r="K945" s="519"/>
      <c r="L945" s="367"/>
    </row>
    <row r="946" spans="1:12" ht="19.5" customHeight="1">
      <c r="A946" s="423">
        <v>2</v>
      </c>
      <c r="B946" s="424">
        <v>1</v>
      </c>
      <c r="C946" s="605" t="s">
        <v>585</v>
      </c>
      <c r="D946" s="92"/>
      <c r="E946" s="418"/>
      <c r="F946" s="418"/>
      <c r="G946" s="525"/>
      <c r="H946" s="433" t="s">
        <v>604</v>
      </c>
      <c r="I946" s="532"/>
      <c r="J946" s="90"/>
      <c r="K946" s="522">
        <f>K947+K966</f>
        <v>0</v>
      </c>
      <c r="L946" s="90"/>
    </row>
    <row r="947" spans="1:12" ht="19.5" hidden="1" customHeight="1">
      <c r="A947" s="453">
        <v>2</v>
      </c>
      <c r="B947" s="435">
        <v>1</v>
      </c>
      <c r="C947" s="424" t="s">
        <v>585</v>
      </c>
      <c r="D947" s="92">
        <v>5</v>
      </c>
      <c r="E947" s="92">
        <v>2</v>
      </c>
      <c r="F947" s="92"/>
      <c r="G947" s="520"/>
      <c r="H947" s="367" t="s">
        <v>43</v>
      </c>
      <c r="I947" s="367"/>
      <c r="J947" s="367"/>
      <c r="K947" s="519">
        <f>K948+K957+K963</f>
        <v>0</v>
      </c>
      <c r="L947" s="367"/>
    </row>
    <row r="948" spans="1:12" ht="19.5" hidden="1" customHeight="1">
      <c r="A948" s="453">
        <v>2</v>
      </c>
      <c r="B948" s="435">
        <v>1</v>
      </c>
      <c r="C948" s="424" t="s">
        <v>585</v>
      </c>
      <c r="D948" s="92">
        <v>5</v>
      </c>
      <c r="E948" s="92">
        <v>2</v>
      </c>
      <c r="F948" s="92">
        <v>1</v>
      </c>
      <c r="G948" s="520"/>
      <c r="H948" s="367" t="s">
        <v>161</v>
      </c>
      <c r="I948" s="367"/>
      <c r="J948" s="367"/>
      <c r="K948" s="519">
        <f>SUM(K949:K956)</f>
        <v>0</v>
      </c>
      <c r="L948" s="367"/>
    </row>
    <row r="949" spans="1:12" ht="19.5" hidden="1" customHeight="1">
      <c r="A949" s="453">
        <v>2</v>
      </c>
      <c r="B949" s="435">
        <v>1</v>
      </c>
      <c r="C949" s="424" t="s">
        <v>585</v>
      </c>
      <c r="D949" s="92">
        <v>5</v>
      </c>
      <c r="E949" s="92">
        <v>2</v>
      </c>
      <c r="F949" s="92">
        <v>1</v>
      </c>
      <c r="G949" s="520" t="s">
        <v>34</v>
      </c>
      <c r="H949" s="367" t="s">
        <v>330</v>
      </c>
      <c r="I949" s="367"/>
      <c r="J949" s="367"/>
      <c r="K949" s="519"/>
      <c r="L949" s="367"/>
    </row>
    <row r="950" spans="1:12" ht="19.5" hidden="1" customHeight="1">
      <c r="A950" s="453">
        <v>2</v>
      </c>
      <c r="B950" s="435">
        <v>1</v>
      </c>
      <c r="C950" s="424" t="s">
        <v>585</v>
      </c>
      <c r="D950" s="92">
        <v>5</v>
      </c>
      <c r="E950" s="92">
        <v>2</v>
      </c>
      <c r="F950" s="92">
        <v>1</v>
      </c>
      <c r="G950" s="520" t="s">
        <v>41</v>
      </c>
      <c r="H950" s="367" t="s">
        <v>695</v>
      </c>
      <c r="I950" s="367"/>
      <c r="J950" s="367"/>
      <c r="K950" s="519"/>
      <c r="L950" s="367"/>
    </row>
    <row r="951" spans="1:12" ht="19.5" hidden="1" customHeight="1">
      <c r="A951" s="453">
        <v>2</v>
      </c>
      <c r="B951" s="435">
        <v>1</v>
      </c>
      <c r="C951" s="424" t="s">
        <v>585</v>
      </c>
      <c r="D951" s="92">
        <v>5</v>
      </c>
      <c r="E951" s="92">
        <v>2</v>
      </c>
      <c r="F951" s="92">
        <v>1</v>
      </c>
      <c r="G951" s="520" t="s">
        <v>45</v>
      </c>
      <c r="H951" s="367" t="s">
        <v>197</v>
      </c>
      <c r="I951" s="367"/>
      <c r="J951" s="367"/>
      <c r="K951" s="519"/>
      <c r="L951" s="367"/>
    </row>
    <row r="952" spans="1:12" ht="19.5" hidden="1" customHeight="1">
      <c r="A952" s="453">
        <v>2</v>
      </c>
      <c r="B952" s="435">
        <v>1</v>
      </c>
      <c r="C952" s="424" t="s">
        <v>585</v>
      </c>
      <c r="D952" s="92">
        <v>5</v>
      </c>
      <c r="E952" s="92">
        <v>2</v>
      </c>
      <c r="F952" s="92">
        <v>1</v>
      </c>
      <c r="G952" s="520" t="s">
        <v>49</v>
      </c>
      <c r="H952" s="367" t="s">
        <v>203</v>
      </c>
      <c r="I952" s="367"/>
      <c r="J952" s="367"/>
      <c r="K952" s="519"/>
      <c r="L952" s="367"/>
    </row>
    <row r="953" spans="1:12" ht="19.5" hidden="1" customHeight="1">
      <c r="A953" s="453">
        <v>2</v>
      </c>
      <c r="B953" s="435">
        <v>1</v>
      </c>
      <c r="C953" s="424" t="s">
        <v>585</v>
      </c>
      <c r="D953" s="92">
        <v>5</v>
      </c>
      <c r="E953" s="92">
        <v>2</v>
      </c>
      <c r="F953" s="92">
        <v>1</v>
      </c>
      <c r="G953" s="520" t="s">
        <v>51</v>
      </c>
      <c r="H953" s="367" t="s">
        <v>446</v>
      </c>
      <c r="I953" s="367"/>
      <c r="J953" s="367"/>
      <c r="K953" s="519"/>
      <c r="L953" s="367"/>
    </row>
    <row r="954" spans="1:12" ht="19.5" hidden="1" customHeight="1">
      <c r="A954" s="453">
        <v>2</v>
      </c>
      <c r="B954" s="435">
        <v>1</v>
      </c>
      <c r="C954" s="424" t="s">
        <v>585</v>
      </c>
      <c r="D954" s="92">
        <v>5</v>
      </c>
      <c r="E954" s="92">
        <v>2</v>
      </c>
      <c r="F954" s="92">
        <v>1</v>
      </c>
      <c r="G954" s="518" t="s">
        <v>73</v>
      </c>
      <c r="H954" s="367" t="s">
        <v>212</v>
      </c>
      <c r="I954" s="367"/>
      <c r="J954" s="367"/>
      <c r="K954" s="519"/>
      <c r="L954" s="367"/>
    </row>
    <row r="955" spans="1:12" ht="19.5" hidden="1" customHeight="1">
      <c r="A955" s="453">
        <v>2</v>
      </c>
      <c r="B955" s="435">
        <v>1</v>
      </c>
      <c r="C955" s="424" t="s">
        <v>585</v>
      </c>
      <c r="D955" s="92">
        <v>5</v>
      </c>
      <c r="E955" s="92">
        <v>2</v>
      </c>
      <c r="F955" s="92">
        <v>1</v>
      </c>
      <c r="G955" s="518" t="s">
        <v>75</v>
      </c>
      <c r="H955" s="367" t="s">
        <v>217</v>
      </c>
      <c r="I955" s="367"/>
      <c r="J955" s="367"/>
      <c r="K955" s="519"/>
      <c r="L955" s="367"/>
    </row>
    <row r="956" spans="1:12" ht="19.5" hidden="1" customHeight="1">
      <c r="A956" s="453">
        <v>2</v>
      </c>
      <c r="B956" s="435">
        <v>1</v>
      </c>
      <c r="C956" s="424" t="s">
        <v>585</v>
      </c>
      <c r="D956" s="92">
        <v>5</v>
      </c>
      <c r="E956" s="92">
        <v>2</v>
      </c>
      <c r="F956" s="92">
        <v>1</v>
      </c>
      <c r="G956" s="518" t="s">
        <v>585</v>
      </c>
      <c r="H956" s="367" t="s">
        <v>725</v>
      </c>
      <c r="I956" s="367"/>
      <c r="J956" s="367"/>
      <c r="K956" s="519"/>
      <c r="L956" s="367"/>
    </row>
    <row r="957" spans="1:12" ht="19.5" hidden="1" customHeight="1">
      <c r="A957" s="453">
        <v>2</v>
      </c>
      <c r="B957" s="435">
        <v>1</v>
      </c>
      <c r="C957" s="424" t="s">
        <v>585</v>
      </c>
      <c r="D957" s="92">
        <v>5</v>
      </c>
      <c r="E957" s="92">
        <v>2</v>
      </c>
      <c r="F957" s="92">
        <v>2</v>
      </c>
      <c r="G957" s="520"/>
      <c r="H957" s="367" t="s">
        <v>220</v>
      </c>
      <c r="I957" s="367"/>
      <c r="J957" s="367"/>
      <c r="K957" s="519">
        <f>SUM(K958:K962)</f>
        <v>0</v>
      </c>
      <c r="L957" s="367"/>
    </row>
    <row r="958" spans="1:12" ht="19.5" hidden="1" customHeight="1">
      <c r="A958" s="453">
        <v>2</v>
      </c>
      <c r="B958" s="435">
        <v>1</v>
      </c>
      <c r="C958" s="424" t="s">
        <v>585</v>
      </c>
      <c r="D958" s="92">
        <v>5</v>
      </c>
      <c r="E958" s="92">
        <v>2</v>
      </c>
      <c r="F958" s="92">
        <v>2</v>
      </c>
      <c r="G958" s="518" t="s">
        <v>34</v>
      </c>
      <c r="H958" s="367" t="s">
        <v>339</v>
      </c>
      <c r="I958" s="367"/>
      <c r="J958" s="367"/>
      <c r="K958" s="519"/>
      <c r="L958" s="367"/>
    </row>
    <row r="959" spans="1:12" ht="19.5" hidden="1" customHeight="1">
      <c r="A959" s="453">
        <v>2</v>
      </c>
      <c r="B959" s="435">
        <v>1</v>
      </c>
      <c r="C959" s="424" t="s">
        <v>585</v>
      </c>
      <c r="D959" s="92">
        <v>5</v>
      </c>
      <c r="E959" s="92">
        <v>2</v>
      </c>
      <c r="F959" s="92">
        <v>2</v>
      </c>
      <c r="G959" s="518" t="s">
        <v>37</v>
      </c>
      <c r="H959" s="367" t="s">
        <v>699</v>
      </c>
      <c r="I959" s="367"/>
      <c r="J959" s="367"/>
      <c r="K959" s="519"/>
      <c r="L959" s="367"/>
    </row>
    <row r="960" spans="1:12" ht="19.5" hidden="1" customHeight="1">
      <c r="A960" s="453">
        <v>2</v>
      </c>
      <c r="B960" s="435">
        <v>1</v>
      </c>
      <c r="C960" s="424" t="s">
        <v>585</v>
      </c>
      <c r="D960" s="92">
        <v>5</v>
      </c>
      <c r="E960" s="92">
        <v>2</v>
      </c>
      <c r="F960" s="92">
        <v>2</v>
      </c>
      <c r="G960" s="518" t="s">
        <v>41</v>
      </c>
      <c r="H960" s="367" t="s">
        <v>701</v>
      </c>
      <c r="I960" s="367"/>
      <c r="J960" s="367"/>
      <c r="K960" s="519"/>
      <c r="L960" s="367"/>
    </row>
    <row r="961" spans="1:12" ht="19.5" hidden="1" customHeight="1">
      <c r="A961" s="453">
        <v>2</v>
      </c>
      <c r="B961" s="435">
        <v>1</v>
      </c>
      <c r="C961" s="424" t="s">
        <v>585</v>
      </c>
      <c r="D961" s="92">
        <v>5</v>
      </c>
      <c r="E961" s="92">
        <v>2</v>
      </c>
      <c r="F961" s="92">
        <v>2</v>
      </c>
      <c r="G961" s="518" t="s">
        <v>45</v>
      </c>
      <c r="H961" s="367" t="s">
        <v>702</v>
      </c>
      <c r="I961" s="367"/>
      <c r="J961" s="367"/>
      <c r="K961" s="519"/>
      <c r="L961" s="367"/>
    </row>
    <row r="962" spans="1:12" ht="19.5" hidden="1" customHeight="1">
      <c r="A962" s="453">
        <v>2</v>
      </c>
      <c r="B962" s="435">
        <v>1</v>
      </c>
      <c r="C962" s="424" t="s">
        <v>585</v>
      </c>
      <c r="D962" s="92">
        <v>5</v>
      </c>
      <c r="E962" s="92">
        <v>2</v>
      </c>
      <c r="F962" s="92">
        <v>2</v>
      </c>
      <c r="G962" s="518" t="s">
        <v>585</v>
      </c>
      <c r="H962" s="367" t="s">
        <v>703</v>
      </c>
      <c r="I962" s="367"/>
      <c r="J962" s="367"/>
      <c r="K962" s="519"/>
      <c r="L962" s="367"/>
    </row>
    <row r="963" spans="1:12" ht="19.5" hidden="1" customHeight="1">
      <c r="A963" s="453">
        <v>2</v>
      </c>
      <c r="B963" s="435">
        <v>1</v>
      </c>
      <c r="C963" s="424" t="s">
        <v>585</v>
      </c>
      <c r="D963" s="92">
        <v>5</v>
      </c>
      <c r="E963" s="92">
        <v>2</v>
      </c>
      <c r="F963" s="92">
        <v>3</v>
      </c>
      <c r="G963" s="520"/>
      <c r="H963" s="367" t="s">
        <v>226</v>
      </c>
      <c r="I963" s="367"/>
      <c r="J963" s="367"/>
      <c r="K963" s="519">
        <f>SUM(K964:K965)</f>
        <v>0</v>
      </c>
      <c r="L963" s="367"/>
    </row>
    <row r="964" spans="1:12" ht="19.5" hidden="1" customHeight="1">
      <c r="A964" s="453">
        <v>2</v>
      </c>
      <c r="B964" s="435">
        <v>1</v>
      </c>
      <c r="C964" s="424" t="s">
        <v>585</v>
      </c>
      <c r="D964" s="92">
        <v>5</v>
      </c>
      <c r="E964" s="92">
        <v>2</v>
      </c>
      <c r="F964" s="92">
        <v>3</v>
      </c>
      <c r="G964" s="518" t="s">
        <v>34</v>
      </c>
      <c r="H964" s="367" t="s">
        <v>704</v>
      </c>
      <c r="I964" s="367"/>
      <c r="J964" s="367"/>
      <c r="K964" s="519"/>
      <c r="L964" s="367"/>
    </row>
    <row r="965" spans="1:12" s="352" customFormat="1" ht="19.5" hidden="1" customHeight="1">
      <c r="A965" s="453">
        <v>2</v>
      </c>
      <c r="B965" s="435">
        <v>1</v>
      </c>
      <c r="C965" s="424" t="s">
        <v>585</v>
      </c>
      <c r="D965" s="92">
        <v>5</v>
      </c>
      <c r="E965" s="92">
        <v>2</v>
      </c>
      <c r="F965" s="92">
        <v>3</v>
      </c>
      <c r="G965" s="518" t="s">
        <v>39</v>
      </c>
      <c r="H965" s="367" t="s">
        <v>495</v>
      </c>
      <c r="I965" s="367"/>
      <c r="J965" s="367"/>
      <c r="K965" s="519"/>
      <c r="L965" s="367"/>
    </row>
    <row r="966" spans="1:12" s="523" customFormat="1" ht="21" hidden="1" customHeight="1">
      <c r="A966" s="453">
        <v>2</v>
      </c>
      <c r="B966" s="435">
        <v>1</v>
      </c>
      <c r="C966" s="424" t="s">
        <v>585</v>
      </c>
      <c r="D966" s="92">
        <v>5</v>
      </c>
      <c r="E966" s="92">
        <v>3</v>
      </c>
      <c r="F966" s="92"/>
      <c r="G966" s="520"/>
      <c r="H966" s="367" t="s">
        <v>55</v>
      </c>
      <c r="I966" s="367"/>
      <c r="J966" s="367"/>
      <c r="K966" s="519">
        <f>K967+K970</f>
        <v>0</v>
      </c>
      <c r="L966" s="367"/>
    </row>
    <row r="967" spans="1:12" ht="19.5" hidden="1" customHeight="1">
      <c r="A967" s="453">
        <v>2</v>
      </c>
      <c r="B967" s="435">
        <v>1</v>
      </c>
      <c r="C967" s="424" t="s">
        <v>585</v>
      </c>
      <c r="D967" s="92">
        <v>5</v>
      </c>
      <c r="E967" s="92">
        <v>3</v>
      </c>
      <c r="F967" s="92">
        <v>2</v>
      </c>
      <c r="G967" s="520"/>
      <c r="H967" s="367" t="s">
        <v>730</v>
      </c>
      <c r="I967" s="367"/>
      <c r="J967" s="367"/>
      <c r="K967" s="519">
        <f>K969</f>
        <v>0</v>
      </c>
      <c r="L967" s="367"/>
    </row>
    <row r="968" spans="1:12" ht="19.5" hidden="1" customHeight="1">
      <c r="A968" s="453">
        <v>2</v>
      </c>
      <c r="B968" s="435">
        <v>1</v>
      </c>
      <c r="C968" s="424" t="s">
        <v>585</v>
      </c>
      <c r="D968" s="92">
        <v>5</v>
      </c>
      <c r="E968" s="92">
        <v>3</v>
      </c>
      <c r="F968" s="92">
        <v>2</v>
      </c>
      <c r="G968" s="518" t="s">
        <v>34</v>
      </c>
      <c r="H968" s="367" t="s">
        <v>731</v>
      </c>
      <c r="I968" s="527"/>
      <c r="J968" s="367"/>
      <c r="K968" s="519"/>
      <c r="L968" s="367"/>
    </row>
    <row r="969" spans="1:12" ht="19.5" hidden="1" customHeight="1">
      <c r="A969" s="453">
        <v>2</v>
      </c>
      <c r="B969" s="435">
        <v>1</v>
      </c>
      <c r="C969" s="424" t="s">
        <v>585</v>
      </c>
      <c r="D969" s="92">
        <v>5</v>
      </c>
      <c r="E969" s="92">
        <v>3</v>
      </c>
      <c r="F969" s="92">
        <v>2</v>
      </c>
      <c r="G969" s="518" t="s">
        <v>37</v>
      </c>
      <c r="H969" s="367" t="s">
        <v>734</v>
      </c>
      <c r="I969" s="367"/>
      <c r="J969" s="367"/>
      <c r="K969" s="519"/>
      <c r="L969" s="367"/>
    </row>
    <row r="970" spans="1:12" ht="19.5" hidden="1" customHeight="1">
      <c r="A970" s="453">
        <v>2</v>
      </c>
      <c r="B970" s="435">
        <v>1</v>
      </c>
      <c r="C970" s="424" t="s">
        <v>585</v>
      </c>
      <c r="D970" s="92">
        <v>5</v>
      </c>
      <c r="E970" s="92">
        <v>3</v>
      </c>
      <c r="F970" s="92">
        <v>9</v>
      </c>
      <c r="G970" s="520"/>
      <c r="H970" s="367" t="s">
        <v>766</v>
      </c>
      <c r="I970" s="367"/>
      <c r="J970" s="367"/>
      <c r="K970" s="519">
        <f>SUM(K971:K972)</f>
        <v>0</v>
      </c>
      <c r="L970" s="367"/>
    </row>
    <row r="971" spans="1:12" ht="19.5" hidden="1" customHeight="1">
      <c r="A971" s="453">
        <v>2</v>
      </c>
      <c r="B971" s="435">
        <v>1</v>
      </c>
      <c r="C971" s="424" t="s">
        <v>585</v>
      </c>
      <c r="D971" s="92">
        <v>5</v>
      </c>
      <c r="E971" s="92">
        <v>3</v>
      </c>
      <c r="F971" s="92">
        <v>9</v>
      </c>
      <c r="G971" s="518" t="s">
        <v>34</v>
      </c>
      <c r="H971" s="367" t="s">
        <v>767</v>
      </c>
      <c r="I971" s="367"/>
      <c r="J971" s="367"/>
      <c r="K971" s="519"/>
      <c r="L971" s="367"/>
    </row>
    <row r="972" spans="1:12" ht="19.5" hidden="1" customHeight="1">
      <c r="A972" s="453">
        <v>2</v>
      </c>
      <c r="B972" s="435">
        <v>1</v>
      </c>
      <c r="C972" s="424" t="s">
        <v>585</v>
      </c>
      <c r="D972" s="92">
        <v>5</v>
      </c>
      <c r="E972" s="92">
        <v>3</v>
      </c>
      <c r="F972" s="92">
        <v>9</v>
      </c>
      <c r="G972" s="518" t="s">
        <v>585</v>
      </c>
      <c r="H972" s="367" t="s">
        <v>774</v>
      </c>
      <c r="I972" s="367"/>
      <c r="J972" s="367"/>
      <c r="K972" s="519"/>
      <c r="L972" s="367"/>
    </row>
    <row r="973" spans="1:12" ht="19.5" customHeight="1">
      <c r="A973" s="455">
        <v>2</v>
      </c>
      <c r="B973" s="444">
        <v>2</v>
      </c>
      <c r="C973" s="444"/>
      <c r="D973" s="92"/>
      <c r="E973" s="380"/>
      <c r="F973" s="380"/>
      <c r="G973" s="513"/>
      <c r="H973" s="542" t="s">
        <v>352</v>
      </c>
      <c r="I973" s="543"/>
      <c r="J973" s="89"/>
      <c r="K973" s="514">
        <f>K974+K1017+K1040+K1063+K1100+K1121+K1140+K1161+K1169+K1196</f>
        <v>42000000</v>
      </c>
      <c r="L973" s="89"/>
    </row>
    <row r="974" spans="1:12" ht="19.5" customHeight="1">
      <c r="A974" s="423">
        <v>2</v>
      </c>
      <c r="B974" s="424">
        <v>2</v>
      </c>
      <c r="C974" s="424" t="s">
        <v>34</v>
      </c>
      <c r="D974" s="92"/>
      <c r="E974" s="418"/>
      <c r="F974" s="418"/>
      <c r="G974" s="525"/>
      <c r="H974" s="433" t="s">
        <v>605</v>
      </c>
      <c r="I974" s="532"/>
      <c r="J974" s="90"/>
      <c r="K974" s="522">
        <f>K975+K1013</f>
        <v>0</v>
      </c>
      <c r="L974" s="90"/>
    </row>
    <row r="975" spans="1:12" ht="19.5" hidden="1" customHeight="1">
      <c r="A975" s="453">
        <v>2</v>
      </c>
      <c r="B975" s="435">
        <v>2</v>
      </c>
      <c r="C975" s="435" t="s">
        <v>34</v>
      </c>
      <c r="D975" s="92">
        <v>5</v>
      </c>
      <c r="E975" s="92">
        <v>2</v>
      </c>
      <c r="F975" s="92"/>
      <c r="G975" s="520"/>
      <c r="H975" s="367" t="s">
        <v>43</v>
      </c>
      <c r="I975" s="367"/>
      <c r="J975" s="367"/>
      <c r="K975" s="519">
        <f>K976+K986+K993+K998+K1007</f>
        <v>0</v>
      </c>
      <c r="L975" s="367"/>
    </row>
    <row r="976" spans="1:12" ht="19.5" hidden="1" customHeight="1">
      <c r="A976" s="453">
        <v>2</v>
      </c>
      <c r="B976" s="435">
        <v>2</v>
      </c>
      <c r="C976" s="435" t="s">
        <v>34</v>
      </c>
      <c r="D976" s="92">
        <v>5</v>
      </c>
      <c r="E976" s="92">
        <v>2</v>
      </c>
      <c r="F976" s="92">
        <v>1</v>
      </c>
      <c r="G976" s="520"/>
      <c r="H976" s="367" t="s">
        <v>161</v>
      </c>
      <c r="I976" s="367"/>
      <c r="J976" s="367"/>
      <c r="K976" s="519">
        <f>SUM(K977:K985)</f>
        <v>0</v>
      </c>
      <c r="L976" s="367"/>
    </row>
    <row r="977" spans="1:12" ht="19.5" hidden="1" customHeight="1">
      <c r="A977" s="453">
        <v>2</v>
      </c>
      <c r="B977" s="435">
        <v>2</v>
      </c>
      <c r="C977" s="435" t="s">
        <v>34</v>
      </c>
      <c r="D977" s="92">
        <v>5</v>
      </c>
      <c r="E977" s="92">
        <v>2</v>
      </c>
      <c r="F977" s="92">
        <v>1</v>
      </c>
      <c r="G977" s="520" t="s">
        <v>34</v>
      </c>
      <c r="H977" s="367" t="s">
        <v>330</v>
      </c>
      <c r="I977" s="367"/>
      <c r="J977" s="367"/>
      <c r="K977" s="519"/>
      <c r="L977" s="367"/>
    </row>
    <row r="978" spans="1:12" ht="19.5" hidden="1" customHeight="1">
      <c r="A978" s="453">
        <v>2</v>
      </c>
      <c r="B978" s="435">
        <v>2</v>
      </c>
      <c r="C978" s="435" t="s">
        <v>34</v>
      </c>
      <c r="D978" s="92">
        <v>5</v>
      </c>
      <c r="E978" s="92">
        <v>2</v>
      </c>
      <c r="F978" s="92">
        <v>1</v>
      </c>
      <c r="G978" s="520" t="s">
        <v>41</v>
      </c>
      <c r="H978" s="367" t="s">
        <v>695</v>
      </c>
      <c r="I978" s="367"/>
      <c r="J978" s="367"/>
      <c r="K978" s="519"/>
      <c r="L978" s="367"/>
    </row>
    <row r="979" spans="1:12" ht="19.5" hidden="1" customHeight="1">
      <c r="A979" s="453">
        <v>2</v>
      </c>
      <c r="B979" s="435">
        <v>2</v>
      </c>
      <c r="C979" s="435" t="s">
        <v>34</v>
      </c>
      <c r="D979" s="92">
        <v>5</v>
      </c>
      <c r="E979" s="92">
        <v>2</v>
      </c>
      <c r="F979" s="92">
        <v>1</v>
      </c>
      <c r="G979" s="520" t="s">
        <v>45</v>
      </c>
      <c r="H979" s="367" t="s">
        <v>197</v>
      </c>
      <c r="I979" s="367"/>
      <c r="J979" s="367"/>
      <c r="K979" s="519"/>
      <c r="L979" s="367"/>
    </row>
    <row r="980" spans="1:12" ht="19.5" hidden="1" customHeight="1">
      <c r="A980" s="453">
        <v>2</v>
      </c>
      <c r="B980" s="435">
        <v>2</v>
      </c>
      <c r="C980" s="435" t="s">
        <v>34</v>
      </c>
      <c r="D980" s="92">
        <v>5</v>
      </c>
      <c r="E980" s="92">
        <v>2</v>
      </c>
      <c r="F980" s="92">
        <v>1</v>
      </c>
      <c r="G980" s="520" t="s">
        <v>49</v>
      </c>
      <c r="H980" s="367" t="s">
        <v>203</v>
      </c>
      <c r="I980" s="367"/>
      <c r="J980" s="367"/>
      <c r="K980" s="519"/>
      <c r="L980" s="367"/>
    </row>
    <row r="981" spans="1:12" ht="19.5" hidden="1" customHeight="1">
      <c r="A981" s="453">
        <v>2</v>
      </c>
      <c r="B981" s="435">
        <v>2</v>
      </c>
      <c r="C981" s="435" t="s">
        <v>34</v>
      </c>
      <c r="D981" s="92">
        <v>5</v>
      </c>
      <c r="E981" s="92">
        <v>2</v>
      </c>
      <c r="F981" s="92">
        <v>1</v>
      </c>
      <c r="G981" s="520" t="s">
        <v>51</v>
      </c>
      <c r="H981" s="367" t="s">
        <v>446</v>
      </c>
      <c r="I981" s="367"/>
      <c r="J981" s="367"/>
      <c r="K981" s="519"/>
      <c r="L981" s="367"/>
    </row>
    <row r="982" spans="1:12" ht="19.5" hidden="1" customHeight="1">
      <c r="A982" s="453">
        <v>2</v>
      </c>
      <c r="B982" s="435">
        <v>2</v>
      </c>
      <c r="C982" s="435" t="s">
        <v>34</v>
      </c>
      <c r="D982" s="92">
        <v>5</v>
      </c>
      <c r="E982" s="92">
        <v>2</v>
      </c>
      <c r="F982" s="92">
        <v>1</v>
      </c>
      <c r="G982" s="518" t="s">
        <v>73</v>
      </c>
      <c r="H982" s="367" t="s">
        <v>212</v>
      </c>
      <c r="I982" s="367"/>
      <c r="J982" s="367"/>
      <c r="K982" s="519"/>
      <c r="L982" s="367"/>
    </row>
    <row r="983" spans="1:12" ht="19.5" hidden="1" customHeight="1">
      <c r="A983" s="453">
        <v>2</v>
      </c>
      <c r="B983" s="435">
        <v>2</v>
      </c>
      <c r="C983" s="435" t="s">
        <v>34</v>
      </c>
      <c r="D983" s="92">
        <v>5</v>
      </c>
      <c r="E983" s="92">
        <v>2</v>
      </c>
      <c r="F983" s="92">
        <v>1</v>
      </c>
      <c r="G983" s="518" t="s">
        <v>75</v>
      </c>
      <c r="H983" s="367" t="s">
        <v>217</v>
      </c>
      <c r="I983" s="367"/>
      <c r="J983" s="367"/>
      <c r="K983" s="519"/>
      <c r="L983" s="367"/>
    </row>
    <row r="984" spans="1:12" ht="19.5" hidden="1" customHeight="1">
      <c r="A984" s="453">
        <v>2</v>
      </c>
      <c r="B984" s="435">
        <v>2</v>
      </c>
      <c r="C984" s="435" t="s">
        <v>34</v>
      </c>
      <c r="D984" s="92">
        <v>5</v>
      </c>
      <c r="E984" s="92">
        <v>2</v>
      </c>
      <c r="F984" s="92">
        <v>1</v>
      </c>
      <c r="G984" s="518" t="s">
        <v>77</v>
      </c>
      <c r="H984" s="367" t="s">
        <v>696</v>
      </c>
      <c r="I984" s="367"/>
      <c r="J984" s="367"/>
      <c r="K984" s="519"/>
      <c r="L984" s="367"/>
    </row>
    <row r="985" spans="1:12" ht="19.5" hidden="1" customHeight="1">
      <c r="A985" s="453">
        <v>2</v>
      </c>
      <c r="B985" s="435">
        <v>2</v>
      </c>
      <c r="C985" s="435" t="s">
        <v>34</v>
      </c>
      <c r="D985" s="92">
        <v>5</v>
      </c>
      <c r="E985" s="92">
        <v>2</v>
      </c>
      <c r="F985" s="92">
        <v>1</v>
      </c>
      <c r="G985" s="518" t="s">
        <v>585</v>
      </c>
      <c r="H985" s="367" t="s">
        <v>725</v>
      </c>
      <c r="I985" s="367"/>
      <c r="J985" s="367"/>
      <c r="K985" s="519"/>
      <c r="L985" s="367"/>
    </row>
    <row r="986" spans="1:12" ht="19.5" hidden="1" customHeight="1">
      <c r="A986" s="453">
        <v>2</v>
      </c>
      <c r="B986" s="435">
        <v>2</v>
      </c>
      <c r="C986" s="435" t="s">
        <v>34</v>
      </c>
      <c r="D986" s="92">
        <v>5</v>
      </c>
      <c r="E986" s="92">
        <v>2</v>
      </c>
      <c r="F986" s="92">
        <v>2</v>
      </c>
      <c r="G986" s="520"/>
      <c r="H986" s="367" t="s">
        <v>220</v>
      </c>
      <c r="I986" s="544"/>
      <c r="J986" s="367"/>
      <c r="K986" s="519">
        <f>SUM(K987:K992)</f>
        <v>0</v>
      </c>
      <c r="L986" s="367"/>
    </row>
    <row r="987" spans="1:12" ht="19.5" hidden="1" customHeight="1">
      <c r="A987" s="453">
        <v>2</v>
      </c>
      <c r="B987" s="435">
        <v>2</v>
      </c>
      <c r="C987" s="435" t="s">
        <v>34</v>
      </c>
      <c r="D987" s="92">
        <v>5</v>
      </c>
      <c r="E987" s="92">
        <v>2</v>
      </c>
      <c r="F987" s="92">
        <v>2</v>
      </c>
      <c r="G987" s="518" t="s">
        <v>34</v>
      </c>
      <c r="H987" s="367" t="s">
        <v>339</v>
      </c>
      <c r="I987" s="367"/>
      <c r="J987" s="367"/>
      <c r="K987" s="519"/>
      <c r="L987" s="367"/>
    </row>
    <row r="988" spans="1:12" ht="19.5" hidden="1" customHeight="1">
      <c r="A988" s="453">
        <v>2</v>
      </c>
      <c r="B988" s="435">
        <v>2</v>
      </c>
      <c r="C988" s="435" t="s">
        <v>34</v>
      </c>
      <c r="D988" s="92">
        <v>5</v>
      </c>
      <c r="E988" s="92">
        <v>2</v>
      </c>
      <c r="F988" s="92">
        <v>2</v>
      </c>
      <c r="G988" s="518" t="s">
        <v>37</v>
      </c>
      <c r="H988" s="367" t="s">
        <v>699</v>
      </c>
      <c r="I988" s="367"/>
      <c r="J988" s="367"/>
      <c r="K988" s="519"/>
      <c r="L988" s="367"/>
    </row>
    <row r="989" spans="1:12" ht="19.5" hidden="1" customHeight="1">
      <c r="A989" s="453">
        <v>2</v>
      </c>
      <c r="B989" s="435">
        <v>2</v>
      </c>
      <c r="C989" s="435" t="s">
        <v>34</v>
      </c>
      <c r="D989" s="92">
        <v>5</v>
      </c>
      <c r="E989" s="92">
        <v>2</v>
      </c>
      <c r="F989" s="92">
        <v>2</v>
      </c>
      <c r="G989" s="518" t="s">
        <v>39</v>
      </c>
      <c r="H989" s="367" t="s">
        <v>700</v>
      </c>
      <c r="I989" s="367"/>
      <c r="J989" s="367"/>
      <c r="K989" s="519"/>
      <c r="L989" s="367"/>
    </row>
    <row r="990" spans="1:12" ht="19.5" hidden="1" customHeight="1">
      <c r="A990" s="453">
        <v>2</v>
      </c>
      <c r="B990" s="435">
        <v>2</v>
      </c>
      <c r="C990" s="435" t="s">
        <v>34</v>
      </c>
      <c r="D990" s="92">
        <v>5</v>
      </c>
      <c r="E990" s="92">
        <v>2</v>
      </c>
      <c r="F990" s="92">
        <v>2</v>
      </c>
      <c r="G990" s="518" t="s">
        <v>41</v>
      </c>
      <c r="H990" s="367" t="s">
        <v>701</v>
      </c>
      <c r="I990" s="367"/>
      <c r="J990" s="367"/>
      <c r="K990" s="519"/>
      <c r="L990" s="367"/>
    </row>
    <row r="991" spans="1:12" ht="19.5" hidden="1" customHeight="1">
      <c r="A991" s="453">
        <v>2</v>
      </c>
      <c r="B991" s="435">
        <v>2</v>
      </c>
      <c r="C991" s="435" t="s">
        <v>34</v>
      </c>
      <c r="D991" s="92">
        <v>5</v>
      </c>
      <c r="E991" s="92">
        <v>2</v>
      </c>
      <c r="F991" s="92">
        <v>2</v>
      </c>
      <c r="G991" s="518" t="s">
        <v>45</v>
      </c>
      <c r="H991" s="367" t="s">
        <v>702</v>
      </c>
      <c r="I991" s="367"/>
      <c r="J991" s="367"/>
      <c r="K991" s="519"/>
      <c r="L991" s="367"/>
    </row>
    <row r="992" spans="1:12" ht="19.5" hidden="1" customHeight="1">
      <c r="A992" s="453">
        <v>2</v>
      </c>
      <c r="B992" s="435">
        <v>2</v>
      </c>
      <c r="C992" s="435" t="s">
        <v>34</v>
      </c>
      <c r="D992" s="92">
        <v>5</v>
      </c>
      <c r="E992" s="92">
        <v>2</v>
      </c>
      <c r="F992" s="92">
        <v>2</v>
      </c>
      <c r="G992" s="518" t="s">
        <v>585</v>
      </c>
      <c r="H992" s="367" t="s">
        <v>703</v>
      </c>
      <c r="I992" s="367"/>
      <c r="J992" s="367"/>
      <c r="K992" s="519"/>
      <c r="L992" s="367"/>
    </row>
    <row r="993" spans="1:12" ht="19.5" hidden="1" customHeight="1">
      <c r="A993" s="453">
        <v>2</v>
      </c>
      <c r="B993" s="435">
        <v>2</v>
      </c>
      <c r="C993" s="435" t="s">
        <v>34</v>
      </c>
      <c r="D993" s="92">
        <v>5</v>
      </c>
      <c r="E993" s="92">
        <v>2</v>
      </c>
      <c r="F993" s="92">
        <v>4</v>
      </c>
      <c r="G993" s="520"/>
      <c r="H993" s="367" t="s">
        <v>706</v>
      </c>
      <c r="I993" s="367"/>
      <c r="J993" s="367"/>
      <c r="K993" s="519">
        <f>SUM(K994:K997)</f>
        <v>0</v>
      </c>
      <c r="L993" s="367"/>
    </row>
    <row r="994" spans="1:12" ht="19.5" hidden="1" customHeight="1">
      <c r="A994" s="453">
        <v>2</v>
      </c>
      <c r="B994" s="435">
        <v>2</v>
      </c>
      <c r="C994" s="435" t="s">
        <v>34</v>
      </c>
      <c r="D994" s="92">
        <v>5</v>
      </c>
      <c r="E994" s="92">
        <v>2</v>
      </c>
      <c r="F994" s="92">
        <v>4</v>
      </c>
      <c r="G994" s="518" t="s">
        <v>34</v>
      </c>
      <c r="H994" s="367" t="s">
        <v>707</v>
      </c>
      <c r="I994" s="367"/>
      <c r="J994" s="367"/>
      <c r="K994" s="519"/>
      <c r="L994" s="367"/>
    </row>
    <row r="995" spans="1:12" ht="19.5" hidden="1" customHeight="1">
      <c r="A995" s="453">
        <v>2</v>
      </c>
      <c r="B995" s="435">
        <v>2</v>
      </c>
      <c r="C995" s="435" t="s">
        <v>34</v>
      </c>
      <c r="D995" s="92">
        <v>5</v>
      </c>
      <c r="E995" s="92">
        <v>2</v>
      </c>
      <c r="F995" s="92">
        <v>4</v>
      </c>
      <c r="G995" s="518" t="s">
        <v>37</v>
      </c>
      <c r="H995" s="367" t="s">
        <v>708</v>
      </c>
      <c r="I995" s="367"/>
      <c r="J995" s="367"/>
      <c r="K995" s="519"/>
      <c r="L995" s="367"/>
    </row>
    <row r="996" spans="1:12" ht="19.5" hidden="1" customHeight="1">
      <c r="A996" s="453">
        <v>2</v>
      </c>
      <c r="B996" s="435">
        <v>2</v>
      </c>
      <c r="C996" s="435" t="s">
        <v>34</v>
      </c>
      <c r="D996" s="92">
        <v>5</v>
      </c>
      <c r="E996" s="92">
        <v>2</v>
      </c>
      <c r="F996" s="92">
        <v>4</v>
      </c>
      <c r="G996" s="518" t="s">
        <v>39</v>
      </c>
      <c r="H996" s="367" t="s">
        <v>709</v>
      </c>
      <c r="I996" s="367"/>
      <c r="J996" s="367"/>
      <c r="K996" s="519"/>
      <c r="L996" s="367"/>
    </row>
    <row r="997" spans="1:12" ht="19.5" hidden="1" customHeight="1">
      <c r="A997" s="453">
        <v>2</v>
      </c>
      <c r="B997" s="435">
        <v>2</v>
      </c>
      <c r="C997" s="435" t="s">
        <v>34</v>
      </c>
      <c r="D997" s="92">
        <v>5</v>
      </c>
      <c r="E997" s="92">
        <v>2</v>
      </c>
      <c r="F997" s="92">
        <v>4</v>
      </c>
      <c r="G997" s="518" t="s">
        <v>585</v>
      </c>
      <c r="H997" s="367" t="s">
        <v>710</v>
      </c>
      <c r="I997" s="367"/>
      <c r="J997" s="367"/>
      <c r="K997" s="519"/>
      <c r="L997" s="367"/>
    </row>
    <row r="998" spans="1:12" ht="19.5" hidden="1" customHeight="1">
      <c r="A998" s="453">
        <v>2</v>
      </c>
      <c r="B998" s="435">
        <v>2</v>
      </c>
      <c r="C998" s="435" t="s">
        <v>34</v>
      </c>
      <c r="D998" s="92">
        <v>5</v>
      </c>
      <c r="E998" s="92">
        <v>2</v>
      </c>
      <c r="F998" s="92">
        <v>5</v>
      </c>
      <c r="G998" s="520"/>
      <c r="H998" s="367" t="s">
        <v>711</v>
      </c>
      <c r="I998" s="367"/>
      <c r="J998" s="367"/>
      <c r="K998" s="519">
        <f>SUM(K999:K1006)</f>
        <v>0</v>
      </c>
      <c r="L998" s="367"/>
    </row>
    <row r="999" spans="1:12" ht="19.5" hidden="1" customHeight="1">
      <c r="A999" s="453">
        <v>2</v>
      </c>
      <c r="B999" s="435">
        <v>2</v>
      </c>
      <c r="C999" s="435" t="s">
        <v>34</v>
      </c>
      <c r="D999" s="92">
        <v>5</v>
      </c>
      <c r="E999" s="92">
        <v>2</v>
      </c>
      <c r="F999" s="92">
        <v>5</v>
      </c>
      <c r="G999" s="518" t="s">
        <v>34</v>
      </c>
      <c r="H999" s="367" t="s">
        <v>238</v>
      </c>
      <c r="I999" s="367"/>
      <c r="J999" s="367"/>
      <c r="K999" s="519"/>
      <c r="L999" s="367"/>
    </row>
    <row r="1000" spans="1:12" ht="19.5" hidden="1" customHeight="1">
      <c r="A1000" s="453">
        <v>2</v>
      </c>
      <c r="B1000" s="435">
        <v>2</v>
      </c>
      <c r="C1000" s="435" t="s">
        <v>34</v>
      </c>
      <c r="D1000" s="92">
        <v>5</v>
      </c>
      <c r="E1000" s="92">
        <v>2</v>
      </c>
      <c r="F1000" s="92">
        <v>5</v>
      </c>
      <c r="G1000" s="518" t="s">
        <v>37</v>
      </c>
      <c r="H1000" s="367" t="s">
        <v>712</v>
      </c>
      <c r="I1000" s="367"/>
      <c r="J1000" s="367"/>
      <c r="K1000" s="519"/>
      <c r="L1000" s="367"/>
    </row>
    <row r="1001" spans="1:12" ht="19.5" hidden="1" customHeight="1">
      <c r="A1001" s="453">
        <v>2</v>
      </c>
      <c r="B1001" s="435">
        <v>2</v>
      </c>
      <c r="C1001" s="435" t="s">
        <v>34</v>
      </c>
      <c r="D1001" s="92">
        <v>5</v>
      </c>
      <c r="E1001" s="92">
        <v>2</v>
      </c>
      <c r="F1001" s="92">
        <v>5</v>
      </c>
      <c r="G1001" s="518" t="s">
        <v>39</v>
      </c>
      <c r="H1001" s="367" t="s">
        <v>713</v>
      </c>
      <c r="I1001" s="367"/>
      <c r="J1001" s="367"/>
      <c r="K1001" s="519"/>
      <c r="L1001" s="367"/>
    </row>
    <row r="1002" spans="1:12" ht="19.5" hidden="1" customHeight="1">
      <c r="A1002" s="453">
        <v>2</v>
      </c>
      <c r="B1002" s="435">
        <v>2</v>
      </c>
      <c r="C1002" s="435" t="s">
        <v>34</v>
      </c>
      <c r="D1002" s="92">
        <v>5</v>
      </c>
      <c r="E1002" s="92">
        <v>2</v>
      </c>
      <c r="F1002" s="92">
        <v>5</v>
      </c>
      <c r="G1002" s="518" t="s">
        <v>41</v>
      </c>
      <c r="H1002" s="367" t="s">
        <v>714</v>
      </c>
      <c r="I1002" s="367"/>
      <c r="J1002" s="367"/>
      <c r="K1002" s="519"/>
      <c r="L1002" s="367"/>
    </row>
    <row r="1003" spans="1:12" ht="19.5" hidden="1" customHeight="1">
      <c r="A1003" s="453">
        <v>2</v>
      </c>
      <c r="B1003" s="435">
        <v>2</v>
      </c>
      <c r="C1003" s="435" t="s">
        <v>34</v>
      </c>
      <c r="D1003" s="92">
        <v>5</v>
      </c>
      <c r="E1003" s="92">
        <v>2</v>
      </c>
      <c r="F1003" s="92">
        <v>5</v>
      </c>
      <c r="G1003" s="518" t="s">
        <v>45</v>
      </c>
      <c r="H1003" s="367" t="s">
        <v>245</v>
      </c>
      <c r="I1003" s="367"/>
      <c r="J1003" s="367"/>
      <c r="K1003" s="519"/>
      <c r="L1003" s="367"/>
    </row>
    <row r="1004" spans="1:12" ht="19.5" hidden="1" customHeight="1">
      <c r="A1004" s="453">
        <v>2</v>
      </c>
      <c r="B1004" s="435">
        <v>2</v>
      </c>
      <c r="C1004" s="435" t="s">
        <v>34</v>
      </c>
      <c r="D1004" s="92">
        <v>5</v>
      </c>
      <c r="E1004" s="92">
        <v>2</v>
      </c>
      <c r="F1004" s="92">
        <v>5</v>
      </c>
      <c r="G1004" s="518" t="s">
        <v>49</v>
      </c>
      <c r="H1004" s="367" t="s">
        <v>715</v>
      </c>
      <c r="I1004" s="367"/>
      <c r="J1004" s="367"/>
      <c r="K1004" s="519"/>
      <c r="L1004" s="367"/>
    </row>
    <row r="1005" spans="1:12" ht="19.5" hidden="1" customHeight="1">
      <c r="A1005" s="453">
        <v>2</v>
      </c>
      <c r="B1005" s="435">
        <v>2</v>
      </c>
      <c r="C1005" s="435" t="s">
        <v>34</v>
      </c>
      <c r="D1005" s="92">
        <v>5</v>
      </c>
      <c r="E1005" s="92">
        <v>2</v>
      </c>
      <c r="F1005" s="92">
        <v>5</v>
      </c>
      <c r="G1005" s="518" t="s">
        <v>51</v>
      </c>
      <c r="H1005" s="367" t="s">
        <v>716</v>
      </c>
      <c r="I1005" s="367"/>
      <c r="J1005" s="367"/>
      <c r="K1005" s="519"/>
      <c r="L1005" s="367"/>
    </row>
    <row r="1006" spans="1:12" ht="19.5" hidden="1" customHeight="1">
      <c r="A1006" s="453">
        <v>2</v>
      </c>
      <c r="B1006" s="435">
        <v>2</v>
      </c>
      <c r="C1006" s="435" t="s">
        <v>34</v>
      </c>
      <c r="D1006" s="92">
        <v>5</v>
      </c>
      <c r="E1006" s="92">
        <v>2</v>
      </c>
      <c r="F1006" s="92">
        <v>5</v>
      </c>
      <c r="G1006" s="518" t="s">
        <v>585</v>
      </c>
      <c r="H1006" s="367" t="s">
        <v>764</v>
      </c>
      <c r="I1006" s="367"/>
      <c r="J1006" s="367"/>
      <c r="K1006" s="519"/>
      <c r="L1006" s="367"/>
    </row>
    <row r="1007" spans="1:12" ht="19.5" hidden="1" customHeight="1">
      <c r="A1007" s="453">
        <v>2</v>
      </c>
      <c r="B1007" s="435">
        <v>2</v>
      </c>
      <c r="C1007" s="435" t="s">
        <v>34</v>
      </c>
      <c r="D1007" s="92">
        <v>5</v>
      </c>
      <c r="E1007" s="92">
        <v>2</v>
      </c>
      <c r="F1007" s="92">
        <v>6</v>
      </c>
      <c r="G1007" s="520"/>
      <c r="H1007" s="367" t="s">
        <v>279</v>
      </c>
      <c r="I1007" s="367"/>
      <c r="J1007" s="367"/>
      <c r="K1007" s="519">
        <f>SUM(K1008:K1012)</f>
        <v>0</v>
      </c>
      <c r="L1007" s="367"/>
    </row>
    <row r="1008" spans="1:12" ht="19.5" hidden="1" customHeight="1">
      <c r="A1008" s="453">
        <v>2</v>
      </c>
      <c r="B1008" s="435">
        <v>2</v>
      </c>
      <c r="C1008" s="435" t="s">
        <v>34</v>
      </c>
      <c r="D1008" s="92">
        <v>5</v>
      </c>
      <c r="E1008" s="92">
        <v>2</v>
      </c>
      <c r="F1008" s="92">
        <v>6</v>
      </c>
      <c r="G1008" s="518" t="s">
        <v>37</v>
      </c>
      <c r="H1008" s="367" t="s">
        <v>285</v>
      </c>
      <c r="I1008" s="367"/>
      <c r="J1008" s="367"/>
      <c r="K1008" s="519"/>
      <c r="L1008" s="367"/>
    </row>
    <row r="1009" spans="1:12" s="523" customFormat="1" ht="19.5" hidden="1" customHeight="1">
      <c r="A1009" s="453">
        <v>2</v>
      </c>
      <c r="B1009" s="435">
        <v>2</v>
      </c>
      <c r="C1009" s="435" t="s">
        <v>34</v>
      </c>
      <c r="D1009" s="92">
        <v>5</v>
      </c>
      <c r="E1009" s="92">
        <v>2</v>
      </c>
      <c r="F1009" s="92">
        <v>6</v>
      </c>
      <c r="G1009" s="518" t="s">
        <v>39</v>
      </c>
      <c r="H1009" s="367" t="s">
        <v>718</v>
      </c>
      <c r="I1009" s="367"/>
      <c r="J1009" s="367"/>
      <c r="K1009" s="519"/>
      <c r="L1009" s="367"/>
    </row>
    <row r="1010" spans="1:12" ht="19.5" hidden="1" customHeight="1">
      <c r="A1010" s="453">
        <v>2</v>
      </c>
      <c r="B1010" s="435">
        <v>2</v>
      </c>
      <c r="C1010" s="435" t="s">
        <v>34</v>
      </c>
      <c r="D1010" s="92">
        <v>5</v>
      </c>
      <c r="E1010" s="92">
        <v>2</v>
      </c>
      <c r="F1010" s="92">
        <v>6</v>
      </c>
      <c r="G1010" s="518" t="s">
        <v>41</v>
      </c>
      <c r="H1010" s="367" t="s">
        <v>746</v>
      </c>
      <c r="I1010" s="367"/>
      <c r="J1010" s="367"/>
      <c r="K1010" s="519"/>
      <c r="L1010" s="367"/>
    </row>
    <row r="1011" spans="1:12" ht="19.5" hidden="1" customHeight="1">
      <c r="A1011" s="453">
        <v>2</v>
      </c>
      <c r="B1011" s="435">
        <v>2</v>
      </c>
      <c r="C1011" s="435" t="s">
        <v>34</v>
      </c>
      <c r="D1011" s="92">
        <v>5</v>
      </c>
      <c r="E1011" s="92">
        <v>2</v>
      </c>
      <c r="F1011" s="92">
        <v>6</v>
      </c>
      <c r="G1011" s="518" t="s">
        <v>73</v>
      </c>
      <c r="H1011" s="367" t="s">
        <v>719</v>
      </c>
      <c r="I1011" s="367"/>
      <c r="J1011" s="367"/>
      <c r="K1011" s="519"/>
      <c r="L1011" s="367"/>
    </row>
    <row r="1012" spans="1:12" ht="19.5" hidden="1" customHeight="1">
      <c r="A1012" s="453">
        <v>2</v>
      </c>
      <c r="B1012" s="435">
        <v>2</v>
      </c>
      <c r="C1012" s="435" t="s">
        <v>34</v>
      </c>
      <c r="D1012" s="92">
        <v>5</v>
      </c>
      <c r="E1012" s="92">
        <v>2</v>
      </c>
      <c r="F1012" s="92">
        <v>6</v>
      </c>
      <c r="G1012" s="518" t="s">
        <v>585</v>
      </c>
      <c r="H1012" s="367" t="s">
        <v>720</v>
      </c>
      <c r="I1012" s="367"/>
      <c r="J1012" s="367"/>
      <c r="K1012" s="519"/>
      <c r="L1012" s="367"/>
    </row>
    <row r="1013" spans="1:12" ht="19.5" hidden="1" customHeight="1">
      <c r="A1013" s="453">
        <v>2</v>
      </c>
      <c r="B1013" s="435">
        <v>2</v>
      </c>
      <c r="C1013" s="435" t="s">
        <v>34</v>
      </c>
      <c r="D1013" s="92">
        <v>5</v>
      </c>
      <c r="E1013" s="92">
        <v>3</v>
      </c>
      <c r="F1013" s="92"/>
      <c r="G1013" s="520"/>
      <c r="H1013" s="367" t="s">
        <v>55</v>
      </c>
      <c r="I1013" s="367"/>
      <c r="J1013" s="367"/>
      <c r="K1013" s="519">
        <f>K1014</f>
        <v>0</v>
      </c>
      <c r="L1013" s="367"/>
    </row>
    <row r="1014" spans="1:12" ht="19.5" hidden="1" customHeight="1">
      <c r="A1014" s="453">
        <v>2</v>
      </c>
      <c r="B1014" s="435">
        <v>2</v>
      </c>
      <c r="C1014" s="435" t="s">
        <v>34</v>
      </c>
      <c r="D1014" s="92">
        <v>5</v>
      </c>
      <c r="E1014" s="92">
        <v>3</v>
      </c>
      <c r="F1014" s="92">
        <v>2</v>
      </c>
      <c r="G1014" s="520"/>
      <c r="H1014" s="367" t="s">
        <v>730</v>
      </c>
      <c r="I1014" s="367"/>
      <c r="J1014" s="367"/>
      <c r="K1014" s="519">
        <f>K1016</f>
        <v>0</v>
      </c>
      <c r="L1014" s="367"/>
    </row>
    <row r="1015" spans="1:12" ht="19.5" hidden="1" customHeight="1">
      <c r="A1015" s="453">
        <v>2</v>
      </c>
      <c r="B1015" s="435">
        <v>2</v>
      </c>
      <c r="C1015" s="435" t="s">
        <v>34</v>
      </c>
      <c r="D1015" s="92">
        <v>5</v>
      </c>
      <c r="E1015" s="92">
        <v>3</v>
      </c>
      <c r="F1015" s="92">
        <v>2</v>
      </c>
      <c r="G1015" s="518" t="s">
        <v>34</v>
      </c>
      <c r="H1015" s="367" t="s">
        <v>731</v>
      </c>
      <c r="I1015" s="527"/>
      <c r="J1015" s="367"/>
      <c r="K1015" s="519"/>
      <c r="L1015" s="367"/>
    </row>
    <row r="1016" spans="1:12" ht="19.5" hidden="1" customHeight="1">
      <c r="A1016" s="453">
        <v>2</v>
      </c>
      <c r="B1016" s="435">
        <v>2</v>
      </c>
      <c r="C1016" s="435" t="s">
        <v>34</v>
      </c>
      <c r="D1016" s="92">
        <v>5</v>
      </c>
      <c r="E1016" s="92">
        <v>3</v>
      </c>
      <c r="F1016" s="92">
        <v>2</v>
      </c>
      <c r="G1016" s="518" t="s">
        <v>73</v>
      </c>
      <c r="H1016" s="367" t="s">
        <v>775</v>
      </c>
      <c r="I1016" s="367"/>
      <c r="J1016" s="367"/>
      <c r="K1016" s="519"/>
      <c r="L1016" s="367"/>
    </row>
    <row r="1017" spans="1:12" ht="19.5" customHeight="1">
      <c r="A1017" s="423">
        <v>2</v>
      </c>
      <c r="B1017" s="424">
        <v>2</v>
      </c>
      <c r="C1017" s="424" t="s">
        <v>37</v>
      </c>
      <c r="D1017" s="92"/>
      <c r="E1017" s="418"/>
      <c r="F1017" s="418"/>
      <c r="G1017" s="525"/>
      <c r="H1017" s="433" t="s">
        <v>606</v>
      </c>
      <c r="I1017" s="532">
        <v>12</v>
      </c>
      <c r="J1017" s="90" t="s">
        <v>121</v>
      </c>
      <c r="K1017" s="522">
        <f>K1018+K1036</f>
        <v>42000000</v>
      </c>
      <c r="L1017" s="90" t="s">
        <v>48</v>
      </c>
    </row>
    <row r="1018" spans="1:12" ht="19.5" customHeight="1">
      <c r="A1018" s="453">
        <v>2</v>
      </c>
      <c r="B1018" s="435">
        <v>2</v>
      </c>
      <c r="C1018" s="435" t="s">
        <v>37</v>
      </c>
      <c r="D1018" s="92">
        <v>5</v>
      </c>
      <c r="E1018" s="92">
        <v>2</v>
      </c>
      <c r="F1018" s="92"/>
      <c r="G1018" s="520"/>
      <c r="H1018" s="367" t="s">
        <v>43</v>
      </c>
      <c r="I1018" s="527"/>
      <c r="J1018" s="367"/>
      <c r="K1018" s="519">
        <f>K1019+K1029</f>
        <v>42000000</v>
      </c>
      <c r="L1018" s="367"/>
    </row>
    <row r="1019" spans="1:12" ht="19.5" customHeight="1">
      <c r="A1019" s="453">
        <v>2</v>
      </c>
      <c r="B1019" s="435">
        <v>2</v>
      </c>
      <c r="C1019" s="435" t="s">
        <v>37</v>
      </c>
      <c r="D1019" s="92">
        <v>5</v>
      </c>
      <c r="E1019" s="92">
        <v>2</v>
      </c>
      <c r="F1019" s="92">
        <v>1</v>
      </c>
      <c r="G1019" s="520"/>
      <c r="H1019" s="367" t="s">
        <v>161</v>
      </c>
      <c r="I1019" s="527"/>
      <c r="J1019" s="367"/>
      <c r="K1019" s="519">
        <f>SUM(K1020:K1028)</f>
        <v>18000000</v>
      </c>
      <c r="L1019" s="367"/>
    </row>
    <row r="1020" spans="1:12" ht="19.5" customHeight="1">
      <c r="A1020" s="453">
        <v>2</v>
      </c>
      <c r="B1020" s="435">
        <v>2</v>
      </c>
      <c r="C1020" s="435" t="s">
        <v>37</v>
      </c>
      <c r="D1020" s="92">
        <v>5</v>
      </c>
      <c r="E1020" s="92">
        <v>2</v>
      </c>
      <c r="F1020" s="92">
        <v>1</v>
      </c>
      <c r="G1020" s="520" t="s">
        <v>34</v>
      </c>
      <c r="H1020" s="367" t="s">
        <v>330</v>
      </c>
      <c r="I1020" s="527"/>
      <c r="J1020" s="367"/>
      <c r="K1020" s="519">
        <f>'2.2.2'!J22</f>
        <v>5200000</v>
      </c>
      <c r="L1020" s="367"/>
    </row>
    <row r="1021" spans="1:12" ht="19.5" hidden="1" customHeight="1">
      <c r="A1021" s="453">
        <v>2</v>
      </c>
      <c r="B1021" s="435">
        <v>2</v>
      </c>
      <c r="C1021" s="435" t="s">
        <v>37</v>
      </c>
      <c r="D1021" s="92">
        <v>5</v>
      </c>
      <c r="E1021" s="92">
        <v>2</v>
      </c>
      <c r="F1021" s="92">
        <v>1</v>
      </c>
      <c r="G1021" s="520" t="s">
        <v>41</v>
      </c>
      <c r="H1021" s="367" t="s">
        <v>695</v>
      </c>
      <c r="I1021" s="527"/>
      <c r="J1021" s="367"/>
      <c r="K1021" s="519"/>
      <c r="L1021" s="367"/>
    </row>
    <row r="1022" spans="1:12" ht="19.5" hidden="1" customHeight="1">
      <c r="A1022" s="453">
        <v>2</v>
      </c>
      <c r="B1022" s="435">
        <v>2</v>
      </c>
      <c r="C1022" s="435" t="s">
        <v>37</v>
      </c>
      <c r="D1022" s="92">
        <v>5</v>
      </c>
      <c r="E1022" s="92">
        <v>2</v>
      </c>
      <c r="F1022" s="92">
        <v>1</v>
      </c>
      <c r="G1022" s="520" t="s">
        <v>45</v>
      </c>
      <c r="H1022" s="367" t="s">
        <v>197</v>
      </c>
      <c r="I1022" s="527"/>
      <c r="J1022" s="367"/>
      <c r="K1022" s="519"/>
      <c r="L1022" s="367"/>
    </row>
    <row r="1023" spans="1:12" ht="19.5" customHeight="1">
      <c r="A1023" s="453">
        <v>2</v>
      </c>
      <c r="B1023" s="435">
        <v>2</v>
      </c>
      <c r="C1023" s="435" t="s">
        <v>37</v>
      </c>
      <c r="D1023" s="92">
        <v>5</v>
      </c>
      <c r="E1023" s="92">
        <v>2</v>
      </c>
      <c r="F1023" s="92">
        <v>1</v>
      </c>
      <c r="G1023" s="520" t="s">
        <v>49</v>
      </c>
      <c r="H1023" s="367" t="s">
        <v>203</v>
      </c>
      <c r="I1023" s="527"/>
      <c r="J1023" s="367"/>
      <c r="K1023" s="519">
        <f>'2.2.2'!J25</f>
        <v>12800000</v>
      </c>
      <c r="L1023" s="367"/>
    </row>
    <row r="1024" spans="1:12" ht="19.5" hidden="1" customHeight="1">
      <c r="A1024" s="453">
        <v>2</v>
      </c>
      <c r="B1024" s="435">
        <v>2</v>
      </c>
      <c r="C1024" s="435" t="s">
        <v>37</v>
      </c>
      <c r="D1024" s="92">
        <v>5</v>
      </c>
      <c r="E1024" s="92">
        <v>2</v>
      </c>
      <c r="F1024" s="92">
        <v>1</v>
      </c>
      <c r="G1024" s="520" t="s">
        <v>51</v>
      </c>
      <c r="H1024" s="367" t="s">
        <v>446</v>
      </c>
      <c r="I1024" s="527"/>
      <c r="J1024" s="367"/>
      <c r="K1024" s="519"/>
      <c r="L1024" s="367"/>
    </row>
    <row r="1025" spans="1:12" ht="19.5" hidden="1" customHeight="1">
      <c r="A1025" s="453">
        <v>2</v>
      </c>
      <c r="B1025" s="435">
        <v>2</v>
      </c>
      <c r="C1025" s="435" t="s">
        <v>37</v>
      </c>
      <c r="D1025" s="92">
        <v>5</v>
      </c>
      <c r="E1025" s="92">
        <v>2</v>
      </c>
      <c r="F1025" s="92">
        <v>1</v>
      </c>
      <c r="G1025" s="518" t="s">
        <v>73</v>
      </c>
      <c r="H1025" s="367" t="s">
        <v>212</v>
      </c>
      <c r="I1025" s="527"/>
      <c r="J1025" s="367"/>
      <c r="K1025" s="519"/>
      <c r="L1025" s="367"/>
    </row>
    <row r="1026" spans="1:12" ht="19.5" hidden="1" customHeight="1">
      <c r="A1026" s="453">
        <v>2</v>
      </c>
      <c r="B1026" s="435">
        <v>2</v>
      </c>
      <c r="C1026" s="435" t="s">
        <v>37</v>
      </c>
      <c r="D1026" s="92">
        <v>5</v>
      </c>
      <c r="E1026" s="92">
        <v>2</v>
      </c>
      <c r="F1026" s="92">
        <v>1</v>
      </c>
      <c r="G1026" s="518" t="s">
        <v>75</v>
      </c>
      <c r="H1026" s="367" t="s">
        <v>217</v>
      </c>
      <c r="I1026" s="527"/>
      <c r="J1026" s="367"/>
      <c r="K1026" s="519"/>
      <c r="L1026" s="367"/>
    </row>
    <row r="1027" spans="1:12" ht="19.5" hidden="1" customHeight="1">
      <c r="A1027" s="453">
        <v>2</v>
      </c>
      <c r="B1027" s="435">
        <v>2</v>
      </c>
      <c r="C1027" s="435" t="s">
        <v>37</v>
      </c>
      <c r="D1027" s="92">
        <v>5</v>
      </c>
      <c r="E1027" s="92">
        <v>2</v>
      </c>
      <c r="F1027" s="92">
        <v>1</v>
      </c>
      <c r="G1027" s="518" t="s">
        <v>77</v>
      </c>
      <c r="H1027" s="367" t="s">
        <v>696</v>
      </c>
      <c r="I1027" s="527"/>
      <c r="J1027" s="367"/>
      <c r="K1027" s="519"/>
      <c r="L1027" s="367"/>
    </row>
    <row r="1028" spans="1:12" ht="19.5" hidden="1" customHeight="1">
      <c r="A1028" s="453">
        <v>2</v>
      </c>
      <c r="B1028" s="435">
        <v>2</v>
      </c>
      <c r="C1028" s="435" t="s">
        <v>37</v>
      </c>
      <c r="D1028" s="92">
        <v>5</v>
      </c>
      <c r="E1028" s="92">
        <v>2</v>
      </c>
      <c r="F1028" s="92">
        <v>1</v>
      </c>
      <c r="G1028" s="518" t="s">
        <v>585</v>
      </c>
      <c r="H1028" s="367" t="s">
        <v>725</v>
      </c>
      <c r="I1028" s="527"/>
      <c r="J1028" s="367"/>
      <c r="K1028" s="519"/>
      <c r="L1028" s="367"/>
    </row>
    <row r="1029" spans="1:12" ht="19.5" customHeight="1">
      <c r="A1029" s="453">
        <v>2</v>
      </c>
      <c r="B1029" s="435">
        <v>2</v>
      </c>
      <c r="C1029" s="435" t="s">
        <v>37</v>
      </c>
      <c r="D1029" s="92">
        <v>5</v>
      </c>
      <c r="E1029" s="92">
        <v>2</v>
      </c>
      <c r="F1029" s="92">
        <v>2</v>
      </c>
      <c r="G1029" s="520"/>
      <c r="H1029" s="367" t="s">
        <v>220</v>
      </c>
      <c r="I1029" s="527"/>
      <c r="J1029" s="367"/>
      <c r="K1029" s="519">
        <f>SUM(K1030:K1035)</f>
        <v>24000000</v>
      </c>
      <c r="L1029" s="367"/>
    </row>
    <row r="1030" spans="1:12" ht="19.5" hidden="1" customHeight="1">
      <c r="A1030" s="453">
        <v>2</v>
      </c>
      <c r="B1030" s="435">
        <v>2</v>
      </c>
      <c r="C1030" s="435" t="s">
        <v>37</v>
      </c>
      <c r="D1030" s="92">
        <v>5</v>
      </c>
      <c r="E1030" s="92">
        <v>2</v>
      </c>
      <c r="F1030" s="92">
        <v>2</v>
      </c>
      <c r="G1030" s="518" t="s">
        <v>34</v>
      </c>
      <c r="H1030" s="367" t="s">
        <v>339</v>
      </c>
      <c r="I1030" s="527"/>
      <c r="J1030" s="367"/>
      <c r="K1030" s="519"/>
      <c r="L1030" s="367"/>
    </row>
    <row r="1031" spans="1:12" ht="19.5" hidden="1" customHeight="1">
      <c r="A1031" s="453">
        <v>2</v>
      </c>
      <c r="B1031" s="435">
        <v>2</v>
      </c>
      <c r="C1031" s="435" t="s">
        <v>37</v>
      </c>
      <c r="D1031" s="92">
        <v>5</v>
      </c>
      <c r="E1031" s="92">
        <v>2</v>
      </c>
      <c r="F1031" s="92">
        <v>2</v>
      </c>
      <c r="G1031" s="518" t="s">
        <v>37</v>
      </c>
      <c r="H1031" s="367" t="s">
        <v>699</v>
      </c>
      <c r="I1031" s="527"/>
      <c r="J1031" s="367"/>
      <c r="K1031" s="519"/>
      <c r="L1031" s="367"/>
    </row>
    <row r="1032" spans="1:12" s="523" customFormat="1" ht="17.25" hidden="1" customHeight="1">
      <c r="A1032" s="453">
        <v>2</v>
      </c>
      <c r="B1032" s="435">
        <v>2</v>
      </c>
      <c r="C1032" s="435" t="s">
        <v>37</v>
      </c>
      <c r="D1032" s="92">
        <v>5</v>
      </c>
      <c r="E1032" s="92">
        <v>2</v>
      </c>
      <c r="F1032" s="92">
        <v>2</v>
      </c>
      <c r="G1032" s="518" t="s">
        <v>39</v>
      </c>
      <c r="H1032" s="367" t="s">
        <v>700</v>
      </c>
      <c r="I1032" s="527"/>
      <c r="J1032" s="367"/>
      <c r="K1032" s="519"/>
      <c r="L1032" s="367"/>
    </row>
    <row r="1033" spans="1:12" ht="19.5" hidden="1" customHeight="1">
      <c r="A1033" s="453">
        <v>2</v>
      </c>
      <c r="B1033" s="435">
        <v>2</v>
      </c>
      <c r="C1033" s="435" t="s">
        <v>37</v>
      </c>
      <c r="D1033" s="92">
        <v>5</v>
      </c>
      <c r="E1033" s="92">
        <v>2</v>
      </c>
      <c r="F1033" s="92">
        <v>2</v>
      </c>
      <c r="G1033" s="518" t="s">
        <v>41</v>
      </c>
      <c r="H1033" s="367" t="s">
        <v>701</v>
      </c>
      <c r="I1033" s="527"/>
      <c r="J1033" s="367"/>
      <c r="K1033" s="519"/>
      <c r="L1033" s="367"/>
    </row>
    <row r="1034" spans="1:12" ht="19.5" customHeight="1">
      <c r="A1034" s="453">
        <v>2</v>
      </c>
      <c r="B1034" s="435">
        <v>2</v>
      </c>
      <c r="C1034" s="435" t="s">
        <v>37</v>
      </c>
      <c r="D1034" s="92">
        <v>5</v>
      </c>
      <c r="E1034" s="92">
        <v>2</v>
      </c>
      <c r="F1034" s="92">
        <v>2</v>
      </c>
      <c r="G1034" s="518" t="s">
        <v>45</v>
      </c>
      <c r="H1034" s="367" t="s">
        <v>702</v>
      </c>
      <c r="I1034" s="527"/>
      <c r="J1034" s="367"/>
      <c r="K1034" s="519">
        <f>'2.2.2'!J29</f>
        <v>24000000</v>
      </c>
      <c r="L1034" s="367"/>
    </row>
    <row r="1035" spans="1:12" ht="19.5" hidden="1" customHeight="1">
      <c r="A1035" s="453">
        <v>2</v>
      </c>
      <c r="B1035" s="435">
        <v>2</v>
      </c>
      <c r="C1035" s="435" t="s">
        <v>37</v>
      </c>
      <c r="D1035" s="92">
        <v>5</v>
      </c>
      <c r="E1035" s="92">
        <v>2</v>
      </c>
      <c r="F1035" s="92">
        <v>2</v>
      </c>
      <c r="G1035" s="518" t="s">
        <v>585</v>
      </c>
      <c r="H1035" s="367" t="s">
        <v>703</v>
      </c>
      <c r="I1035" s="527"/>
      <c r="J1035" s="367"/>
      <c r="K1035" s="519"/>
      <c r="L1035" s="367"/>
    </row>
    <row r="1036" spans="1:12" ht="19.5" customHeight="1">
      <c r="A1036" s="453">
        <v>2</v>
      </c>
      <c r="B1036" s="435">
        <v>2</v>
      </c>
      <c r="C1036" s="435" t="s">
        <v>37</v>
      </c>
      <c r="D1036" s="92">
        <v>5</v>
      </c>
      <c r="E1036" s="92">
        <v>3</v>
      </c>
      <c r="F1036" s="92"/>
      <c r="G1036" s="520"/>
      <c r="H1036" s="367" t="s">
        <v>55</v>
      </c>
      <c r="I1036" s="367"/>
      <c r="J1036" s="367"/>
      <c r="K1036" s="519">
        <f>K1037</f>
        <v>0</v>
      </c>
      <c r="L1036" s="367"/>
    </row>
    <row r="1037" spans="1:12" ht="19.5" hidden="1" customHeight="1">
      <c r="A1037" s="453">
        <v>2</v>
      </c>
      <c r="B1037" s="435">
        <v>2</v>
      </c>
      <c r="C1037" s="435" t="s">
        <v>37</v>
      </c>
      <c r="D1037" s="92">
        <v>5</v>
      </c>
      <c r="E1037" s="92">
        <v>3</v>
      </c>
      <c r="F1037" s="92">
        <v>2</v>
      </c>
      <c r="G1037" s="520"/>
      <c r="H1037" s="367" t="s">
        <v>730</v>
      </c>
      <c r="I1037" s="367"/>
      <c r="J1037" s="367"/>
      <c r="K1037" s="519">
        <f>K1039</f>
        <v>0</v>
      </c>
      <c r="L1037" s="367"/>
    </row>
    <row r="1038" spans="1:12" ht="19.5" hidden="1" customHeight="1">
      <c r="A1038" s="453">
        <v>2</v>
      </c>
      <c r="B1038" s="435">
        <v>2</v>
      </c>
      <c r="C1038" s="435" t="s">
        <v>37</v>
      </c>
      <c r="D1038" s="92">
        <v>5</v>
      </c>
      <c r="E1038" s="92">
        <v>3</v>
      </c>
      <c r="F1038" s="92">
        <v>2</v>
      </c>
      <c r="G1038" s="518" t="s">
        <v>34</v>
      </c>
      <c r="H1038" s="367" t="s">
        <v>731</v>
      </c>
      <c r="I1038" s="527"/>
      <c r="J1038" s="367"/>
      <c r="K1038" s="519"/>
      <c r="L1038" s="367"/>
    </row>
    <row r="1039" spans="1:12" ht="19.5" hidden="1" customHeight="1">
      <c r="A1039" s="453">
        <v>2</v>
      </c>
      <c r="B1039" s="435">
        <v>2</v>
      </c>
      <c r="C1039" s="435" t="s">
        <v>37</v>
      </c>
      <c r="D1039" s="92">
        <v>5</v>
      </c>
      <c r="E1039" s="92">
        <v>3</v>
      </c>
      <c r="F1039" s="92">
        <v>2</v>
      </c>
      <c r="G1039" s="518" t="s">
        <v>73</v>
      </c>
      <c r="H1039" s="367" t="s">
        <v>775</v>
      </c>
      <c r="I1039" s="367"/>
      <c r="J1039" s="367"/>
      <c r="K1039" s="519"/>
      <c r="L1039" s="367"/>
    </row>
    <row r="1040" spans="1:12" ht="19.5" customHeight="1">
      <c r="A1040" s="423">
        <v>2</v>
      </c>
      <c r="B1040" s="424">
        <v>2</v>
      </c>
      <c r="C1040" s="424" t="s">
        <v>39</v>
      </c>
      <c r="D1040" s="92"/>
      <c r="E1040" s="418"/>
      <c r="F1040" s="418"/>
      <c r="G1040" s="525"/>
      <c r="H1040" s="433" t="s">
        <v>607</v>
      </c>
      <c r="I1040" s="532"/>
      <c r="J1040" s="90"/>
      <c r="K1040" s="522">
        <f>K1041</f>
        <v>0</v>
      </c>
      <c r="L1040" s="90"/>
    </row>
    <row r="1041" spans="1:12" ht="19.5" hidden="1" customHeight="1">
      <c r="A1041" s="453">
        <v>2</v>
      </c>
      <c r="B1041" s="435">
        <v>2</v>
      </c>
      <c r="C1041" s="435" t="s">
        <v>39</v>
      </c>
      <c r="D1041" s="92">
        <v>5</v>
      </c>
      <c r="E1041" s="92">
        <v>2</v>
      </c>
      <c r="F1041" s="92"/>
      <c r="G1041" s="520"/>
      <c r="H1041" s="367" t="s">
        <v>43</v>
      </c>
      <c r="I1041" s="527"/>
      <c r="J1041" s="367"/>
      <c r="K1041" s="519">
        <f>K1042+K1051+K1057+K1059</f>
        <v>0</v>
      </c>
      <c r="L1041" s="367"/>
    </row>
    <row r="1042" spans="1:12" ht="19.5" hidden="1" customHeight="1">
      <c r="A1042" s="453">
        <v>2</v>
      </c>
      <c r="B1042" s="435">
        <v>2</v>
      </c>
      <c r="C1042" s="435" t="s">
        <v>39</v>
      </c>
      <c r="D1042" s="92">
        <v>5</v>
      </c>
      <c r="E1042" s="92">
        <v>2</v>
      </c>
      <c r="F1042" s="92">
        <v>1</v>
      </c>
      <c r="G1042" s="520"/>
      <c r="H1042" s="367" t="s">
        <v>161</v>
      </c>
      <c r="I1042" s="527"/>
      <c r="J1042" s="367"/>
      <c r="K1042" s="519">
        <f>SUM(K1043:K1050)</f>
        <v>0</v>
      </c>
      <c r="L1042" s="367"/>
    </row>
    <row r="1043" spans="1:12" ht="19.5" hidden="1" customHeight="1">
      <c r="A1043" s="453">
        <v>2</v>
      </c>
      <c r="B1043" s="435">
        <v>2</v>
      </c>
      <c r="C1043" s="435" t="s">
        <v>39</v>
      </c>
      <c r="D1043" s="92">
        <v>5</v>
      </c>
      <c r="E1043" s="92">
        <v>2</v>
      </c>
      <c r="F1043" s="92">
        <v>1</v>
      </c>
      <c r="G1043" s="520" t="s">
        <v>34</v>
      </c>
      <c r="H1043" s="367" t="s">
        <v>330</v>
      </c>
      <c r="I1043" s="527"/>
      <c r="J1043" s="367"/>
      <c r="K1043" s="519"/>
      <c r="L1043" s="367"/>
    </row>
    <row r="1044" spans="1:12" ht="19.5" hidden="1" customHeight="1">
      <c r="A1044" s="453">
        <v>2</v>
      </c>
      <c r="B1044" s="435">
        <v>2</v>
      </c>
      <c r="C1044" s="435" t="s">
        <v>39</v>
      </c>
      <c r="D1044" s="92">
        <v>5</v>
      </c>
      <c r="E1044" s="92">
        <v>2</v>
      </c>
      <c r="F1044" s="92">
        <v>1</v>
      </c>
      <c r="G1044" s="520" t="s">
        <v>41</v>
      </c>
      <c r="H1044" s="367" t="s">
        <v>695</v>
      </c>
      <c r="I1044" s="527"/>
      <c r="J1044" s="367"/>
      <c r="K1044" s="519"/>
      <c r="L1044" s="367"/>
    </row>
    <row r="1045" spans="1:12" ht="19.5" hidden="1" customHeight="1">
      <c r="A1045" s="453">
        <v>2</v>
      </c>
      <c r="B1045" s="435">
        <v>2</v>
      </c>
      <c r="C1045" s="435" t="s">
        <v>39</v>
      </c>
      <c r="D1045" s="92">
        <v>5</v>
      </c>
      <c r="E1045" s="92">
        <v>2</v>
      </c>
      <c r="F1045" s="92">
        <v>1</v>
      </c>
      <c r="G1045" s="520" t="s">
        <v>45</v>
      </c>
      <c r="H1045" s="367" t="s">
        <v>197</v>
      </c>
      <c r="I1045" s="527"/>
      <c r="J1045" s="367"/>
      <c r="K1045" s="519"/>
      <c r="L1045" s="367"/>
    </row>
    <row r="1046" spans="1:12" ht="19.5" hidden="1" customHeight="1">
      <c r="A1046" s="453">
        <v>2</v>
      </c>
      <c r="B1046" s="435">
        <v>2</v>
      </c>
      <c r="C1046" s="435" t="s">
        <v>39</v>
      </c>
      <c r="D1046" s="92">
        <v>5</v>
      </c>
      <c r="E1046" s="92">
        <v>2</v>
      </c>
      <c r="F1046" s="92">
        <v>1</v>
      </c>
      <c r="G1046" s="520" t="s">
        <v>49</v>
      </c>
      <c r="H1046" s="367" t="s">
        <v>203</v>
      </c>
      <c r="I1046" s="527"/>
      <c r="J1046" s="367"/>
      <c r="K1046" s="519"/>
      <c r="L1046" s="367"/>
    </row>
    <row r="1047" spans="1:12" ht="19.5" hidden="1" customHeight="1">
      <c r="A1047" s="453">
        <v>2</v>
      </c>
      <c r="B1047" s="435">
        <v>2</v>
      </c>
      <c r="C1047" s="435" t="s">
        <v>39</v>
      </c>
      <c r="D1047" s="92">
        <v>5</v>
      </c>
      <c r="E1047" s="92">
        <v>2</v>
      </c>
      <c r="F1047" s="92">
        <v>1</v>
      </c>
      <c r="G1047" s="520" t="s">
        <v>51</v>
      </c>
      <c r="H1047" s="367" t="s">
        <v>446</v>
      </c>
      <c r="I1047" s="527"/>
      <c r="J1047" s="367"/>
      <c r="K1047" s="519"/>
      <c r="L1047" s="367"/>
    </row>
    <row r="1048" spans="1:12" ht="19.5" hidden="1" customHeight="1">
      <c r="A1048" s="453">
        <v>2</v>
      </c>
      <c r="B1048" s="435">
        <v>2</v>
      </c>
      <c r="C1048" s="435" t="s">
        <v>39</v>
      </c>
      <c r="D1048" s="92">
        <v>5</v>
      </c>
      <c r="E1048" s="92">
        <v>2</v>
      </c>
      <c r="F1048" s="92">
        <v>1</v>
      </c>
      <c r="G1048" s="518" t="s">
        <v>73</v>
      </c>
      <c r="H1048" s="367" t="s">
        <v>212</v>
      </c>
      <c r="I1048" s="527"/>
      <c r="J1048" s="367"/>
      <c r="K1048" s="519"/>
      <c r="L1048" s="367"/>
    </row>
    <row r="1049" spans="1:12" ht="19.5" hidden="1" customHeight="1">
      <c r="A1049" s="453">
        <v>2</v>
      </c>
      <c r="B1049" s="435">
        <v>2</v>
      </c>
      <c r="C1049" s="435" t="s">
        <v>39</v>
      </c>
      <c r="D1049" s="92">
        <v>5</v>
      </c>
      <c r="E1049" s="92">
        <v>2</v>
      </c>
      <c r="F1049" s="92">
        <v>1</v>
      </c>
      <c r="G1049" s="518" t="s">
        <v>75</v>
      </c>
      <c r="H1049" s="367" t="s">
        <v>217</v>
      </c>
      <c r="I1049" s="527"/>
      <c r="J1049" s="367"/>
      <c r="K1049" s="519"/>
      <c r="L1049" s="367"/>
    </row>
    <row r="1050" spans="1:12" ht="19.5" hidden="1" customHeight="1">
      <c r="A1050" s="453">
        <v>2</v>
      </c>
      <c r="B1050" s="435">
        <v>2</v>
      </c>
      <c r="C1050" s="435" t="s">
        <v>39</v>
      </c>
      <c r="D1050" s="92">
        <v>5</v>
      </c>
      <c r="E1050" s="92">
        <v>2</v>
      </c>
      <c r="F1050" s="92">
        <v>1</v>
      </c>
      <c r="G1050" s="518" t="s">
        <v>77</v>
      </c>
      <c r="H1050" s="367" t="s">
        <v>696</v>
      </c>
      <c r="I1050" s="527"/>
      <c r="J1050" s="367"/>
      <c r="K1050" s="519"/>
      <c r="L1050" s="367"/>
    </row>
    <row r="1051" spans="1:12" ht="19.5" hidden="1" customHeight="1">
      <c r="A1051" s="453">
        <v>2</v>
      </c>
      <c r="B1051" s="435">
        <v>2</v>
      </c>
      <c r="C1051" s="435" t="s">
        <v>39</v>
      </c>
      <c r="D1051" s="92">
        <v>5</v>
      </c>
      <c r="E1051" s="92">
        <v>2</v>
      </c>
      <c r="F1051" s="92">
        <v>2</v>
      </c>
      <c r="G1051" s="518" t="s">
        <v>585</v>
      </c>
      <c r="H1051" s="367" t="s">
        <v>725</v>
      </c>
      <c r="I1051" s="527"/>
      <c r="J1051" s="367"/>
      <c r="K1051" s="519">
        <f>SUM(K1052:K1056)</f>
        <v>0</v>
      </c>
      <c r="L1051" s="367"/>
    </row>
    <row r="1052" spans="1:12" ht="19.5" hidden="1" customHeight="1">
      <c r="A1052" s="453">
        <v>2</v>
      </c>
      <c r="B1052" s="435">
        <v>2</v>
      </c>
      <c r="C1052" s="435" t="s">
        <v>39</v>
      </c>
      <c r="D1052" s="92">
        <v>5</v>
      </c>
      <c r="E1052" s="92">
        <v>2</v>
      </c>
      <c r="F1052" s="92">
        <v>2</v>
      </c>
      <c r="G1052" s="518" t="s">
        <v>34</v>
      </c>
      <c r="H1052" s="367" t="s">
        <v>339</v>
      </c>
      <c r="I1052" s="527"/>
      <c r="J1052" s="367"/>
      <c r="K1052" s="519"/>
      <c r="L1052" s="367"/>
    </row>
    <row r="1053" spans="1:12" ht="19.5" hidden="1" customHeight="1">
      <c r="A1053" s="453">
        <v>2</v>
      </c>
      <c r="B1053" s="435">
        <v>2</v>
      </c>
      <c r="C1053" s="435" t="s">
        <v>39</v>
      </c>
      <c r="D1053" s="92">
        <v>5</v>
      </c>
      <c r="E1053" s="92">
        <v>2</v>
      </c>
      <c r="F1053" s="92">
        <v>2</v>
      </c>
      <c r="G1053" s="518" t="s">
        <v>37</v>
      </c>
      <c r="H1053" s="367" t="s">
        <v>699</v>
      </c>
      <c r="I1053" s="527"/>
      <c r="J1053" s="367"/>
      <c r="K1053" s="519"/>
      <c r="L1053" s="367"/>
    </row>
    <row r="1054" spans="1:12" ht="19.5" hidden="1" customHeight="1">
      <c r="A1054" s="453">
        <v>2</v>
      </c>
      <c r="B1054" s="435">
        <v>2</v>
      </c>
      <c r="C1054" s="435" t="s">
        <v>39</v>
      </c>
      <c r="D1054" s="92">
        <v>5</v>
      </c>
      <c r="E1054" s="92">
        <v>2</v>
      </c>
      <c r="F1054" s="92">
        <v>2</v>
      </c>
      <c r="G1054" s="518" t="s">
        <v>41</v>
      </c>
      <c r="H1054" s="367" t="s">
        <v>701</v>
      </c>
      <c r="I1054" s="527"/>
      <c r="J1054" s="367"/>
      <c r="K1054" s="519"/>
      <c r="L1054" s="367"/>
    </row>
    <row r="1055" spans="1:12" s="523" customFormat="1" ht="19.5" hidden="1" customHeight="1">
      <c r="A1055" s="453">
        <v>2</v>
      </c>
      <c r="B1055" s="435">
        <v>2</v>
      </c>
      <c r="C1055" s="435" t="s">
        <v>39</v>
      </c>
      <c r="D1055" s="92">
        <v>5</v>
      </c>
      <c r="E1055" s="92">
        <v>2</v>
      </c>
      <c r="F1055" s="92">
        <v>2</v>
      </c>
      <c r="G1055" s="518" t="s">
        <v>45</v>
      </c>
      <c r="H1055" s="367" t="s">
        <v>702</v>
      </c>
      <c r="I1055" s="527"/>
      <c r="J1055" s="367"/>
      <c r="K1055" s="519"/>
      <c r="L1055" s="367"/>
    </row>
    <row r="1056" spans="1:12" ht="19.5" hidden="1" customHeight="1">
      <c r="A1056" s="453">
        <v>2</v>
      </c>
      <c r="B1056" s="435">
        <v>2</v>
      </c>
      <c r="C1056" s="435" t="s">
        <v>39</v>
      </c>
      <c r="D1056" s="92">
        <v>5</v>
      </c>
      <c r="E1056" s="92">
        <v>2</v>
      </c>
      <c r="F1056" s="92">
        <v>2</v>
      </c>
      <c r="G1056" s="518" t="s">
        <v>585</v>
      </c>
      <c r="H1056" s="367" t="s">
        <v>703</v>
      </c>
      <c r="I1056" s="527"/>
      <c r="J1056" s="367"/>
      <c r="K1056" s="519"/>
      <c r="L1056" s="367"/>
    </row>
    <row r="1057" spans="1:12" ht="19.5" hidden="1" customHeight="1">
      <c r="A1057" s="453">
        <v>2</v>
      </c>
      <c r="B1057" s="435">
        <v>2</v>
      </c>
      <c r="C1057" s="435" t="s">
        <v>39</v>
      </c>
      <c r="D1057" s="92">
        <v>5</v>
      </c>
      <c r="E1057" s="92">
        <v>2</v>
      </c>
      <c r="F1057" s="92">
        <v>3</v>
      </c>
      <c r="G1057" s="520"/>
      <c r="H1057" s="367" t="s">
        <v>226</v>
      </c>
      <c r="I1057" s="527"/>
      <c r="J1057" s="367"/>
      <c r="K1057" s="519">
        <f>K1058</f>
        <v>0</v>
      </c>
      <c r="L1057" s="367"/>
    </row>
    <row r="1058" spans="1:12" ht="19.5" hidden="1" customHeight="1">
      <c r="A1058" s="453">
        <v>2</v>
      </c>
      <c r="B1058" s="435">
        <v>2</v>
      </c>
      <c r="C1058" s="435" t="s">
        <v>39</v>
      </c>
      <c r="D1058" s="92">
        <v>5</v>
      </c>
      <c r="E1058" s="92">
        <v>2</v>
      </c>
      <c r="F1058" s="92">
        <v>3</v>
      </c>
      <c r="G1058" s="518" t="s">
        <v>34</v>
      </c>
      <c r="H1058" s="367" t="s">
        <v>704</v>
      </c>
      <c r="I1058" s="527"/>
      <c r="J1058" s="367"/>
      <c r="K1058" s="519"/>
      <c r="L1058" s="367"/>
    </row>
    <row r="1059" spans="1:12" ht="19.5" hidden="1" customHeight="1">
      <c r="A1059" s="453">
        <v>2</v>
      </c>
      <c r="B1059" s="435">
        <v>2</v>
      </c>
      <c r="C1059" s="435" t="s">
        <v>39</v>
      </c>
      <c r="D1059" s="92">
        <v>5</v>
      </c>
      <c r="E1059" s="92">
        <v>2</v>
      </c>
      <c r="F1059" s="92">
        <v>4</v>
      </c>
      <c r="G1059" s="520"/>
      <c r="H1059" s="367" t="s">
        <v>706</v>
      </c>
      <c r="I1059" s="527"/>
      <c r="J1059" s="367"/>
      <c r="K1059" s="519">
        <f>SUM(K1060:K1062)</f>
        <v>0</v>
      </c>
      <c r="L1059" s="367"/>
    </row>
    <row r="1060" spans="1:12" ht="19.5" hidden="1" customHeight="1">
      <c r="A1060" s="453">
        <v>2</v>
      </c>
      <c r="B1060" s="435">
        <v>2</v>
      </c>
      <c r="C1060" s="435" t="s">
        <v>39</v>
      </c>
      <c r="D1060" s="92">
        <v>5</v>
      </c>
      <c r="E1060" s="92">
        <v>2</v>
      </c>
      <c r="F1060" s="92">
        <v>4</v>
      </c>
      <c r="G1060" s="518" t="s">
        <v>37</v>
      </c>
      <c r="H1060" s="367" t="s">
        <v>708</v>
      </c>
      <c r="I1060" s="527"/>
      <c r="J1060" s="367"/>
      <c r="K1060" s="519"/>
      <c r="L1060" s="367"/>
    </row>
    <row r="1061" spans="1:12" ht="19.5" hidden="1" customHeight="1">
      <c r="A1061" s="453">
        <v>2</v>
      </c>
      <c r="B1061" s="435">
        <v>2</v>
      </c>
      <c r="C1061" s="435" t="s">
        <v>39</v>
      </c>
      <c r="D1061" s="92">
        <v>5</v>
      </c>
      <c r="E1061" s="92">
        <v>2</v>
      </c>
      <c r="F1061" s="92">
        <v>4</v>
      </c>
      <c r="G1061" s="518" t="s">
        <v>39</v>
      </c>
      <c r="H1061" s="367" t="s">
        <v>709</v>
      </c>
      <c r="I1061" s="527"/>
      <c r="J1061" s="367"/>
      <c r="K1061" s="519"/>
      <c r="L1061" s="367"/>
    </row>
    <row r="1062" spans="1:12" ht="19.5" hidden="1" customHeight="1">
      <c r="A1062" s="453">
        <v>2</v>
      </c>
      <c r="B1062" s="435">
        <v>2</v>
      </c>
      <c r="C1062" s="435" t="s">
        <v>39</v>
      </c>
      <c r="D1062" s="92">
        <v>5</v>
      </c>
      <c r="E1062" s="92">
        <v>2</v>
      </c>
      <c r="F1062" s="92">
        <v>4</v>
      </c>
      <c r="G1062" s="518" t="s">
        <v>585</v>
      </c>
      <c r="H1062" s="367" t="s">
        <v>710</v>
      </c>
      <c r="I1062" s="527"/>
      <c r="J1062" s="367"/>
      <c r="K1062" s="519"/>
      <c r="L1062" s="367"/>
    </row>
    <row r="1063" spans="1:12" ht="19.5" customHeight="1">
      <c r="A1063" s="423">
        <v>2</v>
      </c>
      <c r="B1063" s="424">
        <v>2</v>
      </c>
      <c r="C1063" s="424" t="s">
        <v>41</v>
      </c>
      <c r="D1063" s="92"/>
      <c r="E1063" s="418"/>
      <c r="F1063" s="418"/>
      <c r="G1063" s="525"/>
      <c r="H1063" s="537" t="s">
        <v>356</v>
      </c>
      <c r="I1063" s="541"/>
      <c r="J1063" s="90"/>
      <c r="K1063" s="522">
        <f>K1064+K1092</f>
        <v>0</v>
      </c>
      <c r="L1063" s="90"/>
    </row>
    <row r="1064" spans="1:12" ht="19.5" hidden="1" customHeight="1">
      <c r="A1064" s="453">
        <v>2</v>
      </c>
      <c r="B1064" s="435">
        <v>2</v>
      </c>
      <c r="C1064" s="435" t="s">
        <v>41</v>
      </c>
      <c r="D1064" s="92">
        <v>5</v>
      </c>
      <c r="E1064" s="92">
        <v>2</v>
      </c>
      <c r="F1064" s="92"/>
      <c r="G1064" s="520"/>
      <c r="H1064" s="367" t="s">
        <v>43</v>
      </c>
      <c r="I1064" s="527"/>
      <c r="J1064" s="367"/>
      <c r="K1064" s="519">
        <f>K1065+K1075+K1081+K1085+K1089</f>
        <v>0</v>
      </c>
      <c r="L1064" s="367"/>
    </row>
    <row r="1065" spans="1:12" ht="19.5" hidden="1" customHeight="1">
      <c r="A1065" s="453">
        <v>2</v>
      </c>
      <c r="B1065" s="435">
        <v>2</v>
      </c>
      <c r="C1065" s="435" t="s">
        <v>41</v>
      </c>
      <c r="D1065" s="92">
        <v>5</v>
      </c>
      <c r="E1065" s="92">
        <v>2</v>
      </c>
      <c r="F1065" s="92">
        <v>1</v>
      </c>
      <c r="G1065" s="520"/>
      <c r="H1065" s="367" t="s">
        <v>161</v>
      </c>
      <c r="I1065" s="527"/>
      <c r="J1065" s="367"/>
      <c r="K1065" s="519">
        <f>SUM(K1066:K1074)</f>
        <v>0</v>
      </c>
      <c r="L1065" s="367"/>
    </row>
    <row r="1066" spans="1:12" ht="19.5" hidden="1" customHeight="1">
      <c r="A1066" s="453">
        <v>2</v>
      </c>
      <c r="B1066" s="435">
        <v>2</v>
      </c>
      <c r="C1066" s="435" t="s">
        <v>41</v>
      </c>
      <c r="D1066" s="92">
        <v>5</v>
      </c>
      <c r="E1066" s="92">
        <v>2</v>
      </c>
      <c r="F1066" s="92">
        <v>1</v>
      </c>
      <c r="G1066" s="520" t="s">
        <v>34</v>
      </c>
      <c r="H1066" s="367" t="s">
        <v>330</v>
      </c>
      <c r="I1066" s="527"/>
      <c r="J1066" s="367"/>
      <c r="K1066" s="519"/>
      <c r="L1066" s="367"/>
    </row>
    <row r="1067" spans="1:12" ht="19.5" hidden="1" customHeight="1">
      <c r="A1067" s="453">
        <v>2</v>
      </c>
      <c r="B1067" s="435">
        <v>2</v>
      </c>
      <c r="C1067" s="435" t="s">
        <v>41</v>
      </c>
      <c r="D1067" s="92">
        <v>5</v>
      </c>
      <c r="E1067" s="92">
        <v>2</v>
      </c>
      <c r="F1067" s="92">
        <v>1</v>
      </c>
      <c r="G1067" s="520" t="s">
        <v>41</v>
      </c>
      <c r="H1067" s="367" t="s">
        <v>695</v>
      </c>
      <c r="I1067" s="527"/>
      <c r="J1067" s="367"/>
      <c r="K1067" s="519"/>
      <c r="L1067" s="367"/>
    </row>
    <row r="1068" spans="1:12" ht="19.5" hidden="1" customHeight="1">
      <c r="A1068" s="453">
        <v>2</v>
      </c>
      <c r="B1068" s="435">
        <v>2</v>
      </c>
      <c r="C1068" s="435" t="s">
        <v>41</v>
      </c>
      <c r="D1068" s="92">
        <v>5</v>
      </c>
      <c r="E1068" s="92">
        <v>2</v>
      </c>
      <c r="F1068" s="92">
        <v>1</v>
      </c>
      <c r="G1068" s="520" t="s">
        <v>45</v>
      </c>
      <c r="H1068" s="367" t="s">
        <v>197</v>
      </c>
      <c r="I1068" s="527"/>
      <c r="J1068" s="367"/>
      <c r="K1068" s="519"/>
      <c r="L1068" s="367"/>
    </row>
    <row r="1069" spans="1:12" ht="19.5" hidden="1" customHeight="1">
      <c r="A1069" s="453">
        <v>2</v>
      </c>
      <c r="B1069" s="435">
        <v>2</v>
      </c>
      <c r="C1069" s="435" t="s">
        <v>41</v>
      </c>
      <c r="D1069" s="92">
        <v>5</v>
      </c>
      <c r="E1069" s="92">
        <v>2</v>
      </c>
      <c r="F1069" s="92">
        <v>1</v>
      </c>
      <c r="G1069" s="520" t="s">
        <v>49</v>
      </c>
      <c r="H1069" s="367" t="s">
        <v>203</v>
      </c>
      <c r="I1069" s="527"/>
      <c r="J1069" s="367"/>
      <c r="K1069" s="519"/>
      <c r="L1069" s="367"/>
    </row>
    <row r="1070" spans="1:12" ht="19.5" hidden="1" customHeight="1">
      <c r="A1070" s="453">
        <v>2</v>
      </c>
      <c r="B1070" s="435">
        <v>2</v>
      </c>
      <c r="C1070" s="435" t="s">
        <v>41</v>
      </c>
      <c r="D1070" s="92">
        <v>5</v>
      </c>
      <c r="E1070" s="92">
        <v>2</v>
      </c>
      <c r="F1070" s="92">
        <v>1</v>
      </c>
      <c r="G1070" s="520" t="s">
        <v>51</v>
      </c>
      <c r="H1070" s="367" t="s">
        <v>446</v>
      </c>
      <c r="I1070" s="527"/>
      <c r="J1070" s="367"/>
      <c r="K1070" s="519"/>
      <c r="L1070" s="367"/>
    </row>
    <row r="1071" spans="1:12" ht="19.5" hidden="1" customHeight="1">
      <c r="A1071" s="453">
        <v>2</v>
      </c>
      <c r="B1071" s="435">
        <v>2</v>
      </c>
      <c r="C1071" s="435" t="s">
        <v>41</v>
      </c>
      <c r="D1071" s="92">
        <v>5</v>
      </c>
      <c r="E1071" s="92">
        <v>2</v>
      </c>
      <c r="F1071" s="92">
        <v>1</v>
      </c>
      <c r="G1071" s="518" t="s">
        <v>73</v>
      </c>
      <c r="H1071" s="367" t="s">
        <v>212</v>
      </c>
      <c r="I1071" s="527"/>
      <c r="J1071" s="367"/>
      <c r="K1071" s="519"/>
      <c r="L1071" s="367"/>
    </row>
    <row r="1072" spans="1:12" ht="19.5" hidden="1" customHeight="1">
      <c r="A1072" s="453">
        <v>2</v>
      </c>
      <c r="B1072" s="435">
        <v>2</v>
      </c>
      <c r="C1072" s="435" t="s">
        <v>41</v>
      </c>
      <c r="D1072" s="92">
        <v>5</v>
      </c>
      <c r="E1072" s="92">
        <v>2</v>
      </c>
      <c r="F1072" s="92">
        <v>1</v>
      </c>
      <c r="G1072" s="518" t="s">
        <v>75</v>
      </c>
      <c r="H1072" s="367" t="s">
        <v>217</v>
      </c>
      <c r="I1072" s="527"/>
      <c r="J1072" s="367"/>
      <c r="K1072" s="519"/>
      <c r="L1072" s="367"/>
    </row>
    <row r="1073" spans="1:12" ht="19.5" hidden="1" customHeight="1">
      <c r="A1073" s="453">
        <v>2</v>
      </c>
      <c r="B1073" s="435">
        <v>2</v>
      </c>
      <c r="C1073" s="435" t="s">
        <v>41</v>
      </c>
      <c r="D1073" s="92">
        <v>5</v>
      </c>
      <c r="E1073" s="92">
        <v>2</v>
      </c>
      <c r="F1073" s="92">
        <v>1</v>
      </c>
      <c r="G1073" s="518" t="s">
        <v>77</v>
      </c>
      <c r="H1073" s="367" t="s">
        <v>696</v>
      </c>
      <c r="I1073" s="527"/>
      <c r="J1073" s="367"/>
      <c r="K1073" s="519"/>
      <c r="L1073" s="367"/>
    </row>
    <row r="1074" spans="1:12" s="545" customFormat="1" ht="19.5" hidden="1" customHeight="1">
      <c r="A1074" s="453">
        <v>2</v>
      </c>
      <c r="B1074" s="435">
        <v>2</v>
      </c>
      <c r="C1074" s="435" t="s">
        <v>41</v>
      </c>
      <c r="D1074" s="92">
        <v>5</v>
      </c>
      <c r="E1074" s="92">
        <v>2</v>
      </c>
      <c r="F1074" s="92">
        <v>1</v>
      </c>
      <c r="G1074" s="518" t="s">
        <v>585</v>
      </c>
      <c r="H1074" s="367" t="s">
        <v>725</v>
      </c>
      <c r="I1074" s="527"/>
      <c r="J1074" s="367"/>
      <c r="K1074" s="519"/>
      <c r="L1074" s="367"/>
    </row>
    <row r="1075" spans="1:12" s="545" customFormat="1" ht="19.5" hidden="1" customHeight="1">
      <c r="A1075" s="453">
        <v>2</v>
      </c>
      <c r="B1075" s="435">
        <v>2</v>
      </c>
      <c r="C1075" s="435" t="s">
        <v>41</v>
      </c>
      <c r="D1075" s="92">
        <v>5</v>
      </c>
      <c r="E1075" s="92">
        <v>2</v>
      </c>
      <c r="F1075" s="92">
        <v>2</v>
      </c>
      <c r="G1075" s="520"/>
      <c r="H1075" s="367" t="s">
        <v>220</v>
      </c>
      <c r="I1075" s="527"/>
      <c r="J1075" s="367"/>
      <c r="K1075" s="519">
        <f>SUM(K1076:K1080)</f>
        <v>0</v>
      </c>
      <c r="L1075" s="367"/>
    </row>
    <row r="1076" spans="1:12" s="545" customFormat="1" ht="19.5" hidden="1" customHeight="1">
      <c r="A1076" s="453">
        <v>2</v>
      </c>
      <c r="B1076" s="435">
        <v>2</v>
      </c>
      <c r="C1076" s="435" t="s">
        <v>41</v>
      </c>
      <c r="D1076" s="92">
        <v>5</v>
      </c>
      <c r="E1076" s="92">
        <v>2</v>
      </c>
      <c r="F1076" s="92">
        <v>2</v>
      </c>
      <c r="G1076" s="520" t="s">
        <v>34</v>
      </c>
      <c r="H1076" s="367" t="s">
        <v>339</v>
      </c>
      <c r="I1076" s="527"/>
      <c r="J1076" s="367"/>
      <c r="K1076" s="519"/>
      <c r="L1076" s="367"/>
    </row>
    <row r="1077" spans="1:12" ht="19.5" hidden="1" customHeight="1">
      <c r="A1077" s="453">
        <v>2</v>
      </c>
      <c r="B1077" s="435">
        <v>2</v>
      </c>
      <c r="C1077" s="435" t="s">
        <v>41</v>
      </c>
      <c r="D1077" s="92">
        <v>5</v>
      </c>
      <c r="E1077" s="92">
        <v>2</v>
      </c>
      <c r="F1077" s="92">
        <v>2</v>
      </c>
      <c r="G1077" s="520" t="s">
        <v>37</v>
      </c>
      <c r="H1077" s="367" t="s">
        <v>699</v>
      </c>
      <c r="I1077" s="527"/>
      <c r="J1077" s="367"/>
      <c r="K1077" s="519"/>
      <c r="L1077" s="367"/>
    </row>
    <row r="1078" spans="1:12" ht="19.5" hidden="1" customHeight="1">
      <c r="A1078" s="453">
        <v>2</v>
      </c>
      <c r="B1078" s="435">
        <v>2</v>
      </c>
      <c r="C1078" s="435" t="s">
        <v>41</v>
      </c>
      <c r="D1078" s="92">
        <v>5</v>
      </c>
      <c r="E1078" s="92">
        <v>2</v>
      </c>
      <c r="F1078" s="92">
        <v>2</v>
      </c>
      <c r="G1078" s="518" t="s">
        <v>41</v>
      </c>
      <c r="H1078" s="367" t="s">
        <v>701</v>
      </c>
      <c r="I1078" s="527"/>
      <c r="J1078" s="367"/>
      <c r="K1078" s="519"/>
      <c r="L1078" s="367"/>
    </row>
    <row r="1079" spans="1:12" ht="19.5" hidden="1" customHeight="1">
      <c r="A1079" s="453">
        <v>2</v>
      </c>
      <c r="B1079" s="435">
        <v>2</v>
      </c>
      <c r="C1079" s="435" t="s">
        <v>41</v>
      </c>
      <c r="D1079" s="92">
        <v>5</v>
      </c>
      <c r="E1079" s="92">
        <v>2</v>
      </c>
      <c r="F1079" s="92">
        <v>2</v>
      </c>
      <c r="G1079" s="518" t="s">
        <v>45</v>
      </c>
      <c r="H1079" s="367" t="s">
        <v>702</v>
      </c>
      <c r="I1079" s="527"/>
      <c r="J1079" s="367"/>
      <c r="K1079" s="519"/>
      <c r="L1079" s="367"/>
    </row>
    <row r="1080" spans="1:12" ht="19.5" hidden="1" customHeight="1">
      <c r="A1080" s="453">
        <v>2</v>
      </c>
      <c r="B1080" s="435">
        <v>2</v>
      </c>
      <c r="C1080" s="435" t="s">
        <v>41</v>
      </c>
      <c r="D1080" s="92">
        <v>5</v>
      </c>
      <c r="E1080" s="92">
        <v>2</v>
      </c>
      <c r="F1080" s="92">
        <v>2</v>
      </c>
      <c r="G1080" s="518" t="s">
        <v>585</v>
      </c>
      <c r="H1080" s="367" t="s">
        <v>703</v>
      </c>
      <c r="I1080" s="527"/>
      <c r="J1080" s="367"/>
      <c r="K1080" s="519"/>
      <c r="L1080" s="367"/>
    </row>
    <row r="1081" spans="1:12" ht="19.5" hidden="1" customHeight="1">
      <c r="A1081" s="453">
        <v>2</v>
      </c>
      <c r="B1081" s="435">
        <v>2</v>
      </c>
      <c r="C1081" s="435" t="s">
        <v>41</v>
      </c>
      <c r="D1081" s="92">
        <v>5</v>
      </c>
      <c r="E1081" s="92">
        <v>2</v>
      </c>
      <c r="F1081" s="92">
        <v>3</v>
      </c>
      <c r="G1081" s="520"/>
      <c r="H1081" s="367" t="s">
        <v>226</v>
      </c>
      <c r="I1081" s="527"/>
      <c r="J1081" s="367"/>
      <c r="K1081" s="519">
        <f>SUM(K1082:K1084)</f>
        <v>0</v>
      </c>
      <c r="L1081" s="367"/>
    </row>
    <row r="1082" spans="1:12" ht="19.5" hidden="1" customHeight="1">
      <c r="A1082" s="546">
        <v>2</v>
      </c>
      <c r="B1082" s="547">
        <v>2</v>
      </c>
      <c r="C1082" s="547" t="s">
        <v>41</v>
      </c>
      <c r="D1082" s="548">
        <v>5</v>
      </c>
      <c r="E1082" s="548">
        <v>2</v>
      </c>
      <c r="F1082" s="548">
        <v>3</v>
      </c>
      <c r="G1082" s="549" t="s">
        <v>34</v>
      </c>
      <c r="H1082" s="550" t="s">
        <v>704</v>
      </c>
      <c r="I1082" s="551"/>
      <c r="J1082" s="550"/>
      <c r="K1082" s="552"/>
      <c r="L1082" s="550"/>
    </row>
    <row r="1083" spans="1:12" ht="19.5" hidden="1" customHeight="1">
      <c r="A1083" s="546">
        <v>2</v>
      </c>
      <c r="B1083" s="547">
        <v>2</v>
      </c>
      <c r="C1083" s="547" t="s">
        <v>41</v>
      </c>
      <c r="D1083" s="548">
        <v>5</v>
      </c>
      <c r="E1083" s="548">
        <v>2</v>
      </c>
      <c r="F1083" s="548">
        <v>3</v>
      </c>
      <c r="G1083" s="549" t="s">
        <v>37</v>
      </c>
      <c r="H1083" s="550" t="s">
        <v>705</v>
      </c>
      <c r="I1083" s="551"/>
      <c r="J1083" s="550"/>
      <c r="K1083" s="552"/>
      <c r="L1083" s="550"/>
    </row>
    <row r="1084" spans="1:12" ht="19.5" hidden="1" customHeight="1">
      <c r="A1084" s="546">
        <v>2</v>
      </c>
      <c r="B1084" s="547">
        <v>2</v>
      </c>
      <c r="C1084" s="547" t="s">
        <v>41</v>
      </c>
      <c r="D1084" s="548">
        <v>5</v>
      </c>
      <c r="E1084" s="548">
        <v>2</v>
      </c>
      <c r="F1084" s="548">
        <v>3</v>
      </c>
      <c r="G1084" s="549" t="s">
        <v>39</v>
      </c>
      <c r="H1084" s="550" t="s">
        <v>495</v>
      </c>
      <c r="I1084" s="551"/>
      <c r="J1084" s="550"/>
      <c r="K1084" s="552"/>
      <c r="L1084" s="550"/>
    </row>
    <row r="1085" spans="1:12" ht="19.5" hidden="1" customHeight="1">
      <c r="A1085" s="453">
        <v>2</v>
      </c>
      <c r="B1085" s="435">
        <v>2</v>
      </c>
      <c r="C1085" s="435" t="s">
        <v>41</v>
      </c>
      <c r="D1085" s="92">
        <v>5</v>
      </c>
      <c r="E1085" s="92">
        <v>2</v>
      </c>
      <c r="F1085" s="92">
        <v>4</v>
      </c>
      <c r="G1085" s="520"/>
      <c r="H1085" s="367" t="s">
        <v>706</v>
      </c>
      <c r="I1085" s="527"/>
      <c r="J1085" s="367"/>
      <c r="K1085" s="519">
        <f>SUM(K1086:K1088)</f>
        <v>0</v>
      </c>
      <c r="L1085" s="367"/>
    </row>
    <row r="1086" spans="1:12" ht="19.5" hidden="1" customHeight="1">
      <c r="A1086" s="453">
        <v>2</v>
      </c>
      <c r="B1086" s="435">
        <v>2</v>
      </c>
      <c r="C1086" s="435" t="s">
        <v>41</v>
      </c>
      <c r="D1086" s="92">
        <v>5</v>
      </c>
      <c r="E1086" s="92">
        <v>2</v>
      </c>
      <c r="F1086" s="92">
        <v>4</v>
      </c>
      <c r="G1086" s="518" t="s">
        <v>37</v>
      </c>
      <c r="H1086" s="367" t="s">
        <v>708</v>
      </c>
      <c r="I1086" s="527"/>
      <c r="J1086" s="367"/>
      <c r="K1086" s="519"/>
      <c r="L1086" s="367"/>
    </row>
    <row r="1087" spans="1:12" ht="19.5" hidden="1" customHeight="1">
      <c r="A1087" s="453">
        <v>2</v>
      </c>
      <c r="B1087" s="435">
        <v>2</v>
      </c>
      <c r="C1087" s="435" t="s">
        <v>41</v>
      </c>
      <c r="D1087" s="92">
        <v>5</v>
      </c>
      <c r="E1087" s="92">
        <v>2</v>
      </c>
      <c r="F1087" s="92">
        <v>4</v>
      </c>
      <c r="G1087" s="518" t="s">
        <v>39</v>
      </c>
      <c r="H1087" s="367" t="s">
        <v>709</v>
      </c>
      <c r="I1087" s="527"/>
      <c r="J1087" s="367"/>
      <c r="K1087" s="519"/>
      <c r="L1087" s="367"/>
    </row>
    <row r="1088" spans="1:12" ht="19.5" hidden="1" customHeight="1">
      <c r="A1088" s="453">
        <v>2</v>
      </c>
      <c r="B1088" s="435">
        <v>2</v>
      </c>
      <c r="C1088" s="435" t="s">
        <v>41</v>
      </c>
      <c r="D1088" s="92">
        <v>5</v>
      </c>
      <c r="E1088" s="92">
        <v>2</v>
      </c>
      <c r="F1088" s="92">
        <v>4</v>
      </c>
      <c r="G1088" s="518" t="s">
        <v>585</v>
      </c>
      <c r="H1088" s="367" t="s">
        <v>710</v>
      </c>
      <c r="I1088" s="527"/>
      <c r="J1088" s="367"/>
      <c r="K1088" s="519"/>
      <c r="L1088" s="367"/>
    </row>
    <row r="1089" spans="1:12" ht="19.5" hidden="1" customHeight="1">
      <c r="A1089" s="453">
        <v>2</v>
      </c>
      <c r="B1089" s="435">
        <v>2</v>
      </c>
      <c r="C1089" s="435" t="s">
        <v>41</v>
      </c>
      <c r="D1089" s="92">
        <v>5</v>
      </c>
      <c r="E1089" s="92">
        <v>2</v>
      </c>
      <c r="F1089" s="92">
        <v>6</v>
      </c>
      <c r="G1089" s="520"/>
      <c r="H1089" s="367" t="s">
        <v>279</v>
      </c>
      <c r="I1089" s="527"/>
      <c r="J1089" s="367"/>
      <c r="K1089" s="519">
        <f>SUM(K1090:K1094)</f>
        <v>0</v>
      </c>
      <c r="L1089" s="367"/>
    </row>
    <row r="1090" spans="1:12" ht="19.5" hidden="1" customHeight="1">
      <c r="A1090" s="453">
        <v>2</v>
      </c>
      <c r="B1090" s="435">
        <v>2</v>
      </c>
      <c r="C1090" s="435" t="s">
        <v>41</v>
      </c>
      <c r="D1090" s="92">
        <v>5</v>
      </c>
      <c r="E1090" s="92">
        <v>2</v>
      </c>
      <c r="F1090" s="92">
        <v>6</v>
      </c>
      <c r="G1090" s="518" t="s">
        <v>37</v>
      </c>
      <c r="H1090" s="367" t="s">
        <v>285</v>
      </c>
      <c r="I1090" s="527"/>
      <c r="J1090" s="367"/>
      <c r="K1090" s="519"/>
      <c r="L1090" s="367"/>
    </row>
    <row r="1091" spans="1:12" ht="19.5" hidden="1" customHeight="1">
      <c r="A1091" s="453">
        <v>2</v>
      </c>
      <c r="B1091" s="435">
        <v>2</v>
      </c>
      <c r="C1091" s="435" t="s">
        <v>41</v>
      </c>
      <c r="D1091" s="92">
        <v>5</v>
      </c>
      <c r="E1091" s="92">
        <v>2</v>
      </c>
      <c r="F1091" s="92">
        <v>6</v>
      </c>
      <c r="G1091" s="518" t="s">
        <v>39</v>
      </c>
      <c r="H1091" s="367" t="s">
        <v>718</v>
      </c>
      <c r="I1091" s="527"/>
      <c r="J1091" s="367"/>
      <c r="K1091" s="519"/>
      <c r="L1091" s="367"/>
    </row>
    <row r="1092" spans="1:12" s="523" customFormat="1" ht="19.5" hidden="1" customHeight="1">
      <c r="A1092" s="453">
        <v>2</v>
      </c>
      <c r="B1092" s="435">
        <v>2</v>
      </c>
      <c r="C1092" s="435" t="s">
        <v>41</v>
      </c>
      <c r="D1092" s="92">
        <v>5</v>
      </c>
      <c r="E1092" s="92">
        <v>3</v>
      </c>
      <c r="F1092" s="92"/>
      <c r="G1092" s="520"/>
      <c r="H1092" s="367" t="s">
        <v>55</v>
      </c>
      <c r="I1092" s="367"/>
      <c r="J1092" s="367"/>
      <c r="K1092" s="519">
        <f>K1093</f>
        <v>0</v>
      </c>
      <c r="L1092" s="367"/>
    </row>
    <row r="1093" spans="1:12" ht="19.5" hidden="1" customHeight="1">
      <c r="A1093" s="453">
        <v>2</v>
      </c>
      <c r="B1093" s="435">
        <v>2</v>
      </c>
      <c r="C1093" s="435" t="s">
        <v>41</v>
      </c>
      <c r="D1093" s="92">
        <v>5</v>
      </c>
      <c r="E1093" s="92">
        <v>3</v>
      </c>
      <c r="F1093" s="92">
        <v>2</v>
      </c>
      <c r="G1093" s="520"/>
      <c r="H1093" s="367" t="s">
        <v>741</v>
      </c>
      <c r="I1093" s="367"/>
      <c r="J1093" s="367"/>
      <c r="K1093" s="519">
        <f>K1099</f>
        <v>0</v>
      </c>
      <c r="L1093" s="367"/>
    </row>
    <row r="1094" spans="1:12" ht="19.5" hidden="1" customHeight="1">
      <c r="A1094" s="453">
        <v>2</v>
      </c>
      <c r="B1094" s="435">
        <v>2</v>
      </c>
      <c r="C1094" s="435" t="s">
        <v>41</v>
      </c>
      <c r="D1094" s="92">
        <v>5</v>
      </c>
      <c r="E1094" s="92">
        <v>3</v>
      </c>
      <c r="F1094" s="92">
        <v>2</v>
      </c>
      <c r="G1094" s="518" t="s">
        <v>34</v>
      </c>
      <c r="H1094" s="367" t="s">
        <v>731</v>
      </c>
      <c r="I1094" s="367"/>
      <c r="J1094" s="367"/>
      <c r="K1094" s="519"/>
      <c r="L1094" s="367"/>
    </row>
    <row r="1095" spans="1:12" ht="19.5" hidden="1" customHeight="1">
      <c r="A1095" s="453">
        <v>2</v>
      </c>
      <c r="B1095" s="435">
        <v>2</v>
      </c>
      <c r="C1095" s="435" t="s">
        <v>41</v>
      </c>
      <c r="D1095" s="92">
        <v>5</v>
      </c>
      <c r="E1095" s="92">
        <v>3</v>
      </c>
      <c r="F1095" s="92">
        <v>2</v>
      </c>
      <c r="G1095" s="518" t="s">
        <v>37</v>
      </c>
      <c r="H1095" s="367" t="s">
        <v>742</v>
      </c>
      <c r="I1095" s="367"/>
      <c r="J1095" s="367"/>
      <c r="K1095" s="519"/>
      <c r="L1095" s="367"/>
    </row>
    <row r="1096" spans="1:12" ht="19.5" hidden="1" customHeight="1">
      <c r="A1096" s="453">
        <v>2</v>
      </c>
      <c r="B1096" s="435">
        <v>2</v>
      </c>
      <c r="C1096" s="435" t="s">
        <v>41</v>
      </c>
      <c r="D1096" s="92">
        <v>5</v>
      </c>
      <c r="E1096" s="92">
        <v>3</v>
      </c>
      <c r="F1096" s="92">
        <v>2</v>
      </c>
      <c r="G1096" s="518" t="s">
        <v>39</v>
      </c>
      <c r="H1096" s="367" t="s">
        <v>743</v>
      </c>
      <c r="I1096" s="367"/>
      <c r="J1096" s="367"/>
      <c r="K1096" s="519"/>
      <c r="L1096" s="367"/>
    </row>
    <row r="1097" spans="1:12" ht="19.5" hidden="1" customHeight="1">
      <c r="A1097" s="453">
        <v>2</v>
      </c>
      <c r="B1097" s="435">
        <v>2</v>
      </c>
      <c r="C1097" s="435" t="s">
        <v>41</v>
      </c>
      <c r="D1097" s="92">
        <v>5</v>
      </c>
      <c r="E1097" s="92">
        <v>3</v>
      </c>
      <c r="F1097" s="92">
        <v>2</v>
      </c>
      <c r="G1097" s="518" t="s">
        <v>41</v>
      </c>
      <c r="H1097" s="367" t="s">
        <v>744</v>
      </c>
      <c r="I1097" s="367"/>
      <c r="J1097" s="367"/>
      <c r="K1097" s="519"/>
      <c r="L1097" s="367"/>
    </row>
    <row r="1098" spans="1:12" ht="19.5" hidden="1" customHeight="1">
      <c r="A1098" s="453">
        <v>2</v>
      </c>
      <c r="B1098" s="435">
        <v>2</v>
      </c>
      <c r="C1098" s="435" t="s">
        <v>41</v>
      </c>
      <c r="D1098" s="92">
        <v>5</v>
      </c>
      <c r="E1098" s="92">
        <v>3</v>
      </c>
      <c r="F1098" s="92">
        <v>2</v>
      </c>
      <c r="G1098" s="518" t="s">
        <v>45</v>
      </c>
      <c r="H1098" s="367" t="s">
        <v>745</v>
      </c>
      <c r="I1098" s="367"/>
      <c r="J1098" s="367"/>
      <c r="K1098" s="519"/>
      <c r="L1098" s="367"/>
    </row>
    <row r="1099" spans="1:12" ht="19.5" hidden="1" customHeight="1">
      <c r="A1099" s="453">
        <v>2</v>
      </c>
      <c r="B1099" s="435">
        <v>2</v>
      </c>
      <c r="C1099" s="435" t="s">
        <v>41</v>
      </c>
      <c r="D1099" s="92">
        <v>5</v>
      </c>
      <c r="E1099" s="92">
        <v>3</v>
      </c>
      <c r="F1099" s="92">
        <v>2</v>
      </c>
      <c r="G1099" s="518" t="s">
        <v>585</v>
      </c>
      <c r="H1099" s="367" t="s">
        <v>776</v>
      </c>
      <c r="I1099" s="367"/>
      <c r="J1099" s="367"/>
      <c r="K1099" s="519"/>
      <c r="L1099" s="367"/>
    </row>
    <row r="1100" spans="1:12" ht="19.5" customHeight="1">
      <c r="A1100" s="423">
        <v>2</v>
      </c>
      <c r="B1100" s="424">
        <v>2</v>
      </c>
      <c r="C1100" s="424" t="s">
        <v>45</v>
      </c>
      <c r="D1100" s="92"/>
      <c r="E1100" s="418"/>
      <c r="F1100" s="418"/>
      <c r="G1100" s="525"/>
      <c r="H1100" s="537" t="s">
        <v>357</v>
      </c>
      <c r="I1100" s="541"/>
      <c r="J1100" s="90"/>
      <c r="K1100" s="522">
        <f>K1101</f>
        <v>0</v>
      </c>
      <c r="L1100" s="90"/>
    </row>
    <row r="1101" spans="1:12" ht="19.5" hidden="1" customHeight="1">
      <c r="A1101" s="453">
        <v>2</v>
      </c>
      <c r="B1101" s="435">
        <v>2</v>
      </c>
      <c r="C1101" s="435" t="s">
        <v>45</v>
      </c>
      <c r="D1101" s="92">
        <v>5</v>
      </c>
      <c r="E1101" s="92">
        <v>2</v>
      </c>
      <c r="F1101" s="92"/>
      <c r="G1101" s="520"/>
      <c r="H1101" s="367" t="s">
        <v>43</v>
      </c>
      <c r="I1101" s="527"/>
      <c r="J1101" s="367"/>
      <c r="K1101" s="519">
        <f>K1102+K1111+K1115+K1117</f>
        <v>0</v>
      </c>
      <c r="L1101" s="367"/>
    </row>
    <row r="1102" spans="1:12" ht="19.5" hidden="1" customHeight="1">
      <c r="A1102" s="453">
        <v>2</v>
      </c>
      <c r="B1102" s="435">
        <v>2</v>
      </c>
      <c r="C1102" s="435" t="s">
        <v>45</v>
      </c>
      <c r="D1102" s="92">
        <v>5</v>
      </c>
      <c r="E1102" s="92">
        <v>2</v>
      </c>
      <c r="F1102" s="92">
        <v>1</v>
      </c>
      <c r="G1102" s="520"/>
      <c r="H1102" s="367" t="s">
        <v>161</v>
      </c>
      <c r="I1102" s="527"/>
      <c r="J1102" s="367"/>
      <c r="K1102" s="519">
        <f>SUM(K1103:K1110)</f>
        <v>0</v>
      </c>
      <c r="L1102" s="367"/>
    </row>
    <row r="1103" spans="1:12" ht="19.5" hidden="1" customHeight="1">
      <c r="A1103" s="453">
        <v>2</v>
      </c>
      <c r="B1103" s="435">
        <v>2</v>
      </c>
      <c r="C1103" s="435" t="s">
        <v>45</v>
      </c>
      <c r="D1103" s="92">
        <v>5</v>
      </c>
      <c r="E1103" s="92">
        <v>2</v>
      </c>
      <c r="F1103" s="92">
        <v>1</v>
      </c>
      <c r="G1103" s="520" t="s">
        <v>34</v>
      </c>
      <c r="H1103" s="367" t="s">
        <v>330</v>
      </c>
      <c r="I1103" s="527"/>
      <c r="J1103" s="367"/>
      <c r="K1103" s="519"/>
      <c r="L1103" s="367"/>
    </row>
    <row r="1104" spans="1:12" ht="19.5" hidden="1" customHeight="1">
      <c r="A1104" s="453">
        <v>2</v>
      </c>
      <c r="B1104" s="435">
        <v>2</v>
      </c>
      <c r="C1104" s="435" t="s">
        <v>45</v>
      </c>
      <c r="D1104" s="92">
        <v>5</v>
      </c>
      <c r="E1104" s="92">
        <v>2</v>
      </c>
      <c r="F1104" s="92">
        <v>1</v>
      </c>
      <c r="G1104" s="520" t="s">
        <v>41</v>
      </c>
      <c r="H1104" s="367" t="s">
        <v>695</v>
      </c>
      <c r="I1104" s="527"/>
      <c r="J1104" s="367"/>
      <c r="K1104" s="519"/>
      <c r="L1104" s="367"/>
    </row>
    <row r="1105" spans="1:12" ht="19.5" hidden="1" customHeight="1">
      <c r="A1105" s="453">
        <v>2</v>
      </c>
      <c r="B1105" s="435">
        <v>2</v>
      </c>
      <c r="C1105" s="435" t="s">
        <v>45</v>
      </c>
      <c r="D1105" s="92">
        <v>5</v>
      </c>
      <c r="E1105" s="92">
        <v>2</v>
      </c>
      <c r="F1105" s="92">
        <v>1</v>
      </c>
      <c r="G1105" s="520" t="s">
        <v>45</v>
      </c>
      <c r="H1105" s="367" t="s">
        <v>197</v>
      </c>
      <c r="I1105" s="527"/>
      <c r="J1105" s="367"/>
      <c r="K1105" s="519"/>
      <c r="L1105" s="367"/>
    </row>
    <row r="1106" spans="1:12" ht="19.5" hidden="1" customHeight="1">
      <c r="A1106" s="453">
        <v>2</v>
      </c>
      <c r="B1106" s="435">
        <v>2</v>
      </c>
      <c r="C1106" s="435" t="s">
        <v>45</v>
      </c>
      <c r="D1106" s="92">
        <v>5</v>
      </c>
      <c r="E1106" s="92">
        <v>2</v>
      </c>
      <c r="F1106" s="92">
        <v>1</v>
      </c>
      <c r="G1106" s="520" t="s">
        <v>49</v>
      </c>
      <c r="H1106" s="367" t="s">
        <v>203</v>
      </c>
      <c r="I1106" s="527"/>
      <c r="J1106" s="367"/>
      <c r="K1106" s="519"/>
      <c r="L1106" s="367"/>
    </row>
    <row r="1107" spans="1:12" ht="19.5" hidden="1" customHeight="1">
      <c r="A1107" s="453">
        <v>2</v>
      </c>
      <c r="B1107" s="435">
        <v>2</v>
      </c>
      <c r="C1107" s="435" t="s">
        <v>45</v>
      </c>
      <c r="D1107" s="92">
        <v>5</v>
      </c>
      <c r="E1107" s="92">
        <v>2</v>
      </c>
      <c r="F1107" s="92">
        <v>1</v>
      </c>
      <c r="G1107" s="520" t="s">
        <v>51</v>
      </c>
      <c r="H1107" s="367" t="s">
        <v>446</v>
      </c>
      <c r="I1107" s="527"/>
      <c r="J1107" s="367"/>
      <c r="K1107" s="519"/>
      <c r="L1107" s="367"/>
    </row>
    <row r="1108" spans="1:12" ht="19.5" hidden="1" customHeight="1">
      <c r="A1108" s="453">
        <v>2</v>
      </c>
      <c r="B1108" s="435">
        <v>2</v>
      </c>
      <c r="C1108" s="435" t="s">
        <v>45</v>
      </c>
      <c r="D1108" s="92">
        <v>5</v>
      </c>
      <c r="E1108" s="92">
        <v>2</v>
      </c>
      <c r="F1108" s="92">
        <v>1</v>
      </c>
      <c r="G1108" s="518" t="s">
        <v>75</v>
      </c>
      <c r="H1108" s="367" t="s">
        <v>217</v>
      </c>
      <c r="I1108" s="527"/>
      <c r="J1108" s="367"/>
      <c r="K1108" s="519"/>
      <c r="L1108" s="367"/>
    </row>
    <row r="1109" spans="1:12" ht="19.5" hidden="1" customHeight="1">
      <c r="A1109" s="453">
        <v>2</v>
      </c>
      <c r="B1109" s="435">
        <v>2</v>
      </c>
      <c r="C1109" s="435" t="s">
        <v>45</v>
      </c>
      <c r="D1109" s="92">
        <v>5</v>
      </c>
      <c r="E1109" s="92">
        <v>2</v>
      </c>
      <c r="F1109" s="92">
        <v>1</v>
      </c>
      <c r="G1109" s="518" t="s">
        <v>77</v>
      </c>
      <c r="H1109" s="367" t="s">
        <v>696</v>
      </c>
      <c r="I1109" s="527"/>
      <c r="J1109" s="367"/>
      <c r="K1109" s="519"/>
      <c r="L1109" s="367"/>
    </row>
    <row r="1110" spans="1:12" ht="19.5" hidden="1" customHeight="1">
      <c r="A1110" s="453">
        <v>2</v>
      </c>
      <c r="B1110" s="435">
        <v>2</v>
      </c>
      <c r="C1110" s="435" t="s">
        <v>45</v>
      </c>
      <c r="D1110" s="92">
        <v>5</v>
      </c>
      <c r="E1110" s="92">
        <v>2</v>
      </c>
      <c r="F1110" s="92">
        <v>1</v>
      </c>
      <c r="G1110" s="518" t="s">
        <v>585</v>
      </c>
      <c r="H1110" s="367" t="s">
        <v>725</v>
      </c>
      <c r="I1110" s="527"/>
      <c r="J1110" s="367"/>
      <c r="K1110" s="519"/>
      <c r="L1110" s="367"/>
    </row>
    <row r="1111" spans="1:12" ht="19.5" hidden="1" customHeight="1">
      <c r="A1111" s="453">
        <v>2</v>
      </c>
      <c r="B1111" s="435">
        <v>2</v>
      </c>
      <c r="C1111" s="435" t="s">
        <v>45</v>
      </c>
      <c r="D1111" s="92">
        <v>5</v>
      </c>
      <c r="E1111" s="92">
        <v>2</v>
      </c>
      <c r="F1111" s="92">
        <v>2</v>
      </c>
      <c r="G1111" s="520"/>
      <c r="H1111" s="367" t="s">
        <v>220</v>
      </c>
      <c r="I1111" s="527"/>
      <c r="J1111" s="367"/>
      <c r="K1111" s="519">
        <f>SUM(K1112:K1114)</f>
        <v>0</v>
      </c>
      <c r="L1111" s="367"/>
    </row>
    <row r="1112" spans="1:12" ht="19.5" hidden="1" customHeight="1">
      <c r="A1112" s="453">
        <v>2</v>
      </c>
      <c r="B1112" s="435">
        <v>2</v>
      </c>
      <c r="C1112" s="435" t="s">
        <v>41</v>
      </c>
      <c r="D1112" s="92">
        <v>5</v>
      </c>
      <c r="E1112" s="92">
        <v>2</v>
      </c>
      <c r="F1112" s="92">
        <v>2</v>
      </c>
      <c r="G1112" s="518" t="s">
        <v>41</v>
      </c>
      <c r="H1112" s="367" t="s">
        <v>701</v>
      </c>
      <c r="I1112" s="527"/>
      <c r="J1112" s="367"/>
      <c r="K1112" s="519"/>
      <c r="L1112" s="367"/>
    </row>
    <row r="1113" spans="1:12" s="523" customFormat="1" ht="19.5" hidden="1" customHeight="1">
      <c r="A1113" s="453">
        <v>2</v>
      </c>
      <c r="B1113" s="435">
        <v>2</v>
      </c>
      <c r="C1113" s="435" t="s">
        <v>45</v>
      </c>
      <c r="D1113" s="92">
        <v>5</v>
      </c>
      <c r="E1113" s="92">
        <v>2</v>
      </c>
      <c r="F1113" s="92">
        <v>2</v>
      </c>
      <c r="G1113" s="518" t="s">
        <v>45</v>
      </c>
      <c r="H1113" s="367" t="s">
        <v>702</v>
      </c>
      <c r="I1113" s="527"/>
      <c r="J1113" s="367"/>
      <c r="K1113" s="519"/>
      <c r="L1113" s="367"/>
    </row>
    <row r="1114" spans="1:12" ht="19.5" hidden="1" customHeight="1">
      <c r="A1114" s="453">
        <v>2</v>
      </c>
      <c r="B1114" s="435">
        <v>2</v>
      </c>
      <c r="C1114" s="435" t="s">
        <v>45</v>
      </c>
      <c r="D1114" s="92">
        <v>5</v>
      </c>
      <c r="E1114" s="92">
        <v>2</v>
      </c>
      <c r="F1114" s="92">
        <v>2</v>
      </c>
      <c r="G1114" s="518" t="s">
        <v>585</v>
      </c>
      <c r="H1114" s="367" t="s">
        <v>703</v>
      </c>
      <c r="I1114" s="527"/>
      <c r="J1114" s="367"/>
      <c r="K1114" s="519"/>
      <c r="L1114" s="367"/>
    </row>
    <row r="1115" spans="1:12" ht="19.5" hidden="1" customHeight="1">
      <c r="A1115" s="453">
        <v>2</v>
      </c>
      <c r="B1115" s="435">
        <v>2</v>
      </c>
      <c r="C1115" s="435" t="s">
        <v>45</v>
      </c>
      <c r="D1115" s="92">
        <v>5</v>
      </c>
      <c r="E1115" s="92">
        <v>2</v>
      </c>
      <c r="F1115" s="92">
        <v>3</v>
      </c>
      <c r="G1115" s="520"/>
      <c r="H1115" s="367" t="s">
        <v>226</v>
      </c>
      <c r="I1115" s="527"/>
      <c r="J1115" s="367"/>
      <c r="K1115" s="519">
        <f>K1116</f>
        <v>0</v>
      </c>
      <c r="L1115" s="367"/>
    </row>
    <row r="1116" spans="1:12" ht="19.5" hidden="1" customHeight="1">
      <c r="A1116" s="453">
        <v>2</v>
      </c>
      <c r="B1116" s="435">
        <v>2</v>
      </c>
      <c r="C1116" s="435" t="s">
        <v>45</v>
      </c>
      <c r="D1116" s="92">
        <v>5</v>
      </c>
      <c r="E1116" s="92">
        <v>2</v>
      </c>
      <c r="F1116" s="92">
        <v>3</v>
      </c>
      <c r="G1116" s="518" t="s">
        <v>34</v>
      </c>
      <c r="H1116" s="367" t="s">
        <v>704</v>
      </c>
      <c r="I1116" s="527"/>
      <c r="J1116" s="367"/>
      <c r="K1116" s="519"/>
      <c r="L1116" s="367"/>
    </row>
    <row r="1117" spans="1:12" ht="19.5" hidden="1" customHeight="1">
      <c r="A1117" s="453">
        <v>2</v>
      </c>
      <c r="B1117" s="435">
        <v>2</v>
      </c>
      <c r="C1117" s="435" t="s">
        <v>45</v>
      </c>
      <c r="D1117" s="92">
        <v>5</v>
      </c>
      <c r="E1117" s="92">
        <v>2</v>
      </c>
      <c r="F1117" s="92">
        <v>4</v>
      </c>
      <c r="G1117" s="520"/>
      <c r="H1117" s="367" t="s">
        <v>706</v>
      </c>
      <c r="I1117" s="527"/>
      <c r="J1117" s="367"/>
      <c r="K1117" s="519">
        <f>SUM(K1118:K1120)</f>
        <v>0</v>
      </c>
      <c r="L1117" s="367"/>
    </row>
    <row r="1118" spans="1:12" ht="19.5" hidden="1" customHeight="1">
      <c r="A1118" s="453">
        <v>2</v>
      </c>
      <c r="B1118" s="435">
        <v>2</v>
      </c>
      <c r="C1118" s="435" t="s">
        <v>45</v>
      </c>
      <c r="D1118" s="92">
        <v>5</v>
      </c>
      <c r="E1118" s="92">
        <v>2</v>
      </c>
      <c r="F1118" s="92">
        <v>4</v>
      </c>
      <c r="G1118" s="518" t="s">
        <v>37</v>
      </c>
      <c r="H1118" s="367" t="s">
        <v>708</v>
      </c>
      <c r="I1118" s="527"/>
      <c r="J1118" s="367"/>
      <c r="K1118" s="519"/>
      <c r="L1118" s="367"/>
    </row>
    <row r="1119" spans="1:12" ht="19.5" hidden="1" customHeight="1">
      <c r="A1119" s="453">
        <v>2</v>
      </c>
      <c r="B1119" s="435">
        <v>2</v>
      </c>
      <c r="C1119" s="435" t="s">
        <v>45</v>
      </c>
      <c r="D1119" s="92">
        <v>5</v>
      </c>
      <c r="E1119" s="92">
        <v>2</v>
      </c>
      <c r="F1119" s="92">
        <v>4</v>
      </c>
      <c r="G1119" s="518" t="s">
        <v>39</v>
      </c>
      <c r="H1119" s="367" t="s">
        <v>709</v>
      </c>
      <c r="I1119" s="527"/>
      <c r="J1119" s="367"/>
      <c r="K1119" s="519"/>
      <c r="L1119" s="367"/>
    </row>
    <row r="1120" spans="1:12" ht="19.5" hidden="1" customHeight="1">
      <c r="A1120" s="453">
        <v>2</v>
      </c>
      <c r="B1120" s="435">
        <v>2</v>
      </c>
      <c r="C1120" s="435" t="s">
        <v>45</v>
      </c>
      <c r="D1120" s="92">
        <v>5</v>
      </c>
      <c r="E1120" s="92">
        <v>2</v>
      </c>
      <c r="F1120" s="92">
        <v>4</v>
      </c>
      <c r="G1120" s="518" t="s">
        <v>585</v>
      </c>
      <c r="H1120" s="367" t="s">
        <v>710</v>
      </c>
      <c r="I1120" s="527"/>
      <c r="J1120" s="367"/>
      <c r="K1120" s="519"/>
      <c r="L1120" s="367"/>
    </row>
    <row r="1121" spans="1:12" ht="19.5" customHeight="1">
      <c r="A1121" s="423">
        <v>2</v>
      </c>
      <c r="B1121" s="424">
        <v>2</v>
      </c>
      <c r="C1121" s="424" t="s">
        <v>49</v>
      </c>
      <c r="D1121" s="92"/>
      <c r="E1121" s="418"/>
      <c r="F1121" s="418"/>
      <c r="G1121" s="525"/>
      <c r="H1121" s="537" t="s">
        <v>358</v>
      </c>
      <c r="I1121" s="541"/>
      <c r="J1121" s="90"/>
      <c r="K1121" s="522">
        <f>K1122</f>
        <v>0</v>
      </c>
      <c r="L1121" s="90"/>
    </row>
    <row r="1122" spans="1:12" ht="19.5" hidden="1" customHeight="1">
      <c r="A1122" s="453">
        <v>2</v>
      </c>
      <c r="B1122" s="435">
        <v>2</v>
      </c>
      <c r="C1122" s="435" t="s">
        <v>49</v>
      </c>
      <c r="D1122" s="92">
        <v>5</v>
      </c>
      <c r="E1122" s="92">
        <v>2</v>
      </c>
      <c r="F1122" s="92"/>
      <c r="G1122" s="520"/>
      <c r="H1122" s="367" t="s">
        <v>43</v>
      </c>
      <c r="I1122" s="527"/>
      <c r="J1122" s="367"/>
      <c r="K1122" s="519">
        <f>K1123+K1131+K1136</f>
        <v>0</v>
      </c>
      <c r="L1122" s="367"/>
    </row>
    <row r="1123" spans="1:12" ht="19.5" hidden="1" customHeight="1">
      <c r="A1123" s="453">
        <v>2</v>
      </c>
      <c r="B1123" s="435">
        <v>2</v>
      </c>
      <c r="C1123" s="435" t="s">
        <v>49</v>
      </c>
      <c r="D1123" s="92">
        <v>5</v>
      </c>
      <c r="E1123" s="92">
        <v>2</v>
      </c>
      <c r="F1123" s="92">
        <v>1</v>
      </c>
      <c r="G1123" s="520"/>
      <c r="H1123" s="367" t="s">
        <v>161</v>
      </c>
      <c r="I1123" s="527"/>
      <c r="J1123" s="367"/>
      <c r="K1123" s="519">
        <f>SUM(K1124:K1130)</f>
        <v>0</v>
      </c>
      <c r="L1123" s="367"/>
    </row>
    <row r="1124" spans="1:12" ht="19.5" hidden="1" customHeight="1">
      <c r="A1124" s="453">
        <v>2</v>
      </c>
      <c r="B1124" s="435">
        <v>2</v>
      </c>
      <c r="C1124" s="435" t="s">
        <v>49</v>
      </c>
      <c r="D1124" s="92">
        <v>5</v>
      </c>
      <c r="E1124" s="92">
        <v>2</v>
      </c>
      <c r="F1124" s="92">
        <v>1</v>
      </c>
      <c r="G1124" s="520" t="s">
        <v>34</v>
      </c>
      <c r="H1124" s="367" t="s">
        <v>330</v>
      </c>
      <c r="I1124" s="527"/>
      <c r="J1124" s="367"/>
      <c r="K1124" s="519"/>
      <c r="L1124" s="367"/>
    </row>
    <row r="1125" spans="1:12" ht="19.5" hidden="1" customHeight="1">
      <c r="A1125" s="453">
        <v>2</v>
      </c>
      <c r="B1125" s="435">
        <v>2</v>
      </c>
      <c r="C1125" s="435" t="s">
        <v>49</v>
      </c>
      <c r="D1125" s="92">
        <v>5</v>
      </c>
      <c r="E1125" s="92">
        <v>2</v>
      </c>
      <c r="F1125" s="92">
        <v>1</v>
      </c>
      <c r="G1125" s="520" t="s">
        <v>41</v>
      </c>
      <c r="H1125" s="367" t="s">
        <v>695</v>
      </c>
      <c r="I1125" s="527"/>
      <c r="J1125" s="367"/>
      <c r="K1125" s="519"/>
      <c r="L1125" s="367"/>
    </row>
    <row r="1126" spans="1:12" ht="19.5" hidden="1" customHeight="1">
      <c r="A1126" s="453">
        <v>2</v>
      </c>
      <c r="B1126" s="435">
        <v>2</v>
      </c>
      <c r="C1126" s="435" t="s">
        <v>49</v>
      </c>
      <c r="D1126" s="92">
        <v>5</v>
      </c>
      <c r="E1126" s="92">
        <v>2</v>
      </c>
      <c r="F1126" s="92">
        <v>1</v>
      </c>
      <c r="G1126" s="520" t="s">
        <v>45</v>
      </c>
      <c r="H1126" s="367" t="s">
        <v>197</v>
      </c>
      <c r="I1126" s="527"/>
      <c r="J1126" s="367"/>
      <c r="K1126" s="519"/>
      <c r="L1126" s="367"/>
    </row>
    <row r="1127" spans="1:12" ht="19.5" hidden="1" customHeight="1">
      <c r="A1127" s="453">
        <v>2</v>
      </c>
      <c r="B1127" s="435">
        <v>2</v>
      </c>
      <c r="C1127" s="435" t="s">
        <v>49</v>
      </c>
      <c r="D1127" s="92">
        <v>5</v>
      </c>
      <c r="E1127" s="92">
        <v>2</v>
      </c>
      <c r="F1127" s="92">
        <v>1</v>
      </c>
      <c r="G1127" s="520" t="s">
        <v>49</v>
      </c>
      <c r="H1127" s="367" t="s">
        <v>203</v>
      </c>
      <c r="I1127" s="527"/>
      <c r="J1127" s="367"/>
      <c r="K1127" s="519"/>
      <c r="L1127" s="367"/>
    </row>
    <row r="1128" spans="1:12" ht="19.5" hidden="1" customHeight="1">
      <c r="A1128" s="453">
        <v>2</v>
      </c>
      <c r="B1128" s="435">
        <v>2</v>
      </c>
      <c r="C1128" s="435" t="s">
        <v>49</v>
      </c>
      <c r="D1128" s="92">
        <v>5</v>
      </c>
      <c r="E1128" s="92">
        <v>2</v>
      </c>
      <c r="F1128" s="92">
        <v>1</v>
      </c>
      <c r="G1128" s="520" t="s">
        <v>51</v>
      </c>
      <c r="H1128" s="367" t="s">
        <v>446</v>
      </c>
      <c r="I1128" s="527"/>
      <c r="J1128" s="367"/>
      <c r="K1128" s="519"/>
      <c r="L1128" s="367"/>
    </row>
    <row r="1129" spans="1:12" ht="19.5" hidden="1" customHeight="1">
      <c r="A1129" s="453">
        <v>2</v>
      </c>
      <c r="B1129" s="435">
        <v>2</v>
      </c>
      <c r="C1129" s="435" t="s">
        <v>49</v>
      </c>
      <c r="D1129" s="92">
        <v>5</v>
      </c>
      <c r="E1129" s="92">
        <v>2</v>
      </c>
      <c r="F1129" s="92">
        <v>1</v>
      </c>
      <c r="G1129" s="518" t="s">
        <v>77</v>
      </c>
      <c r="H1129" s="367" t="s">
        <v>696</v>
      </c>
      <c r="I1129" s="527"/>
      <c r="J1129" s="367"/>
      <c r="K1129" s="519"/>
      <c r="L1129" s="367"/>
    </row>
    <row r="1130" spans="1:12" ht="19.5" hidden="1" customHeight="1">
      <c r="A1130" s="453">
        <v>2</v>
      </c>
      <c r="B1130" s="435">
        <v>2</v>
      </c>
      <c r="C1130" s="435" t="s">
        <v>49</v>
      </c>
      <c r="D1130" s="92">
        <v>5</v>
      </c>
      <c r="E1130" s="92">
        <v>2</v>
      </c>
      <c r="F1130" s="92">
        <v>1</v>
      </c>
      <c r="G1130" s="518" t="s">
        <v>585</v>
      </c>
      <c r="H1130" s="367" t="s">
        <v>725</v>
      </c>
      <c r="I1130" s="527"/>
      <c r="J1130" s="367"/>
      <c r="K1130" s="519"/>
      <c r="L1130" s="367"/>
    </row>
    <row r="1131" spans="1:12" ht="19.5" hidden="1" customHeight="1">
      <c r="A1131" s="453">
        <v>2</v>
      </c>
      <c r="B1131" s="435">
        <v>2</v>
      </c>
      <c r="C1131" s="435" t="s">
        <v>49</v>
      </c>
      <c r="D1131" s="92">
        <v>5</v>
      </c>
      <c r="E1131" s="92">
        <v>2</v>
      </c>
      <c r="F1131" s="92">
        <v>2</v>
      </c>
      <c r="G1131" s="520"/>
      <c r="H1131" s="367" t="s">
        <v>220</v>
      </c>
      <c r="I1131" s="527"/>
      <c r="J1131" s="367"/>
      <c r="K1131" s="519">
        <f>SUM(K1132:K1135)</f>
        <v>0</v>
      </c>
      <c r="L1131" s="367"/>
    </row>
    <row r="1132" spans="1:12" s="523" customFormat="1" ht="19.5" hidden="1" customHeight="1">
      <c r="A1132" s="453">
        <v>2</v>
      </c>
      <c r="B1132" s="435">
        <v>2</v>
      </c>
      <c r="C1132" s="435" t="s">
        <v>49</v>
      </c>
      <c r="D1132" s="92">
        <v>5</v>
      </c>
      <c r="E1132" s="92">
        <v>2</v>
      </c>
      <c r="F1132" s="92">
        <v>2</v>
      </c>
      <c r="G1132" s="518" t="s">
        <v>34</v>
      </c>
      <c r="H1132" s="367" t="s">
        <v>339</v>
      </c>
      <c r="I1132" s="527"/>
      <c r="J1132" s="367"/>
      <c r="K1132" s="519"/>
      <c r="L1132" s="367"/>
    </row>
    <row r="1133" spans="1:12" ht="19.5" hidden="1" customHeight="1">
      <c r="A1133" s="453">
        <v>2</v>
      </c>
      <c r="B1133" s="435">
        <v>2</v>
      </c>
      <c r="C1133" s="435" t="s">
        <v>49</v>
      </c>
      <c r="D1133" s="92">
        <v>5</v>
      </c>
      <c r="E1133" s="92">
        <v>2</v>
      </c>
      <c r="F1133" s="92">
        <v>2</v>
      </c>
      <c r="G1133" s="518" t="s">
        <v>37</v>
      </c>
      <c r="H1133" s="367" t="s">
        <v>699</v>
      </c>
      <c r="I1133" s="527"/>
      <c r="J1133" s="367"/>
      <c r="K1133" s="519"/>
      <c r="L1133" s="367"/>
    </row>
    <row r="1134" spans="1:12" ht="19.5" hidden="1" customHeight="1">
      <c r="A1134" s="453">
        <v>2</v>
      </c>
      <c r="B1134" s="435">
        <v>2</v>
      </c>
      <c r="C1134" s="435" t="s">
        <v>49</v>
      </c>
      <c r="D1134" s="92">
        <v>5</v>
      </c>
      <c r="E1134" s="92">
        <v>2</v>
      </c>
      <c r="F1134" s="92">
        <v>2</v>
      </c>
      <c r="G1134" s="518" t="s">
        <v>45</v>
      </c>
      <c r="H1134" s="367" t="s">
        <v>702</v>
      </c>
      <c r="I1134" s="527"/>
      <c r="J1134" s="367"/>
      <c r="K1134" s="519"/>
      <c r="L1134" s="367"/>
    </row>
    <row r="1135" spans="1:12" ht="19.5" hidden="1" customHeight="1">
      <c r="A1135" s="453">
        <v>2</v>
      </c>
      <c r="B1135" s="435">
        <v>2</v>
      </c>
      <c r="C1135" s="435" t="s">
        <v>49</v>
      </c>
      <c r="D1135" s="92">
        <v>5</v>
      </c>
      <c r="E1135" s="92">
        <v>2</v>
      </c>
      <c r="F1135" s="92">
        <v>2</v>
      </c>
      <c r="G1135" s="518" t="s">
        <v>585</v>
      </c>
      <c r="H1135" s="367" t="s">
        <v>703</v>
      </c>
      <c r="I1135" s="527"/>
      <c r="J1135" s="367"/>
      <c r="K1135" s="519"/>
      <c r="L1135" s="367"/>
    </row>
    <row r="1136" spans="1:12" ht="19.5" hidden="1" customHeight="1">
      <c r="A1136" s="453">
        <v>2</v>
      </c>
      <c r="B1136" s="435">
        <v>2</v>
      </c>
      <c r="C1136" s="435" t="s">
        <v>49</v>
      </c>
      <c r="D1136" s="92">
        <v>5</v>
      </c>
      <c r="E1136" s="92">
        <v>2</v>
      </c>
      <c r="F1136" s="92">
        <v>4</v>
      </c>
      <c r="G1136" s="520"/>
      <c r="H1136" s="367" t="s">
        <v>706</v>
      </c>
      <c r="I1136" s="527"/>
      <c r="J1136" s="367"/>
      <c r="K1136" s="519">
        <f>SUM(K1137:K1139)</f>
        <v>0</v>
      </c>
      <c r="L1136" s="367"/>
    </row>
    <row r="1137" spans="1:12" ht="19.5" hidden="1" customHeight="1">
      <c r="A1137" s="453">
        <v>2</v>
      </c>
      <c r="B1137" s="435">
        <v>2</v>
      </c>
      <c r="C1137" s="435" t="s">
        <v>49</v>
      </c>
      <c r="D1137" s="92">
        <v>5</v>
      </c>
      <c r="E1137" s="92">
        <v>2</v>
      </c>
      <c r="F1137" s="92">
        <v>4</v>
      </c>
      <c r="G1137" s="518" t="s">
        <v>34</v>
      </c>
      <c r="H1137" s="367" t="s">
        <v>707</v>
      </c>
      <c r="I1137" s="527"/>
      <c r="J1137" s="367"/>
      <c r="K1137" s="519"/>
      <c r="L1137" s="367"/>
    </row>
    <row r="1138" spans="1:12" ht="19.5" hidden="1" customHeight="1">
      <c r="A1138" s="453">
        <v>2</v>
      </c>
      <c r="B1138" s="435">
        <v>2</v>
      </c>
      <c r="C1138" s="435" t="s">
        <v>49</v>
      </c>
      <c r="D1138" s="92">
        <v>5</v>
      </c>
      <c r="E1138" s="92">
        <v>2</v>
      </c>
      <c r="F1138" s="92">
        <v>4</v>
      </c>
      <c r="G1138" s="518" t="s">
        <v>37</v>
      </c>
      <c r="H1138" s="367" t="s">
        <v>708</v>
      </c>
      <c r="I1138" s="527"/>
      <c r="J1138" s="367"/>
      <c r="K1138" s="519"/>
      <c r="L1138" s="367"/>
    </row>
    <row r="1139" spans="1:12" ht="19.5" hidden="1" customHeight="1">
      <c r="A1139" s="453">
        <v>2</v>
      </c>
      <c r="B1139" s="435">
        <v>2</v>
      </c>
      <c r="C1139" s="435" t="s">
        <v>49</v>
      </c>
      <c r="D1139" s="92">
        <v>5</v>
      </c>
      <c r="E1139" s="92">
        <v>2</v>
      </c>
      <c r="F1139" s="92">
        <v>4</v>
      </c>
      <c r="G1139" s="518" t="s">
        <v>585</v>
      </c>
      <c r="H1139" s="367" t="s">
        <v>710</v>
      </c>
      <c r="I1139" s="527"/>
      <c r="J1139" s="367"/>
      <c r="K1139" s="519"/>
      <c r="L1139" s="367"/>
    </row>
    <row r="1140" spans="1:12" ht="19.5" customHeight="1">
      <c r="A1140" s="423">
        <v>2</v>
      </c>
      <c r="B1140" s="424">
        <v>2</v>
      </c>
      <c r="C1140" s="424" t="s">
        <v>51</v>
      </c>
      <c r="D1140" s="92"/>
      <c r="E1140" s="418"/>
      <c r="F1140" s="418"/>
      <c r="G1140" s="525"/>
      <c r="H1140" s="537" t="s">
        <v>359</v>
      </c>
      <c r="I1140" s="541"/>
      <c r="J1140" s="90"/>
      <c r="K1140" s="522">
        <f>K1141</f>
        <v>0</v>
      </c>
      <c r="L1140" s="90"/>
    </row>
    <row r="1141" spans="1:12" ht="19.5" hidden="1" customHeight="1">
      <c r="A1141" s="453">
        <v>2</v>
      </c>
      <c r="B1141" s="435">
        <v>2</v>
      </c>
      <c r="C1141" s="435" t="s">
        <v>51</v>
      </c>
      <c r="D1141" s="92">
        <v>5</v>
      </c>
      <c r="E1141" s="92">
        <v>2</v>
      </c>
      <c r="F1141" s="92"/>
      <c r="G1141" s="520"/>
      <c r="H1141" s="367" t="s">
        <v>43</v>
      </c>
      <c r="I1141" s="527"/>
      <c r="J1141" s="367"/>
      <c r="K1141" s="519">
        <f>K1142+K1150+K1156+K1158</f>
        <v>0</v>
      </c>
      <c r="L1141" s="367"/>
    </row>
    <row r="1142" spans="1:12" ht="19.5" hidden="1" customHeight="1">
      <c r="A1142" s="453">
        <v>2</v>
      </c>
      <c r="B1142" s="435">
        <v>2</v>
      </c>
      <c r="C1142" s="435" t="s">
        <v>51</v>
      </c>
      <c r="D1142" s="92">
        <v>5</v>
      </c>
      <c r="E1142" s="92">
        <v>2</v>
      </c>
      <c r="F1142" s="92">
        <v>1</v>
      </c>
      <c r="G1142" s="520"/>
      <c r="H1142" s="367" t="s">
        <v>161</v>
      </c>
      <c r="I1142" s="527"/>
      <c r="J1142" s="367"/>
      <c r="K1142" s="519">
        <f>SUM(K1143:K1149)</f>
        <v>0</v>
      </c>
      <c r="L1142" s="367"/>
    </row>
    <row r="1143" spans="1:12" ht="19.5" hidden="1" customHeight="1">
      <c r="A1143" s="453">
        <v>2</v>
      </c>
      <c r="B1143" s="435">
        <v>2</v>
      </c>
      <c r="C1143" s="435" t="s">
        <v>51</v>
      </c>
      <c r="D1143" s="92">
        <v>5</v>
      </c>
      <c r="E1143" s="92">
        <v>2</v>
      </c>
      <c r="F1143" s="92">
        <v>1</v>
      </c>
      <c r="G1143" s="520" t="s">
        <v>34</v>
      </c>
      <c r="H1143" s="367" t="s">
        <v>330</v>
      </c>
      <c r="I1143" s="527"/>
      <c r="J1143" s="367"/>
      <c r="K1143" s="519"/>
      <c r="L1143" s="367"/>
    </row>
    <row r="1144" spans="1:12" ht="19.5" hidden="1" customHeight="1">
      <c r="A1144" s="453">
        <v>2</v>
      </c>
      <c r="B1144" s="435">
        <v>2</v>
      </c>
      <c r="C1144" s="435" t="s">
        <v>51</v>
      </c>
      <c r="D1144" s="92">
        <v>5</v>
      </c>
      <c r="E1144" s="92">
        <v>2</v>
      </c>
      <c r="F1144" s="92">
        <v>1</v>
      </c>
      <c r="G1144" s="520" t="s">
        <v>41</v>
      </c>
      <c r="H1144" s="367" t="s">
        <v>695</v>
      </c>
      <c r="I1144" s="527"/>
      <c r="J1144" s="367"/>
      <c r="K1144" s="519"/>
      <c r="L1144" s="367"/>
    </row>
    <row r="1145" spans="1:12" ht="19.5" hidden="1" customHeight="1">
      <c r="A1145" s="453">
        <v>2</v>
      </c>
      <c r="B1145" s="435">
        <v>2</v>
      </c>
      <c r="C1145" s="435" t="s">
        <v>51</v>
      </c>
      <c r="D1145" s="92">
        <v>5</v>
      </c>
      <c r="E1145" s="92">
        <v>2</v>
      </c>
      <c r="F1145" s="92">
        <v>1</v>
      </c>
      <c r="G1145" s="520" t="s">
        <v>45</v>
      </c>
      <c r="H1145" s="367" t="s">
        <v>197</v>
      </c>
      <c r="I1145" s="527"/>
      <c r="J1145" s="367"/>
      <c r="K1145" s="519"/>
      <c r="L1145" s="367"/>
    </row>
    <row r="1146" spans="1:12" ht="19.5" hidden="1" customHeight="1">
      <c r="A1146" s="453">
        <v>2</v>
      </c>
      <c r="B1146" s="435">
        <v>2</v>
      </c>
      <c r="C1146" s="435" t="s">
        <v>51</v>
      </c>
      <c r="D1146" s="92">
        <v>5</v>
      </c>
      <c r="E1146" s="92">
        <v>2</v>
      </c>
      <c r="F1146" s="92">
        <v>1</v>
      </c>
      <c r="G1146" s="520" t="s">
        <v>49</v>
      </c>
      <c r="H1146" s="367" t="s">
        <v>203</v>
      </c>
      <c r="I1146" s="527"/>
      <c r="J1146" s="367"/>
      <c r="K1146" s="519"/>
      <c r="L1146" s="367"/>
    </row>
    <row r="1147" spans="1:12" ht="19.5" hidden="1" customHeight="1">
      <c r="A1147" s="453">
        <v>2</v>
      </c>
      <c r="B1147" s="435">
        <v>2</v>
      </c>
      <c r="C1147" s="435" t="s">
        <v>51</v>
      </c>
      <c r="D1147" s="92">
        <v>5</v>
      </c>
      <c r="E1147" s="92">
        <v>2</v>
      </c>
      <c r="F1147" s="92">
        <v>1</v>
      </c>
      <c r="G1147" s="520" t="s">
        <v>51</v>
      </c>
      <c r="H1147" s="367" t="s">
        <v>446</v>
      </c>
      <c r="I1147" s="527"/>
      <c r="J1147" s="367"/>
      <c r="K1147" s="519"/>
      <c r="L1147" s="367"/>
    </row>
    <row r="1148" spans="1:12" ht="19.5" hidden="1" customHeight="1">
      <c r="A1148" s="453">
        <v>2</v>
      </c>
      <c r="B1148" s="435">
        <v>2</v>
      </c>
      <c r="C1148" s="435" t="s">
        <v>51</v>
      </c>
      <c r="D1148" s="92">
        <v>5</v>
      </c>
      <c r="E1148" s="92">
        <v>2</v>
      </c>
      <c r="F1148" s="92">
        <v>1</v>
      </c>
      <c r="G1148" s="518" t="s">
        <v>77</v>
      </c>
      <c r="H1148" s="367" t="s">
        <v>696</v>
      </c>
      <c r="I1148" s="527"/>
      <c r="J1148" s="367"/>
      <c r="K1148" s="519"/>
      <c r="L1148" s="367"/>
    </row>
    <row r="1149" spans="1:12" ht="19.5" hidden="1" customHeight="1">
      <c r="A1149" s="453">
        <v>2</v>
      </c>
      <c r="B1149" s="435">
        <v>2</v>
      </c>
      <c r="C1149" s="435" t="s">
        <v>51</v>
      </c>
      <c r="D1149" s="92">
        <v>5</v>
      </c>
      <c r="E1149" s="92">
        <v>2</v>
      </c>
      <c r="F1149" s="92">
        <v>1</v>
      </c>
      <c r="G1149" s="518" t="s">
        <v>585</v>
      </c>
      <c r="H1149" s="367" t="s">
        <v>725</v>
      </c>
      <c r="I1149" s="527"/>
      <c r="J1149" s="367"/>
      <c r="K1149" s="519"/>
      <c r="L1149" s="367"/>
    </row>
    <row r="1150" spans="1:12" ht="19.5" hidden="1" customHeight="1">
      <c r="A1150" s="453">
        <v>2</v>
      </c>
      <c r="B1150" s="435">
        <v>2</v>
      </c>
      <c r="C1150" s="435" t="s">
        <v>51</v>
      </c>
      <c r="D1150" s="92">
        <v>5</v>
      </c>
      <c r="E1150" s="92">
        <v>2</v>
      </c>
      <c r="F1150" s="92">
        <v>2</v>
      </c>
      <c r="G1150" s="520"/>
      <c r="H1150" s="367" t="s">
        <v>220</v>
      </c>
      <c r="I1150" s="527"/>
      <c r="J1150" s="367"/>
      <c r="K1150" s="519">
        <f>SUM(K1151:K1155)</f>
        <v>0</v>
      </c>
      <c r="L1150" s="367"/>
    </row>
    <row r="1151" spans="1:12" ht="19.5" hidden="1" customHeight="1">
      <c r="A1151" s="453">
        <v>2</v>
      </c>
      <c r="B1151" s="435">
        <v>2</v>
      </c>
      <c r="C1151" s="435" t="s">
        <v>51</v>
      </c>
      <c r="D1151" s="92">
        <v>5</v>
      </c>
      <c r="E1151" s="92">
        <v>2</v>
      </c>
      <c r="F1151" s="92">
        <v>2</v>
      </c>
      <c r="G1151" s="518" t="s">
        <v>34</v>
      </c>
      <c r="H1151" s="367" t="s">
        <v>339</v>
      </c>
      <c r="I1151" s="527"/>
      <c r="J1151" s="367"/>
      <c r="K1151" s="519"/>
      <c r="L1151" s="367"/>
    </row>
    <row r="1152" spans="1:12" ht="19.5" hidden="1" customHeight="1">
      <c r="A1152" s="453">
        <v>2</v>
      </c>
      <c r="B1152" s="435">
        <v>2</v>
      </c>
      <c r="C1152" s="435" t="s">
        <v>51</v>
      </c>
      <c r="D1152" s="92">
        <v>5</v>
      </c>
      <c r="E1152" s="92">
        <v>2</v>
      </c>
      <c r="F1152" s="92">
        <v>2</v>
      </c>
      <c r="G1152" s="518" t="s">
        <v>37</v>
      </c>
      <c r="H1152" s="367" t="s">
        <v>699</v>
      </c>
      <c r="I1152" s="527"/>
      <c r="J1152" s="367"/>
      <c r="K1152" s="519"/>
      <c r="L1152" s="367"/>
    </row>
    <row r="1153" spans="1:12" s="523" customFormat="1" ht="19.5" hidden="1" customHeight="1">
      <c r="A1153" s="453">
        <v>2</v>
      </c>
      <c r="B1153" s="435">
        <v>2</v>
      </c>
      <c r="C1153" s="435" t="s">
        <v>51</v>
      </c>
      <c r="D1153" s="92">
        <v>5</v>
      </c>
      <c r="E1153" s="92">
        <v>2</v>
      </c>
      <c r="F1153" s="92">
        <v>2</v>
      </c>
      <c r="G1153" s="518" t="s">
        <v>41</v>
      </c>
      <c r="H1153" s="367" t="s">
        <v>701</v>
      </c>
      <c r="I1153" s="527"/>
      <c r="J1153" s="367"/>
      <c r="K1153" s="519"/>
      <c r="L1153" s="367"/>
    </row>
    <row r="1154" spans="1:12" ht="19.5" hidden="1" customHeight="1">
      <c r="A1154" s="453">
        <v>2</v>
      </c>
      <c r="B1154" s="435">
        <v>2</v>
      </c>
      <c r="C1154" s="435" t="s">
        <v>51</v>
      </c>
      <c r="D1154" s="92">
        <v>5</v>
      </c>
      <c r="E1154" s="92">
        <v>2</v>
      </c>
      <c r="F1154" s="92">
        <v>2</v>
      </c>
      <c r="G1154" s="518" t="s">
        <v>45</v>
      </c>
      <c r="H1154" s="367" t="s">
        <v>702</v>
      </c>
      <c r="I1154" s="527"/>
      <c r="J1154" s="367"/>
      <c r="K1154" s="519"/>
      <c r="L1154" s="367"/>
    </row>
    <row r="1155" spans="1:12" ht="19.5" hidden="1" customHeight="1">
      <c r="A1155" s="453">
        <v>2</v>
      </c>
      <c r="B1155" s="435">
        <v>2</v>
      </c>
      <c r="C1155" s="435" t="s">
        <v>51</v>
      </c>
      <c r="D1155" s="92">
        <v>5</v>
      </c>
      <c r="E1155" s="92">
        <v>2</v>
      </c>
      <c r="F1155" s="92">
        <v>2</v>
      </c>
      <c r="G1155" s="518" t="s">
        <v>585</v>
      </c>
      <c r="H1155" s="367" t="s">
        <v>703</v>
      </c>
      <c r="I1155" s="527"/>
      <c r="J1155" s="367"/>
      <c r="K1155" s="519"/>
      <c r="L1155" s="367"/>
    </row>
    <row r="1156" spans="1:12" ht="19.5" hidden="1" customHeight="1">
      <c r="A1156" s="453">
        <v>2</v>
      </c>
      <c r="B1156" s="435">
        <v>2</v>
      </c>
      <c r="C1156" s="435" t="s">
        <v>51</v>
      </c>
      <c r="D1156" s="92">
        <v>5</v>
      </c>
      <c r="E1156" s="92">
        <v>2</v>
      </c>
      <c r="F1156" s="92">
        <v>3</v>
      </c>
      <c r="G1156" s="520"/>
      <c r="H1156" s="367" t="s">
        <v>226</v>
      </c>
      <c r="I1156" s="527"/>
      <c r="J1156" s="367"/>
      <c r="K1156" s="519">
        <f>SUM(K1157)</f>
        <v>0</v>
      </c>
      <c r="L1156" s="367"/>
    </row>
    <row r="1157" spans="1:12" ht="19.5" hidden="1" customHeight="1">
      <c r="A1157" s="453">
        <v>2</v>
      </c>
      <c r="B1157" s="435">
        <v>2</v>
      </c>
      <c r="C1157" s="435" t="s">
        <v>51</v>
      </c>
      <c r="D1157" s="92">
        <v>5</v>
      </c>
      <c r="E1157" s="92">
        <v>2</v>
      </c>
      <c r="F1157" s="92">
        <v>3</v>
      </c>
      <c r="G1157" s="518" t="s">
        <v>34</v>
      </c>
      <c r="H1157" s="367" t="s">
        <v>704</v>
      </c>
      <c r="I1157" s="527"/>
      <c r="J1157" s="367"/>
      <c r="K1157" s="519"/>
      <c r="L1157" s="367"/>
    </row>
    <row r="1158" spans="1:12" ht="19.5" hidden="1" customHeight="1">
      <c r="A1158" s="453">
        <v>2</v>
      </c>
      <c r="B1158" s="435">
        <v>2</v>
      </c>
      <c r="C1158" s="435" t="s">
        <v>51</v>
      </c>
      <c r="D1158" s="92">
        <v>5</v>
      </c>
      <c r="E1158" s="92">
        <v>2</v>
      </c>
      <c r="F1158" s="92">
        <v>4</v>
      </c>
      <c r="G1158" s="520"/>
      <c r="H1158" s="367" t="s">
        <v>706</v>
      </c>
      <c r="I1158" s="527"/>
      <c r="J1158" s="367"/>
      <c r="K1158" s="519">
        <f>SUM(K1159:K1160)</f>
        <v>0</v>
      </c>
      <c r="L1158" s="367"/>
    </row>
    <row r="1159" spans="1:12" ht="18.75" hidden="1" customHeight="1">
      <c r="A1159" s="453">
        <v>2</v>
      </c>
      <c r="B1159" s="435">
        <v>2</v>
      </c>
      <c r="C1159" s="435" t="s">
        <v>51</v>
      </c>
      <c r="D1159" s="92">
        <v>5</v>
      </c>
      <c r="E1159" s="92">
        <v>2</v>
      </c>
      <c r="F1159" s="92">
        <v>4</v>
      </c>
      <c r="G1159" s="518" t="s">
        <v>39</v>
      </c>
      <c r="H1159" s="367" t="s">
        <v>709</v>
      </c>
      <c r="I1159" s="527"/>
      <c r="J1159" s="367"/>
      <c r="K1159" s="519"/>
      <c r="L1159" s="367"/>
    </row>
    <row r="1160" spans="1:12" ht="19.5" hidden="1" customHeight="1">
      <c r="A1160" s="453">
        <v>2</v>
      </c>
      <c r="B1160" s="435">
        <v>2</v>
      </c>
      <c r="C1160" s="435" t="s">
        <v>51</v>
      </c>
      <c r="D1160" s="92">
        <v>5</v>
      </c>
      <c r="E1160" s="92">
        <v>2</v>
      </c>
      <c r="F1160" s="92">
        <v>4</v>
      </c>
      <c r="G1160" s="518" t="s">
        <v>585</v>
      </c>
      <c r="H1160" s="367" t="s">
        <v>710</v>
      </c>
      <c r="I1160" s="527"/>
      <c r="J1160" s="367"/>
      <c r="K1160" s="519"/>
      <c r="L1160" s="367"/>
    </row>
    <row r="1161" spans="1:12" s="523" customFormat="1" ht="18" customHeight="1">
      <c r="A1161" s="423">
        <v>2</v>
      </c>
      <c r="B1161" s="424">
        <v>2</v>
      </c>
      <c r="C1161" s="424" t="s">
        <v>73</v>
      </c>
      <c r="D1161" s="92"/>
      <c r="E1161" s="418"/>
      <c r="F1161" s="418"/>
      <c r="G1161" s="525"/>
      <c r="H1161" s="537" t="s">
        <v>360</v>
      </c>
      <c r="I1161" s="541"/>
      <c r="J1161" s="90"/>
      <c r="K1161" s="522">
        <f>K1162</f>
        <v>0</v>
      </c>
      <c r="L1161" s="90"/>
    </row>
    <row r="1162" spans="1:12" ht="19.5" hidden="1" customHeight="1">
      <c r="A1162" s="453">
        <v>2</v>
      </c>
      <c r="B1162" s="435">
        <v>2</v>
      </c>
      <c r="C1162" s="424" t="s">
        <v>73</v>
      </c>
      <c r="D1162" s="92">
        <v>5</v>
      </c>
      <c r="E1162" s="92">
        <v>2</v>
      </c>
      <c r="F1162" s="92"/>
      <c r="G1162" s="520"/>
      <c r="H1162" s="367" t="s">
        <v>43</v>
      </c>
      <c r="I1162" s="527"/>
      <c r="J1162" s="367"/>
      <c r="K1162" s="519">
        <f>K1163</f>
        <v>0</v>
      </c>
      <c r="L1162" s="367"/>
    </row>
    <row r="1163" spans="1:12" ht="19.5" hidden="1" customHeight="1">
      <c r="A1163" s="453">
        <v>2</v>
      </c>
      <c r="B1163" s="435">
        <v>2</v>
      </c>
      <c r="C1163" s="435" t="s">
        <v>73</v>
      </c>
      <c r="D1163" s="92">
        <v>5</v>
      </c>
      <c r="E1163" s="92">
        <v>2</v>
      </c>
      <c r="F1163" s="92">
        <v>6</v>
      </c>
      <c r="G1163" s="520"/>
      <c r="H1163" s="367" t="s">
        <v>279</v>
      </c>
      <c r="I1163" s="527"/>
      <c r="J1163" s="367"/>
      <c r="K1163" s="519">
        <f>SUM(K1164:K1168)</f>
        <v>0</v>
      </c>
      <c r="L1163" s="367"/>
    </row>
    <row r="1164" spans="1:12" ht="19.5" hidden="1" customHeight="1">
      <c r="A1164" s="453">
        <v>2</v>
      </c>
      <c r="B1164" s="435">
        <v>2</v>
      </c>
      <c r="C1164" s="435" t="s">
        <v>73</v>
      </c>
      <c r="D1164" s="92">
        <v>5</v>
      </c>
      <c r="E1164" s="92">
        <v>2</v>
      </c>
      <c r="F1164" s="92">
        <v>6</v>
      </c>
      <c r="G1164" s="518" t="s">
        <v>37</v>
      </c>
      <c r="H1164" s="367" t="s">
        <v>285</v>
      </c>
      <c r="I1164" s="527"/>
      <c r="J1164" s="367"/>
      <c r="K1164" s="519"/>
      <c r="L1164" s="367"/>
    </row>
    <row r="1165" spans="1:12" ht="19.5" hidden="1" customHeight="1">
      <c r="A1165" s="453">
        <v>2</v>
      </c>
      <c r="B1165" s="435">
        <v>2</v>
      </c>
      <c r="C1165" s="435" t="s">
        <v>73</v>
      </c>
      <c r="D1165" s="92">
        <v>5</v>
      </c>
      <c r="E1165" s="92">
        <v>2</v>
      </c>
      <c r="F1165" s="92">
        <v>6</v>
      </c>
      <c r="G1165" s="518" t="s">
        <v>39</v>
      </c>
      <c r="H1165" s="367" t="s">
        <v>718</v>
      </c>
      <c r="I1165" s="527"/>
      <c r="J1165" s="367"/>
      <c r="K1165" s="519"/>
      <c r="L1165" s="367"/>
    </row>
    <row r="1166" spans="1:12" ht="19.5" hidden="1" customHeight="1">
      <c r="A1166" s="453">
        <v>2</v>
      </c>
      <c r="B1166" s="435">
        <v>2</v>
      </c>
      <c r="C1166" s="435" t="s">
        <v>73</v>
      </c>
      <c r="D1166" s="92">
        <v>5</v>
      </c>
      <c r="E1166" s="92">
        <v>2</v>
      </c>
      <c r="F1166" s="92">
        <v>6</v>
      </c>
      <c r="G1166" s="518" t="s">
        <v>41</v>
      </c>
      <c r="H1166" s="367" t="s">
        <v>746</v>
      </c>
      <c r="I1166" s="527"/>
      <c r="J1166" s="367"/>
      <c r="K1166" s="519"/>
      <c r="L1166" s="367"/>
    </row>
    <row r="1167" spans="1:12" ht="19.5" hidden="1" customHeight="1">
      <c r="A1167" s="453">
        <v>2</v>
      </c>
      <c r="B1167" s="435">
        <v>2</v>
      </c>
      <c r="C1167" s="435" t="s">
        <v>73</v>
      </c>
      <c r="D1167" s="92">
        <v>5</v>
      </c>
      <c r="E1167" s="92">
        <v>2</v>
      </c>
      <c r="F1167" s="92">
        <v>6</v>
      </c>
      <c r="G1167" s="518" t="s">
        <v>73</v>
      </c>
      <c r="H1167" s="367" t="s">
        <v>719</v>
      </c>
      <c r="I1167" s="527"/>
      <c r="J1167" s="367"/>
      <c r="K1167" s="519"/>
      <c r="L1167" s="367"/>
    </row>
    <row r="1168" spans="1:12" ht="19.5" hidden="1" customHeight="1">
      <c r="A1168" s="453">
        <v>2</v>
      </c>
      <c r="B1168" s="435">
        <v>2</v>
      </c>
      <c r="C1168" s="435" t="s">
        <v>73</v>
      </c>
      <c r="D1168" s="92">
        <v>5</v>
      </c>
      <c r="E1168" s="92">
        <v>2</v>
      </c>
      <c r="F1168" s="92">
        <v>6</v>
      </c>
      <c r="G1168" s="518" t="s">
        <v>585</v>
      </c>
      <c r="H1168" s="367" t="s">
        <v>720</v>
      </c>
      <c r="I1168" s="527"/>
      <c r="J1168" s="367"/>
      <c r="K1168" s="519"/>
      <c r="L1168" s="367"/>
    </row>
    <row r="1169" spans="1:12" ht="19.5" customHeight="1">
      <c r="A1169" s="423">
        <v>2</v>
      </c>
      <c r="B1169" s="424">
        <v>2</v>
      </c>
      <c r="C1169" s="424" t="s">
        <v>75</v>
      </c>
      <c r="D1169" s="92"/>
      <c r="E1169" s="418"/>
      <c r="F1169" s="418"/>
      <c r="G1169" s="525"/>
      <c r="H1169" s="433" t="s">
        <v>361</v>
      </c>
      <c r="I1169" s="532"/>
      <c r="J1169" s="90"/>
      <c r="K1169" s="522">
        <f>K1170</f>
        <v>0</v>
      </c>
      <c r="L1169" s="90"/>
    </row>
    <row r="1170" spans="1:12" ht="19.5" hidden="1" customHeight="1">
      <c r="A1170" s="453">
        <v>2</v>
      </c>
      <c r="B1170" s="435">
        <v>2</v>
      </c>
      <c r="C1170" s="435" t="s">
        <v>75</v>
      </c>
      <c r="D1170" s="92">
        <v>5</v>
      </c>
      <c r="E1170" s="92">
        <v>3</v>
      </c>
      <c r="F1170" s="92"/>
      <c r="G1170" s="520"/>
      <c r="H1170" s="367" t="s">
        <v>55</v>
      </c>
      <c r="I1170" s="527"/>
      <c r="J1170" s="367"/>
      <c r="K1170" s="519">
        <f>K1171+K1178+K1182+K1189</f>
        <v>0</v>
      </c>
      <c r="L1170" s="367"/>
    </row>
    <row r="1171" spans="1:12" ht="19.5" hidden="1" customHeight="1">
      <c r="A1171" s="450">
        <v>2</v>
      </c>
      <c r="B1171" s="435">
        <v>2</v>
      </c>
      <c r="C1171" s="435" t="s">
        <v>75</v>
      </c>
      <c r="D1171" s="92">
        <v>5</v>
      </c>
      <c r="E1171" s="92">
        <v>3</v>
      </c>
      <c r="F1171" s="92">
        <v>1</v>
      </c>
      <c r="G1171" s="520"/>
      <c r="H1171" s="367" t="s">
        <v>749</v>
      </c>
      <c r="I1171" s="527"/>
      <c r="J1171" s="367"/>
      <c r="K1171" s="519">
        <f>SUM(K1172:K1177)</f>
        <v>0</v>
      </c>
      <c r="L1171" s="367"/>
    </row>
    <row r="1172" spans="1:12" ht="19.5" hidden="1" customHeight="1">
      <c r="A1172" s="450">
        <v>2</v>
      </c>
      <c r="B1172" s="435">
        <v>2</v>
      </c>
      <c r="C1172" s="435" t="s">
        <v>75</v>
      </c>
      <c r="D1172" s="92">
        <v>5</v>
      </c>
      <c r="E1172" s="92">
        <v>3</v>
      </c>
      <c r="F1172" s="92">
        <v>1</v>
      </c>
      <c r="G1172" s="518" t="s">
        <v>34</v>
      </c>
      <c r="H1172" s="367" t="s">
        <v>750</v>
      </c>
      <c r="I1172" s="527"/>
      <c r="J1172" s="367"/>
      <c r="K1172" s="519"/>
      <c r="L1172" s="367"/>
    </row>
    <row r="1173" spans="1:12" ht="19.5" hidden="1" customHeight="1">
      <c r="A1173" s="450">
        <v>2</v>
      </c>
      <c r="B1173" s="435">
        <v>2</v>
      </c>
      <c r="C1173" s="435" t="s">
        <v>75</v>
      </c>
      <c r="D1173" s="92">
        <v>5</v>
      </c>
      <c r="E1173" s="92">
        <v>3</v>
      </c>
      <c r="F1173" s="92">
        <v>1</v>
      </c>
      <c r="G1173" s="518" t="s">
        <v>37</v>
      </c>
      <c r="H1173" s="367" t="s">
        <v>751</v>
      </c>
      <c r="I1173" s="527"/>
      <c r="J1173" s="367"/>
      <c r="K1173" s="519"/>
      <c r="L1173" s="367"/>
    </row>
    <row r="1174" spans="1:12" ht="31.5" hidden="1">
      <c r="A1174" s="450">
        <v>2</v>
      </c>
      <c r="B1174" s="435">
        <v>2</v>
      </c>
      <c r="C1174" s="435" t="s">
        <v>75</v>
      </c>
      <c r="D1174" s="92">
        <v>5</v>
      </c>
      <c r="E1174" s="92">
        <v>3</v>
      </c>
      <c r="F1174" s="92">
        <v>1</v>
      </c>
      <c r="G1174" s="518" t="s">
        <v>39</v>
      </c>
      <c r="H1174" s="367" t="s">
        <v>752</v>
      </c>
      <c r="I1174" s="527"/>
      <c r="J1174" s="367"/>
      <c r="K1174" s="519"/>
      <c r="L1174" s="367"/>
    </row>
    <row r="1175" spans="1:12" ht="19.5" hidden="1" customHeight="1">
      <c r="A1175" s="450">
        <v>2</v>
      </c>
      <c r="B1175" s="435">
        <v>2</v>
      </c>
      <c r="C1175" s="435" t="s">
        <v>75</v>
      </c>
      <c r="D1175" s="92">
        <v>5</v>
      </c>
      <c r="E1175" s="92">
        <v>3</v>
      </c>
      <c r="F1175" s="92">
        <v>1</v>
      </c>
      <c r="G1175" s="518" t="s">
        <v>41</v>
      </c>
      <c r="H1175" s="367" t="s">
        <v>753</v>
      </c>
      <c r="I1175" s="527"/>
      <c r="J1175" s="367"/>
      <c r="K1175" s="519"/>
      <c r="L1175" s="367"/>
    </row>
    <row r="1176" spans="1:12" ht="19.5" hidden="1" customHeight="1">
      <c r="A1176" s="450">
        <v>2</v>
      </c>
      <c r="B1176" s="435">
        <v>2</v>
      </c>
      <c r="C1176" s="435" t="s">
        <v>75</v>
      </c>
      <c r="D1176" s="92">
        <v>5</v>
      </c>
      <c r="E1176" s="92">
        <v>3</v>
      </c>
      <c r="F1176" s="92">
        <v>1</v>
      </c>
      <c r="G1176" s="518" t="s">
        <v>45</v>
      </c>
      <c r="H1176" s="367" t="s">
        <v>754</v>
      </c>
      <c r="I1176" s="527"/>
      <c r="J1176" s="367"/>
      <c r="K1176" s="519"/>
      <c r="L1176" s="367"/>
    </row>
    <row r="1177" spans="1:12" ht="19.5" hidden="1" customHeight="1">
      <c r="A1177" s="450">
        <v>2</v>
      </c>
      <c r="B1177" s="435">
        <v>2</v>
      </c>
      <c r="C1177" s="435" t="s">
        <v>75</v>
      </c>
      <c r="D1177" s="92">
        <v>5</v>
      </c>
      <c r="E1177" s="92">
        <v>3</v>
      </c>
      <c r="F1177" s="92">
        <v>1</v>
      </c>
      <c r="G1177" s="518" t="s">
        <v>585</v>
      </c>
      <c r="H1177" s="367" t="s">
        <v>755</v>
      </c>
      <c r="I1177" s="527"/>
      <c r="J1177" s="367"/>
      <c r="K1177" s="519"/>
      <c r="L1177" s="367"/>
    </row>
    <row r="1178" spans="1:12" ht="19.5" hidden="1" customHeight="1">
      <c r="A1178" s="453">
        <v>2</v>
      </c>
      <c r="B1178" s="435">
        <v>2</v>
      </c>
      <c r="C1178" s="435" t="s">
        <v>75</v>
      </c>
      <c r="D1178" s="92">
        <v>5</v>
      </c>
      <c r="E1178" s="92">
        <v>3</v>
      </c>
      <c r="F1178" s="92">
        <v>2</v>
      </c>
      <c r="G1178" s="520"/>
      <c r="H1178" s="367" t="s">
        <v>730</v>
      </c>
      <c r="I1178" s="527"/>
      <c r="J1178" s="367"/>
      <c r="K1178" s="519">
        <f>SUM(K1179:K1181)</f>
        <v>0</v>
      </c>
      <c r="L1178" s="367"/>
    </row>
    <row r="1179" spans="1:12" ht="19.5" hidden="1" customHeight="1">
      <c r="A1179" s="453">
        <v>2</v>
      </c>
      <c r="B1179" s="435">
        <v>2</v>
      </c>
      <c r="C1179" s="435" t="s">
        <v>75</v>
      </c>
      <c r="D1179" s="92">
        <v>5</v>
      </c>
      <c r="E1179" s="92">
        <v>3</v>
      </c>
      <c r="F1179" s="92">
        <v>2</v>
      </c>
      <c r="G1179" s="518" t="s">
        <v>34</v>
      </c>
      <c r="H1179" s="367" t="s">
        <v>731</v>
      </c>
      <c r="I1179" s="527"/>
      <c r="J1179" s="367"/>
      <c r="K1179" s="519"/>
      <c r="L1179" s="367"/>
    </row>
    <row r="1180" spans="1:12" ht="19.5" hidden="1" customHeight="1">
      <c r="A1180" s="453">
        <v>2</v>
      </c>
      <c r="B1180" s="435">
        <v>2</v>
      </c>
      <c r="C1180" s="435" t="s">
        <v>75</v>
      </c>
      <c r="D1180" s="92">
        <v>5</v>
      </c>
      <c r="E1180" s="92">
        <v>3</v>
      </c>
      <c r="F1180" s="92">
        <v>2</v>
      </c>
      <c r="G1180" s="518" t="s">
        <v>37</v>
      </c>
      <c r="H1180" s="367" t="s">
        <v>734</v>
      </c>
      <c r="I1180" s="527"/>
      <c r="J1180" s="367"/>
      <c r="K1180" s="519"/>
      <c r="L1180" s="367"/>
    </row>
    <row r="1181" spans="1:12" ht="19.5" hidden="1" customHeight="1">
      <c r="A1181" s="453">
        <v>2</v>
      </c>
      <c r="B1181" s="435">
        <v>2</v>
      </c>
      <c r="C1181" s="435" t="s">
        <v>75</v>
      </c>
      <c r="D1181" s="92">
        <v>5</v>
      </c>
      <c r="E1181" s="92">
        <v>3</v>
      </c>
      <c r="F1181" s="92">
        <v>2</v>
      </c>
      <c r="G1181" s="518" t="s">
        <v>73</v>
      </c>
      <c r="H1181" s="367" t="s">
        <v>777</v>
      </c>
      <c r="I1181" s="527"/>
      <c r="J1181" s="367"/>
      <c r="K1181" s="519"/>
      <c r="L1181" s="367"/>
    </row>
    <row r="1182" spans="1:12" ht="19.5" hidden="1" customHeight="1">
      <c r="A1182" s="92">
        <v>2</v>
      </c>
      <c r="B1182" s="420">
        <v>2</v>
      </c>
      <c r="C1182" s="435" t="s">
        <v>75</v>
      </c>
      <c r="D1182" s="92">
        <v>5</v>
      </c>
      <c r="E1182" s="92">
        <v>3</v>
      </c>
      <c r="F1182" s="92">
        <v>3</v>
      </c>
      <c r="G1182" s="520"/>
      <c r="H1182" s="367" t="s">
        <v>741</v>
      </c>
      <c r="I1182" s="527"/>
      <c r="J1182" s="367"/>
      <c r="K1182" s="519">
        <f>SUM(K1183:K1187)</f>
        <v>0</v>
      </c>
      <c r="L1182" s="367"/>
    </row>
    <row r="1183" spans="1:12" ht="19.5" hidden="1" customHeight="1">
      <c r="A1183" s="92">
        <v>2</v>
      </c>
      <c r="B1183" s="420">
        <v>2</v>
      </c>
      <c r="C1183" s="435" t="s">
        <v>75</v>
      </c>
      <c r="D1183" s="92">
        <v>5</v>
      </c>
      <c r="E1183" s="92">
        <v>2</v>
      </c>
      <c r="F1183" s="92">
        <v>3</v>
      </c>
      <c r="G1183" s="518" t="s">
        <v>34</v>
      </c>
      <c r="H1183" s="367" t="s">
        <v>731</v>
      </c>
      <c r="I1183" s="527"/>
      <c r="J1183" s="367"/>
      <c r="K1183" s="519"/>
      <c r="L1183" s="367"/>
    </row>
    <row r="1184" spans="1:12" ht="19.5" hidden="1" customHeight="1">
      <c r="A1184" s="92">
        <v>2</v>
      </c>
      <c r="B1184" s="420">
        <v>2</v>
      </c>
      <c r="C1184" s="435" t="s">
        <v>75</v>
      </c>
      <c r="D1184" s="92">
        <v>5</v>
      </c>
      <c r="E1184" s="92">
        <v>2</v>
      </c>
      <c r="F1184" s="92">
        <v>3</v>
      </c>
      <c r="G1184" s="518" t="s">
        <v>37</v>
      </c>
      <c r="H1184" s="367" t="s">
        <v>742</v>
      </c>
      <c r="I1184" s="527"/>
      <c r="J1184" s="367"/>
      <c r="K1184" s="519"/>
      <c r="L1184" s="367"/>
    </row>
    <row r="1185" spans="1:12" ht="19.5" hidden="1" customHeight="1">
      <c r="A1185" s="92">
        <v>2</v>
      </c>
      <c r="B1185" s="420">
        <v>2</v>
      </c>
      <c r="C1185" s="435" t="s">
        <v>75</v>
      </c>
      <c r="D1185" s="92">
        <v>5</v>
      </c>
      <c r="E1185" s="92">
        <v>2</v>
      </c>
      <c r="F1185" s="92">
        <v>3</v>
      </c>
      <c r="G1185" s="518" t="s">
        <v>39</v>
      </c>
      <c r="H1185" s="367" t="s">
        <v>743</v>
      </c>
      <c r="I1185" s="527"/>
      <c r="J1185" s="367"/>
      <c r="K1185" s="519"/>
      <c r="L1185" s="367"/>
    </row>
    <row r="1186" spans="1:12" ht="20.100000000000001" hidden="1" customHeight="1">
      <c r="A1186" s="92">
        <v>2</v>
      </c>
      <c r="B1186" s="420">
        <v>2</v>
      </c>
      <c r="C1186" s="435" t="s">
        <v>75</v>
      </c>
      <c r="D1186" s="92">
        <v>5</v>
      </c>
      <c r="E1186" s="92">
        <v>2</v>
      </c>
      <c r="F1186" s="92">
        <v>3</v>
      </c>
      <c r="G1186" s="518" t="s">
        <v>41</v>
      </c>
      <c r="H1186" s="367" t="s">
        <v>744</v>
      </c>
      <c r="I1186" s="527"/>
      <c r="J1186" s="367"/>
      <c r="K1186" s="519"/>
      <c r="L1186" s="367"/>
    </row>
    <row r="1187" spans="1:12" ht="20.100000000000001" hidden="1" customHeight="1">
      <c r="A1187" s="92">
        <v>2</v>
      </c>
      <c r="B1187" s="420">
        <v>2</v>
      </c>
      <c r="C1187" s="435" t="s">
        <v>75</v>
      </c>
      <c r="D1187" s="92">
        <v>5</v>
      </c>
      <c r="E1187" s="92">
        <v>2</v>
      </c>
      <c r="F1187" s="92">
        <v>3</v>
      </c>
      <c r="G1187" s="518" t="s">
        <v>45</v>
      </c>
      <c r="H1187" s="367" t="s">
        <v>745</v>
      </c>
      <c r="I1187" s="527"/>
      <c r="J1187" s="367"/>
      <c r="K1187" s="519"/>
      <c r="L1187" s="367"/>
    </row>
    <row r="1188" spans="1:12" s="523" customFormat="1" ht="20.100000000000001" hidden="1" customHeight="1">
      <c r="A1188" s="450">
        <v>2</v>
      </c>
      <c r="B1188" s="435">
        <v>2</v>
      </c>
      <c r="C1188" s="435" t="s">
        <v>75</v>
      </c>
      <c r="D1188" s="92">
        <v>5</v>
      </c>
      <c r="E1188" s="92">
        <v>3</v>
      </c>
      <c r="F1188" s="92">
        <v>1</v>
      </c>
      <c r="G1188" s="518" t="s">
        <v>585</v>
      </c>
      <c r="H1188" s="367" t="s">
        <v>776</v>
      </c>
      <c r="I1188" s="527"/>
      <c r="J1188" s="367"/>
      <c r="K1188" s="519"/>
      <c r="L1188" s="367"/>
    </row>
    <row r="1189" spans="1:12" ht="20.100000000000001" hidden="1" customHeight="1">
      <c r="A1189" s="453">
        <v>2</v>
      </c>
      <c r="B1189" s="435">
        <v>2</v>
      </c>
      <c r="C1189" s="435" t="s">
        <v>75</v>
      </c>
      <c r="D1189" s="92">
        <v>5</v>
      </c>
      <c r="E1189" s="92">
        <v>3</v>
      </c>
      <c r="F1189" s="92">
        <v>4</v>
      </c>
      <c r="G1189" s="520"/>
      <c r="H1189" s="367" t="s">
        <v>756</v>
      </c>
      <c r="I1189" s="527"/>
      <c r="J1189" s="367"/>
      <c r="K1189" s="519">
        <f>SUM(K1190:K1193)</f>
        <v>0</v>
      </c>
      <c r="L1189" s="367"/>
    </row>
    <row r="1190" spans="1:12" ht="20.100000000000001" hidden="1" customHeight="1">
      <c r="A1190" s="453">
        <v>2</v>
      </c>
      <c r="B1190" s="435">
        <v>2</v>
      </c>
      <c r="C1190" s="435" t="s">
        <v>75</v>
      </c>
      <c r="D1190" s="92">
        <v>5</v>
      </c>
      <c r="E1190" s="92">
        <v>3</v>
      </c>
      <c r="F1190" s="92">
        <v>4</v>
      </c>
      <c r="G1190" s="518" t="s">
        <v>34</v>
      </c>
      <c r="H1190" s="367" t="s">
        <v>731</v>
      </c>
      <c r="I1190" s="527"/>
      <c r="J1190" s="367"/>
      <c r="K1190" s="519"/>
      <c r="L1190" s="367"/>
    </row>
    <row r="1191" spans="1:12" ht="20.100000000000001" hidden="1" customHeight="1">
      <c r="A1191" s="453">
        <v>2</v>
      </c>
      <c r="B1191" s="435">
        <v>2</v>
      </c>
      <c r="C1191" s="435" t="s">
        <v>75</v>
      </c>
      <c r="D1191" s="92">
        <v>5</v>
      </c>
      <c r="E1191" s="92">
        <v>3</v>
      </c>
      <c r="F1191" s="92">
        <v>4</v>
      </c>
      <c r="G1191" s="518" t="s">
        <v>37</v>
      </c>
      <c r="H1191" s="367" t="s">
        <v>757</v>
      </c>
      <c r="I1191" s="527"/>
      <c r="J1191" s="367"/>
      <c r="K1191" s="519"/>
      <c r="L1191" s="367"/>
    </row>
    <row r="1192" spans="1:12" ht="20.100000000000001" hidden="1" customHeight="1">
      <c r="A1192" s="453">
        <v>2</v>
      </c>
      <c r="B1192" s="435">
        <v>2</v>
      </c>
      <c r="C1192" s="435" t="s">
        <v>75</v>
      </c>
      <c r="D1192" s="92">
        <v>5</v>
      </c>
      <c r="E1192" s="92">
        <v>3</v>
      </c>
      <c r="F1192" s="92">
        <v>4</v>
      </c>
      <c r="G1192" s="518" t="s">
        <v>39</v>
      </c>
      <c r="H1192" s="367" t="s">
        <v>758</v>
      </c>
      <c r="I1192" s="527"/>
      <c r="J1192" s="367"/>
      <c r="K1192" s="519"/>
      <c r="L1192" s="367"/>
    </row>
    <row r="1193" spans="1:12" ht="20.100000000000001" hidden="1" customHeight="1">
      <c r="A1193" s="453">
        <v>2</v>
      </c>
      <c r="B1193" s="435">
        <v>2</v>
      </c>
      <c r="C1193" s="435" t="s">
        <v>75</v>
      </c>
      <c r="D1193" s="92">
        <v>5</v>
      </c>
      <c r="E1193" s="92">
        <v>3</v>
      </c>
      <c r="F1193" s="92">
        <v>4</v>
      </c>
      <c r="G1193" s="518" t="s">
        <v>41</v>
      </c>
      <c r="H1193" s="367" t="s">
        <v>759</v>
      </c>
      <c r="I1193" s="527"/>
      <c r="J1193" s="367"/>
      <c r="K1193" s="519"/>
      <c r="L1193" s="367"/>
    </row>
    <row r="1194" spans="1:12" ht="20.100000000000001" hidden="1" customHeight="1">
      <c r="A1194" s="453">
        <v>2</v>
      </c>
      <c r="B1194" s="435">
        <v>2</v>
      </c>
      <c r="C1194" s="435" t="s">
        <v>75</v>
      </c>
      <c r="D1194" s="92">
        <v>5</v>
      </c>
      <c r="E1194" s="92">
        <v>3</v>
      </c>
      <c r="F1194" s="92">
        <v>9</v>
      </c>
      <c r="G1194" s="520"/>
      <c r="H1194" s="367" t="s">
        <v>766</v>
      </c>
      <c r="I1194" s="527"/>
      <c r="J1194" s="367"/>
      <c r="K1194" s="519">
        <f>K1195</f>
        <v>0</v>
      </c>
      <c r="L1194" s="367"/>
    </row>
    <row r="1195" spans="1:12" ht="20.100000000000001" hidden="1" customHeight="1">
      <c r="A1195" s="453">
        <v>2</v>
      </c>
      <c r="B1195" s="435">
        <v>2</v>
      </c>
      <c r="C1195" s="435" t="s">
        <v>75</v>
      </c>
      <c r="D1195" s="92">
        <v>5</v>
      </c>
      <c r="E1195" s="92">
        <v>3</v>
      </c>
      <c r="F1195" s="92">
        <v>9</v>
      </c>
      <c r="G1195" s="518" t="s">
        <v>75</v>
      </c>
      <c r="H1195" s="367" t="s">
        <v>774</v>
      </c>
      <c r="I1195" s="527"/>
      <c r="J1195" s="367"/>
      <c r="K1195" s="519"/>
      <c r="L1195" s="367"/>
    </row>
    <row r="1196" spans="1:12" ht="20.100000000000001" customHeight="1">
      <c r="A1196" s="423">
        <v>2</v>
      </c>
      <c r="B1196" s="424">
        <v>2</v>
      </c>
      <c r="C1196" s="602" t="s">
        <v>585</v>
      </c>
      <c r="D1196" s="92"/>
      <c r="E1196" s="418"/>
      <c r="F1196" s="418"/>
      <c r="G1196" s="525"/>
      <c r="H1196" s="537" t="s">
        <v>608</v>
      </c>
      <c r="I1196" s="541"/>
      <c r="J1196" s="90"/>
      <c r="K1196" s="522">
        <f>K1197</f>
        <v>0</v>
      </c>
      <c r="L1196" s="90"/>
    </row>
    <row r="1197" spans="1:12" ht="20.100000000000001" hidden="1" customHeight="1">
      <c r="A1197" s="453">
        <v>2</v>
      </c>
      <c r="B1197" s="435">
        <v>2</v>
      </c>
      <c r="C1197" s="435" t="s">
        <v>585</v>
      </c>
      <c r="D1197" s="92">
        <v>5</v>
      </c>
      <c r="E1197" s="92">
        <v>2</v>
      </c>
      <c r="F1197" s="92"/>
      <c r="G1197" s="520"/>
      <c r="H1197" s="367" t="s">
        <v>43</v>
      </c>
      <c r="I1197" s="527"/>
      <c r="J1197" s="367"/>
      <c r="K1197" s="519">
        <f>K1198+K1206+K1212</f>
        <v>0</v>
      </c>
      <c r="L1197" s="367"/>
    </row>
    <row r="1198" spans="1:12" ht="20.100000000000001" hidden="1" customHeight="1">
      <c r="A1198" s="453">
        <v>2</v>
      </c>
      <c r="B1198" s="435">
        <v>2</v>
      </c>
      <c r="C1198" s="435" t="s">
        <v>585</v>
      </c>
      <c r="D1198" s="92">
        <v>5</v>
      </c>
      <c r="E1198" s="92">
        <v>2</v>
      </c>
      <c r="F1198" s="92">
        <v>1</v>
      </c>
      <c r="G1198" s="520"/>
      <c r="H1198" s="367" t="s">
        <v>161</v>
      </c>
      <c r="I1198" s="527"/>
      <c r="J1198" s="367"/>
      <c r="K1198" s="519">
        <f>SUM(K1199:K1205)</f>
        <v>0</v>
      </c>
      <c r="L1198" s="367"/>
    </row>
    <row r="1199" spans="1:12" ht="20.100000000000001" hidden="1" customHeight="1">
      <c r="A1199" s="453">
        <v>2</v>
      </c>
      <c r="B1199" s="435">
        <v>2</v>
      </c>
      <c r="C1199" s="435" t="s">
        <v>585</v>
      </c>
      <c r="D1199" s="92">
        <v>5</v>
      </c>
      <c r="E1199" s="92">
        <v>2</v>
      </c>
      <c r="F1199" s="92">
        <v>1</v>
      </c>
      <c r="G1199" s="520" t="s">
        <v>34</v>
      </c>
      <c r="H1199" s="367" t="s">
        <v>330</v>
      </c>
      <c r="I1199" s="527"/>
      <c r="J1199" s="367"/>
      <c r="K1199" s="519"/>
      <c r="L1199" s="367"/>
    </row>
    <row r="1200" spans="1:12" ht="20.100000000000001" hidden="1" customHeight="1">
      <c r="A1200" s="453">
        <v>2</v>
      </c>
      <c r="B1200" s="435">
        <v>2</v>
      </c>
      <c r="C1200" s="435" t="s">
        <v>585</v>
      </c>
      <c r="D1200" s="92">
        <v>5</v>
      </c>
      <c r="E1200" s="92">
        <v>2</v>
      </c>
      <c r="F1200" s="92">
        <v>1</v>
      </c>
      <c r="G1200" s="520" t="s">
        <v>41</v>
      </c>
      <c r="H1200" s="367" t="s">
        <v>695</v>
      </c>
      <c r="I1200" s="527"/>
      <c r="J1200" s="367"/>
      <c r="K1200" s="519"/>
      <c r="L1200" s="367"/>
    </row>
    <row r="1201" spans="1:12" ht="20.100000000000001" hidden="1" customHeight="1">
      <c r="A1201" s="453">
        <v>2</v>
      </c>
      <c r="B1201" s="435">
        <v>2</v>
      </c>
      <c r="C1201" s="435" t="s">
        <v>585</v>
      </c>
      <c r="D1201" s="92">
        <v>5</v>
      </c>
      <c r="E1201" s="92">
        <v>2</v>
      </c>
      <c r="F1201" s="92">
        <v>1</v>
      </c>
      <c r="G1201" s="520" t="s">
        <v>45</v>
      </c>
      <c r="H1201" s="367" t="s">
        <v>197</v>
      </c>
      <c r="I1201" s="527"/>
      <c r="J1201" s="367"/>
      <c r="K1201" s="519"/>
      <c r="L1201" s="367"/>
    </row>
    <row r="1202" spans="1:12" ht="20.100000000000001" hidden="1" customHeight="1">
      <c r="A1202" s="453">
        <v>2</v>
      </c>
      <c r="B1202" s="435">
        <v>2</v>
      </c>
      <c r="C1202" s="435" t="s">
        <v>585</v>
      </c>
      <c r="D1202" s="92">
        <v>5</v>
      </c>
      <c r="E1202" s="92">
        <v>2</v>
      </c>
      <c r="F1202" s="92">
        <v>1</v>
      </c>
      <c r="G1202" s="520" t="s">
        <v>49</v>
      </c>
      <c r="H1202" s="367" t="s">
        <v>203</v>
      </c>
      <c r="I1202" s="527"/>
      <c r="J1202" s="367"/>
      <c r="K1202" s="519"/>
      <c r="L1202" s="367"/>
    </row>
    <row r="1203" spans="1:12" ht="20.100000000000001" hidden="1" customHeight="1">
      <c r="A1203" s="453">
        <v>2</v>
      </c>
      <c r="B1203" s="435">
        <v>2</v>
      </c>
      <c r="C1203" s="435" t="s">
        <v>585</v>
      </c>
      <c r="D1203" s="92">
        <v>5</v>
      </c>
      <c r="E1203" s="92">
        <v>2</v>
      </c>
      <c r="F1203" s="92">
        <v>1</v>
      </c>
      <c r="G1203" s="520" t="s">
        <v>51</v>
      </c>
      <c r="H1203" s="367" t="s">
        <v>446</v>
      </c>
      <c r="I1203" s="527"/>
      <c r="J1203" s="367"/>
      <c r="K1203" s="519"/>
      <c r="L1203" s="367"/>
    </row>
    <row r="1204" spans="1:12" ht="20.100000000000001" hidden="1" customHeight="1">
      <c r="A1204" s="453">
        <v>2</v>
      </c>
      <c r="B1204" s="435">
        <v>2</v>
      </c>
      <c r="C1204" s="435" t="s">
        <v>585</v>
      </c>
      <c r="D1204" s="92">
        <v>5</v>
      </c>
      <c r="E1204" s="92">
        <v>2</v>
      </c>
      <c r="F1204" s="92">
        <v>1</v>
      </c>
      <c r="G1204" s="518" t="s">
        <v>77</v>
      </c>
      <c r="H1204" s="367" t="s">
        <v>696</v>
      </c>
      <c r="I1204" s="527"/>
      <c r="J1204" s="367"/>
      <c r="K1204" s="519"/>
      <c r="L1204" s="367"/>
    </row>
    <row r="1205" spans="1:12" ht="20.100000000000001" hidden="1" customHeight="1">
      <c r="A1205" s="453">
        <v>2</v>
      </c>
      <c r="B1205" s="435">
        <v>2</v>
      </c>
      <c r="C1205" s="435" t="s">
        <v>585</v>
      </c>
      <c r="D1205" s="92">
        <v>5</v>
      </c>
      <c r="E1205" s="92">
        <v>2</v>
      </c>
      <c r="F1205" s="92">
        <v>1</v>
      </c>
      <c r="G1205" s="518" t="s">
        <v>585</v>
      </c>
      <c r="H1205" s="367" t="s">
        <v>725</v>
      </c>
      <c r="I1205" s="527"/>
      <c r="J1205" s="367"/>
      <c r="K1205" s="519"/>
      <c r="L1205" s="367"/>
    </row>
    <row r="1206" spans="1:12" ht="20.100000000000001" hidden="1" customHeight="1">
      <c r="A1206" s="453">
        <v>2</v>
      </c>
      <c r="B1206" s="435">
        <v>2</v>
      </c>
      <c r="C1206" s="435" t="s">
        <v>585</v>
      </c>
      <c r="D1206" s="92">
        <v>5</v>
      </c>
      <c r="E1206" s="92">
        <v>2</v>
      </c>
      <c r="F1206" s="92">
        <v>2</v>
      </c>
      <c r="G1206" s="520"/>
      <c r="H1206" s="367" t="s">
        <v>220</v>
      </c>
      <c r="I1206" s="527"/>
      <c r="J1206" s="367"/>
      <c r="K1206" s="519">
        <f>SUM(K1207:K1211)</f>
        <v>0</v>
      </c>
      <c r="L1206" s="367"/>
    </row>
    <row r="1207" spans="1:12" ht="20.100000000000001" hidden="1" customHeight="1">
      <c r="A1207" s="453">
        <v>2</v>
      </c>
      <c r="B1207" s="435">
        <v>2</v>
      </c>
      <c r="C1207" s="435" t="s">
        <v>585</v>
      </c>
      <c r="D1207" s="92">
        <v>5</v>
      </c>
      <c r="E1207" s="92">
        <v>2</v>
      </c>
      <c r="F1207" s="92">
        <v>2</v>
      </c>
      <c r="G1207" s="518" t="s">
        <v>34</v>
      </c>
      <c r="H1207" s="367" t="s">
        <v>339</v>
      </c>
      <c r="I1207" s="527"/>
      <c r="J1207" s="367"/>
      <c r="K1207" s="519"/>
      <c r="L1207" s="367"/>
    </row>
    <row r="1208" spans="1:12" ht="20.100000000000001" hidden="1" customHeight="1">
      <c r="A1208" s="453">
        <v>2</v>
      </c>
      <c r="B1208" s="435">
        <v>2</v>
      </c>
      <c r="C1208" s="435" t="s">
        <v>585</v>
      </c>
      <c r="D1208" s="92">
        <v>5</v>
      </c>
      <c r="E1208" s="92">
        <v>2</v>
      </c>
      <c r="F1208" s="92">
        <v>2</v>
      </c>
      <c r="G1208" s="518" t="s">
        <v>37</v>
      </c>
      <c r="H1208" s="367" t="s">
        <v>699</v>
      </c>
      <c r="I1208" s="527"/>
      <c r="J1208" s="367"/>
      <c r="K1208" s="519"/>
      <c r="L1208" s="367"/>
    </row>
    <row r="1209" spans="1:12" s="523" customFormat="1" ht="20.100000000000001" hidden="1" customHeight="1">
      <c r="A1209" s="453">
        <v>2</v>
      </c>
      <c r="B1209" s="435">
        <v>2</v>
      </c>
      <c r="C1209" s="435" t="s">
        <v>585</v>
      </c>
      <c r="D1209" s="92">
        <v>5</v>
      </c>
      <c r="E1209" s="92">
        <v>2</v>
      </c>
      <c r="F1209" s="92">
        <v>2</v>
      </c>
      <c r="G1209" s="518" t="s">
        <v>41</v>
      </c>
      <c r="H1209" s="367" t="s">
        <v>701</v>
      </c>
      <c r="I1209" s="527"/>
      <c r="J1209" s="367"/>
      <c r="K1209" s="519"/>
      <c r="L1209" s="367"/>
    </row>
    <row r="1210" spans="1:12" s="523" customFormat="1" ht="20.100000000000001" hidden="1" customHeight="1">
      <c r="A1210" s="453">
        <v>2</v>
      </c>
      <c r="B1210" s="435">
        <v>2</v>
      </c>
      <c r="C1210" s="435" t="s">
        <v>585</v>
      </c>
      <c r="D1210" s="92">
        <v>5</v>
      </c>
      <c r="E1210" s="92">
        <v>2</v>
      </c>
      <c r="F1210" s="92">
        <v>2</v>
      </c>
      <c r="G1210" s="518" t="s">
        <v>45</v>
      </c>
      <c r="H1210" s="367" t="s">
        <v>702</v>
      </c>
      <c r="I1210" s="527"/>
      <c r="J1210" s="367"/>
      <c r="K1210" s="519"/>
      <c r="L1210" s="367"/>
    </row>
    <row r="1211" spans="1:12" s="523" customFormat="1" ht="20.100000000000001" hidden="1" customHeight="1">
      <c r="A1211" s="453">
        <v>2</v>
      </c>
      <c r="B1211" s="435">
        <v>2</v>
      </c>
      <c r="C1211" s="435" t="s">
        <v>585</v>
      </c>
      <c r="D1211" s="92">
        <v>5</v>
      </c>
      <c r="E1211" s="92">
        <v>2</v>
      </c>
      <c r="F1211" s="92">
        <v>2</v>
      </c>
      <c r="G1211" s="518" t="s">
        <v>585</v>
      </c>
      <c r="H1211" s="367" t="s">
        <v>703</v>
      </c>
      <c r="I1211" s="527"/>
      <c r="J1211" s="367"/>
      <c r="K1211" s="519"/>
      <c r="L1211" s="367"/>
    </row>
    <row r="1212" spans="1:12" ht="19.5" hidden="1" customHeight="1">
      <c r="A1212" s="453">
        <v>2</v>
      </c>
      <c r="B1212" s="435">
        <v>2</v>
      </c>
      <c r="C1212" s="435" t="s">
        <v>585</v>
      </c>
      <c r="D1212" s="92">
        <v>5</v>
      </c>
      <c r="E1212" s="92">
        <v>2</v>
      </c>
      <c r="F1212" s="92">
        <v>3</v>
      </c>
      <c r="G1212" s="520"/>
      <c r="H1212" s="367" t="s">
        <v>226</v>
      </c>
      <c r="I1212" s="527"/>
      <c r="J1212" s="367"/>
      <c r="K1212" s="519">
        <f>SUM(K1213:K1215)</f>
        <v>0</v>
      </c>
      <c r="L1212" s="367"/>
    </row>
    <row r="1213" spans="1:12" s="523" customFormat="1" ht="20.100000000000001" hidden="1" customHeight="1">
      <c r="A1213" s="453">
        <v>2</v>
      </c>
      <c r="B1213" s="435">
        <v>2</v>
      </c>
      <c r="C1213" s="435" t="s">
        <v>585</v>
      </c>
      <c r="D1213" s="92">
        <v>5</v>
      </c>
      <c r="E1213" s="92">
        <v>2</v>
      </c>
      <c r="F1213" s="92">
        <v>3</v>
      </c>
      <c r="G1213" s="518" t="s">
        <v>34</v>
      </c>
      <c r="H1213" s="367" t="s">
        <v>704</v>
      </c>
      <c r="I1213" s="527"/>
      <c r="J1213" s="367"/>
      <c r="K1213" s="519"/>
      <c r="L1213" s="367"/>
    </row>
    <row r="1214" spans="1:12" ht="19.5" hidden="1" customHeight="1">
      <c r="A1214" s="453">
        <v>2</v>
      </c>
      <c r="B1214" s="435">
        <v>2</v>
      </c>
      <c r="C1214" s="435" t="s">
        <v>585</v>
      </c>
      <c r="D1214" s="92">
        <v>5</v>
      </c>
      <c r="E1214" s="92">
        <v>2</v>
      </c>
      <c r="F1214" s="92">
        <v>3</v>
      </c>
      <c r="G1214" s="518" t="s">
        <v>37</v>
      </c>
      <c r="H1214" s="367" t="s">
        <v>705</v>
      </c>
      <c r="I1214" s="527"/>
      <c r="J1214" s="367"/>
      <c r="K1214" s="519"/>
      <c r="L1214" s="367"/>
    </row>
    <row r="1215" spans="1:12" ht="19.5" hidden="1" customHeight="1">
      <c r="A1215" s="453">
        <v>2</v>
      </c>
      <c r="B1215" s="435">
        <v>2</v>
      </c>
      <c r="C1215" s="435" t="s">
        <v>585</v>
      </c>
      <c r="D1215" s="92">
        <v>5</v>
      </c>
      <c r="E1215" s="92">
        <v>2</v>
      </c>
      <c r="F1215" s="92">
        <v>3</v>
      </c>
      <c r="G1215" s="518" t="s">
        <v>39</v>
      </c>
      <c r="H1215" s="367" t="s">
        <v>495</v>
      </c>
      <c r="I1215" s="527"/>
      <c r="J1215" s="367"/>
      <c r="K1215" s="519"/>
      <c r="L1215" s="367"/>
    </row>
    <row r="1216" spans="1:12" ht="19.5" hidden="1" customHeight="1">
      <c r="A1216" s="453">
        <v>2</v>
      </c>
      <c r="B1216" s="435">
        <v>2</v>
      </c>
      <c r="C1216" s="435" t="s">
        <v>585</v>
      </c>
      <c r="D1216" s="92">
        <v>5</v>
      </c>
      <c r="E1216" s="92">
        <v>3</v>
      </c>
      <c r="F1216" s="92"/>
      <c r="G1216" s="520"/>
      <c r="H1216" s="367" t="s">
        <v>55</v>
      </c>
      <c r="I1216" s="527"/>
      <c r="J1216" s="367"/>
      <c r="K1216" s="519">
        <f>K1217+K1226</f>
        <v>0</v>
      </c>
      <c r="L1216" s="367"/>
    </row>
    <row r="1217" spans="1:12" ht="19.5" hidden="1" customHeight="1">
      <c r="A1217" s="453">
        <v>2</v>
      </c>
      <c r="B1217" s="435">
        <v>2</v>
      </c>
      <c r="C1217" s="435" t="s">
        <v>585</v>
      </c>
      <c r="D1217" s="92">
        <v>5</v>
      </c>
      <c r="E1217" s="92">
        <v>3</v>
      </c>
      <c r="F1217" s="92">
        <v>2</v>
      </c>
      <c r="G1217" s="520"/>
      <c r="H1217" s="367" t="s">
        <v>730</v>
      </c>
      <c r="I1217" s="527"/>
      <c r="J1217" s="90"/>
      <c r="K1217" s="522">
        <f>SUM(K1218:K1220)</f>
        <v>0</v>
      </c>
      <c r="L1217" s="90"/>
    </row>
    <row r="1218" spans="1:12" s="523" customFormat="1" ht="20.100000000000001" hidden="1" customHeight="1">
      <c r="A1218" s="453">
        <v>2</v>
      </c>
      <c r="B1218" s="435">
        <v>2</v>
      </c>
      <c r="C1218" s="435" t="s">
        <v>585</v>
      </c>
      <c r="D1218" s="92">
        <v>5</v>
      </c>
      <c r="E1218" s="92">
        <v>3</v>
      </c>
      <c r="F1218" s="92">
        <v>2</v>
      </c>
      <c r="G1218" s="518" t="s">
        <v>34</v>
      </c>
      <c r="H1218" s="367" t="s">
        <v>731</v>
      </c>
      <c r="I1218" s="527"/>
      <c r="J1218" s="90"/>
      <c r="K1218" s="522"/>
      <c r="L1218" s="90"/>
    </row>
    <row r="1219" spans="1:12" s="523" customFormat="1" ht="20.100000000000001" hidden="1" customHeight="1">
      <c r="A1219" s="453">
        <v>2</v>
      </c>
      <c r="B1219" s="435">
        <v>2</v>
      </c>
      <c r="C1219" s="435" t="s">
        <v>585</v>
      </c>
      <c r="D1219" s="92">
        <v>5</v>
      </c>
      <c r="E1219" s="92">
        <v>3</v>
      </c>
      <c r="F1219" s="92">
        <v>2</v>
      </c>
      <c r="G1219" s="518" t="s">
        <v>37</v>
      </c>
      <c r="H1219" s="367" t="s">
        <v>734</v>
      </c>
      <c r="I1219" s="527"/>
      <c r="J1219" s="90"/>
      <c r="K1219" s="522"/>
      <c r="L1219" s="90"/>
    </row>
    <row r="1220" spans="1:12" ht="20.100000000000001" hidden="1" customHeight="1">
      <c r="A1220" s="453">
        <v>2</v>
      </c>
      <c r="B1220" s="435">
        <v>2</v>
      </c>
      <c r="C1220" s="435" t="s">
        <v>585</v>
      </c>
      <c r="D1220" s="92">
        <v>5</v>
      </c>
      <c r="E1220" s="92">
        <v>3</v>
      </c>
      <c r="F1220" s="92">
        <v>2</v>
      </c>
      <c r="G1220" s="518" t="s">
        <v>73</v>
      </c>
      <c r="H1220" s="367" t="s">
        <v>777</v>
      </c>
      <c r="I1220" s="527"/>
      <c r="J1220" s="367"/>
      <c r="K1220" s="519"/>
      <c r="L1220" s="367"/>
    </row>
    <row r="1221" spans="1:12" ht="20.100000000000001" hidden="1" customHeight="1">
      <c r="A1221" s="453">
        <v>2</v>
      </c>
      <c r="B1221" s="435">
        <v>2</v>
      </c>
      <c r="C1221" s="435" t="s">
        <v>585</v>
      </c>
      <c r="D1221" s="92">
        <v>5</v>
      </c>
      <c r="E1221" s="92">
        <v>3</v>
      </c>
      <c r="F1221" s="92">
        <v>4</v>
      </c>
      <c r="G1221" s="520"/>
      <c r="H1221" s="367" t="s">
        <v>756</v>
      </c>
      <c r="I1221" s="527"/>
      <c r="J1221" s="90"/>
      <c r="K1221" s="522">
        <f>SUM(K1222:K1225)</f>
        <v>0</v>
      </c>
      <c r="L1221" s="90"/>
    </row>
    <row r="1222" spans="1:12" ht="20.100000000000001" hidden="1" customHeight="1">
      <c r="A1222" s="453">
        <v>2</v>
      </c>
      <c r="B1222" s="435">
        <v>2</v>
      </c>
      <c r="C1222" s="435" t="s">
        <v>585</v>
      </c>
      <c r="D1222" s="92">
        <v>5</v>
      </c>
      <c r="E1222" s="92">
        <v>3</v>
      </c>
      <c r="F1222" s="92">
        <v>4</v>
      </c>
      <c r="G1222" s="518" t="s">
        <v>34</v>
      </c>
      <c r="H1222" s="367" t="s">
        <v>731</v>
      </c>
      <c r="I1222" s="527"/>
      <c r="J1222" s="367"/>
      <c r="K1222" s="519"/>
      <c r="L1222" s="367"/>
    </row>
    <row r="1223" spans="1:12" ht="20.100000000000001" hidden="1" customHeight="1">
      <c r="A1223" s="453">
        <v>2</v>
      </c>
      <c r="B1223" s="435">
        <v>2</v>
      </c>
      <c r="C1223" s="435" t="s">
        <v>585</v>
      </c>
      <c r="D1223" s="92">
        <v>5</v>
      </c>
      <c r="E1223" s="92">
        <v>3</v>
      </c>
      <c r="F1223" s="92">
        <v>4</v>
      </c>
      <c r="G1223" s="518" t="s">
        <v>37</v>
      </c>
      <c r="H1223" s="367" t="s">
        <v>757</v>
      </c>
      <c r="I1223" s="527"/>
      <c r="J1223" s="367"/>
      <c r="K1223" s="519"/>
      <c r="L1223" s="367"/>
    </row>
    <row r="1224" spans="1:12" ht="20.100000000000001" hidden="1" customHeight="1">
      <c r="A1224" s="453">
        <v>2</v>
      </c>
      <c r="B1224" s="435">
        <v>2</v>
      </c>
      <c r="C1224" s="435" t="s">
        <v>585</v>
      </c>
      <c r="D1224" s="92">
        <v>5</v>
      </c>
      <c r="E1224" s="92">
        <v>3</v>
      </c>
      <c r="F1224" s="92">
        <v>4</v>
      </c>
      <c r="G1224" s="518" t="s">
        <v>39</v>
      </c>
      <c r="H1224" s="367" t="s">
        <v>758</v>
      </c>
      <c r="I1224" s="527"/>
      <c r="J1224" s="367"/>
      <c r="K1224" s="519"/>
      <c r="L1224" s="367"/>
    </row>
    <row r="1225" spans="1:12" s="352" customFormat="1" ht="20.100000000000001" hidden="1" customHeight="1">
      <c r="A1225" s="453">
        <v>2</v>
      </c>
      <c r="B1225" s="435">
        <v>2</v>
      </c>
      <c r="C1225" s="435" t="s">
        <v>585</v>
      </c>
      <c r="D1225" s="92">
        <v>5</v>
      </c>
      <c r="E1225" s="92">
        <v>3</v>
      </c>
      <c r="F1225" s="92">
        <v>4</v>
      </c>
      <c r="G1225" s="518" t="s">
        <v>41</v>
      </c>
      <c r="H1225" s="367" t="s">
        <v>759</v>
      </c>
      <c r="I1225" s="527"/>
      <c r="J1225" s="367"/>
      <c r="K1225" s="519"/>
      <c r="L1225" s="367"/>
    </row>
    <row r="1226" spans="1:12" s="523" customFormat="1" ht="20.100000000000001" hidden="1" customHeight="1">
      <c r="A1226" s="453">
        <v>2</v>
      </c>
      <c r="B1226" s="435">
        <v>2</v>
      </c>
      <c r="C1226" s="435" t="s">
        <v>585</v>
      </c>
      <c r="D1226" s="92">
        <v>5</v>
      </c>
      <c r="E1226" s="92">
        <v>3</v>
      </c>
      <c r="F1226" s="92">
        <v>9</v>
      </c>
      <c r="G1226" s="520"/>
      <c r="H1226" s="367" t="s">
        <v>766</v>
      </c>
      <c r="I1226" s="527"/>
      <c r="J1226" s="90"/>
      <c r="K1226" s="522">
        <f>SUM(K1227:K1232)</f>
        <v>0</v>
      </c>
      <c r="L1226" s="90"/>
    </row>
    <row r="1227" spans="1:12" ht="20.100000000000001" hidden="1" customHeight="1">
      <c r="A1227" s="453">
        <v>2</v>
      </c>
      <c r="B1227" s="435">
        <v>2</v>
      </c>
      <c r="C1227" s="435" t="s">
        <v>585</v>
      </c>
      <c r="D1227" s="92">
        <v>5</v>
      </c>
      <c r="E1227" s="92">
        <v>3</v>
      </c>
      <c r="F1227" s="92">
        <v>9</v>
      </c>
      <c r="G1227" s="518" t="s">
        <v>34</v>
      </c>
      <c r="H1227" s="367" t="s">
        <v>767</v>
      </c>
      <c r="I1227" s="527"/>
      <c r="J1227" s="90"/>
      <c r="K1227" s="522"/>
      <c r="L1227" s="90"/>
    </row>
    <row r="1228" spans="1:12" ht="20.100000000000001" hidden="1" customHeight="1">
      <c r="A1228" s="453">
        <v>2</v>
      </c>
      <c r="B1228" s="435">
        <v>2</v>
      </c>
      <c r="C1228" s="435" t="s">
        <v>585</v>
      </c>
      <c r="D1228" s="92">
        <v>5</v>
      </c>
      <c r="E1228" s="92">
        <v>3</v>
      </c>
      <c r="F1228" s="92">
        <v>9</v>
      </c>
      <c r="G1228" s="518" t="s">
        <v>37</v>
      </c>
      <c r="H1228" s="367" t="s">
        <v>778</v>
      </c>
      <c r="I1228" s="527"/>
      <c r="J1228" s="367"/>
      <c r="K1228" s="519"/>
      <c r="L1228" s="367"/>
    </row>
    <row r="1229" spans="1:12" ht="20.100000000000001" hidden="1" customHeight="1">
      <c r="A1229" s="453">
        <v>2</v>
      </c>
      <c r="B1229" s="435">
        <v>2</v>
      </c>
      <c r="C1229" s="435" t="s">
        <v>585</v>
      </c>
      <c r="D1229" s="92">
        <v>5</v>
      </c>
      <c r="E1229" s="92">
        <v>3</v>
      </c>
      <c r="F1229" s="92">
        <v>9</v>
      </c>
      <c r="G1229" s="518" t="s">
        <v>39</v>
      </c>
      <c r="H1229" s="367" t="s">
        <v>772</v>
      </c>
      <c r="I1229" s="527"/>
      <c r="J1229" s="367"/>
      <c r="K1229" s="519"/>
      <c r="L1229" s="367"/>
    </row>
    <row r="1230" spans="1:12" s="523" customFormat="1" ht="20.100000000000001" hidden="1" customHeight="1">
      <c r="A1230" s="453">
        <v>2</v>
      </c>
      <c r="B1230" s="435">
        <v>2</v>
      </c>
      <c r="C1230" s="435" t="s">
        <v>585</v>
      </c>
      <c r="D1230" s="92">
        <v>5</v>
      </c>
      <c r="E1230" s="92">
        <v>3</v>
      </c>
      <c r="F1230" s="92">
        <v>9</v>
      </c>
      <c r="G1230" s="518" t="s">
        <v>41</v>
      </c>
      <c r="H1230" s="367" t="s">
        <v>779</v>
      </c>
      <c r="I1230" s="527"/>
      <c r="J1230" s="367"/>
      <c r="K1230" s="519"/>
      <c r="L1230" s="367"/>
    </row>
    <row r="1231" spans="1:12" ht="20.100000000000001" hidden="1" customHeight="1">
      <c r="A1231" s="453">
        <v>2</v>
      </c>
      <c r="B1231" s="435">
        <v>2</v>
      </c>
      <c r="C1231" s="435" t="s">
        <v>585</v>
      </c>
      <c r="D1231" s="92">
        <v>5</v>
      </c>
      <c r="E1231" s="92">
        <v>3</v>
      </c>
      <c r="F1231" s="92">
        <v>9</v>
      </c>
      <c r="G1231" s="518" t="s">
        <v>45</v>
      </c>
      <c r="H1231" s="367" t="s">
        <v>780</v>
      </c>
      <c r="I1231" s="527"/>
      <c r="J1231" s="367"/>
      <c r="K1231" s="519"/>
      <c r="L1231" s="367"/>
    </row>
    <row r="1232" spans="1:12" ht="20.100000000000001" hidden="1" customHeight="1">
      <c r="A1232" s="453">
        <v>2</v>
      </c>
      <c r="B1232" s="435">
        <v>2</v>
      </c>
      <c r="C1232" s="435" t="s">
        <v>585</v>
      </c>
      <c r="D1232" s="92">
        <v>5</v>
      </c>
      <c r="E1232" s="92">
        <v>3</v>
      </c>
      <c r="F1232" s="92">
        <v>9</v>
      </c>
      <c r="G1232" s="518" t="s">
        <v>585</v>
      </c>
      <c r="H1232" s="367" t="s">
        <v>774</v>
      </c>
      <c r="I1232" s="527"/>
      <c r="J1232" s="367"/>
      <c r="K1232" s="519"/>
      <c r="L1232" s="367"/>
    </row>
    <row r="1233" spans="1:12" ht="20.100000000000001" customHeight="1">
      <c r="A1233" s="455">
        <v>2</v>
      </c>
      <c r="B1233" s="444">
        <v>3</v>
      </c>
      <c r="C1233" s="452"/>
      <c r="D1233" s="92"/>
      <c r="E1233" s="380"/>
      <c r="F1233" s="380"/>
      <c r="G1233" s="513"/>
      <c r="H1233" s="542" t="s">
        <v>362</v>
      </c>
      <c r="I1233" s="540"/>
      <c r="J1233" s="89"/>
      <c r="K1233" s="514" t="e">
        <f>K1234+K1238+K1242+K1246+K1250+K1254+K1258+K1263+K1268+K1275+K1282+K1289+K1296+K1303+K1310+K1317+K1334+K1349+K1356</f>
        <v>#REF!</v>
      </c>
      <c r="L1233" s="89"/>
    </row>
    <row r="1234" spans="1:12" s="523" customFormat="1" ht="20.100000000000001" customHeight="1">
      <c r="A1234" s="423">
        <v>2</v>
      </c>
      <c r="B1234" s="424">
        <v>3</v>
      </c>
      <c r="C1234" s="424" t="s">
        <v>34</v>
      </c>
      <c r="D1234" s="92"/>
      <c r="E1234" s="418"/>
      <c r="F1234" s="418"/>
      <c r="G1234" s="525"/>
      <c r="H1234" s="537" t="s">
        <v>363</v>
      </c>
      <c r="I1234" s="541"/>
      <c r="J1234" s="90"/>
      <c r="K1234" s="522">
        <f>K1235</f>
        <v>0</v>
      </c>
      <c r="L1234" s="90"/>
    </row>
    <row r="1235" spans="1:12" ht="20.100000000000001" hidden="1" customHeight="1">
      <c r="A1235" s="453">
        <v>2</v>
      </c>
      <c r="B1235" s="435">
        <v>3</v>
      </c>
      <c r="C1235" s="435" t="s">
        <v>34</v>
      </c>
      <c r="D1235" s="92">
        <v>5</v>
      </c>
      <c r="E1235" s="92">
        <v>2</v>
      </c>
      <c r="F1235" s="92"/>
      <c r="G1235" s="520"/>
      <c r="H1235" s="367" t="s">
        <v>43</v>
      </c>
      <c r="I1235" s="527"/>
      <c r="J1235" s="367"/>
      <c r="K1235" s="519">
        <f>K1236</f>
        <v>0</v>
      </c>
      <c r="L1235" s="367"/>
    </row>
    <row r="1236" spans="1:12" ht="20.100000000000001" hidden="1" customHeight="1">
      <c r="A1236" s="453">
        <v>2</v>
      </c>
      <c r="B1236" s="435">
        <v>3</v>
      </c>
      <c r="C1236" s="435" t="s">
        <v>34</v>
      </c>
      <c r="D1236" s="92">
        <v>5</v>
      </c>
      <c r="E1236" s="92">
        <v>2</v>
      </c>
      <c r="F1236" s="92">
        <v>6</v>
      </c>
      <c r="G1236" s="520"/>
      <c r="H1236" s="553" t="s">
        <v>279</v>
      </c>
      <c r="I1236" s="527"/>
      <c r="J1236" s="367"/>
      <c r="K1236" s="519">
        <f>K1237</f>
        <v>0</v>
      </c>
      <c r="L1236" s="367"/>
    </row>
    <row r="1237" spans="1:12" ht="20.100000000000001" hidden="1" customHeight="1">
      <c r="A1237" s="453">
        <v>2</v>
      </c>
      <c r="B1237" s="435">
        <v>3</v>
      </c>
      <c r="C1237" s="435" t="s">
        <v>34</v>
      </c>
      <c r="D1237" s="92">
        <v>5</v>
      </c>
      <c r="E1237" s="92">
        <v>2</v>
      </c>
      <c r="F1237" s="92">
        <v>6</v>
      </c>
      <c r="G1237" s="518" t="s">
        <v>45</v>
      </c>
      <c r="H1237" s="553" t="s">
        <v>781</v>
      </c>
      <c r="I1237" s="527"/>
      <c r="J1237" s="367"/>
      <c r="K1237" s="519"/>
      <c r="L1237" s="367"/>
    </row>
    <row r="1238" spans="1:12" s="523" customFormat="1" ht="20.100000000000001" customHeight="1">
      <c r="A1238" s="423">
        <v>2</v>
      </c>
      <c r="B1238" s="424">
        <v>3</v>
      </c>
      <c r="C1238" s="424" t="s">
        <v>37</v>
      </c>
      <c r="D1238" s="92"/>
      <c r="E1238" s="418"/>
      <c r="F1238" s="418"/>
      <c r="G1238" s="525"/>
      <c r="H1238" s="537" t="s">
        <v>364</v>
      </c>
      <c r="I1238" s="541"/>
      <c r="J1238" s="90"/>
      <c r="K1238" s="522">
        <f>K1239</f>
        <v>0</v>
      </c>
      <c r="L1238" s="90"/>
    </row>
    <row r="1239" spans="1:12" ht="20.100000000000001" hidden="1" customHeight="1">
      <c r="A1239" s="453">
        <v>2</v>
      </c>
      <c r="B1239" s="435">
        <v>3</v>
      </c>
      <c r="C1239" s="435" t="s">
        <v>37</v>
      </c>
      <c r="D1239" s="92">
        <v>5</v>
      </c>
      <c r="E1239" s="92">
        <v>2</v>
      </c>
      <c r="F1239" s="92"/>
      <c r="G1239" s="520"/>
      <c r="H1239" s="367" t="s">
        <v>43</v>
      </c>
      <c r="I1239" s="527"/>
      <c r="J1239" s="367"/>
      <c r="K1239" s="519">
        <f>K1240</f>
        <v>0</v>
      </c>
      <c r="L1239" s="367"/>
    </row>
    <row r="1240" spans="1:12" ht="20.100000000000001" hidden="1" customHeight="1">
      <c r="A1240" s="453">
        <v>2</v>
      </c>
      <c r="B1240" s="435">
        <v>3</v>
      </c>
      <c r="C1240" s="435" t="s">
        <v>37</v>
      </c>
      <c r="D1240" s="92">
        <v>5</v>
      </c>
      <c r="E1240" s="92">
        <v>2</v>
      </c>
      <c r="F1240" s="92">
        <v>6</v>
      </c>
      <c r="G1240" s="520"/>
      <c r="H1240" s="553" t="s">
        <v>279</v>
      </c>
      <c r="I1240" s="527"/>
      <c r="J1240" s="367"/>
      <c r="K1240" s="519">
        <f>K1241</f>
        <v>0</v>
      </c>
      <c r="L1240" s="367"/>
    </row>
    <row r="1241" spans="1:12" ht="20.100000000000001" hidden="1" customHeight="1">
      <c r="A1241" s="453">
        <v>2</v>
      </c>
      <c r="B1241" s="435">
        <v>3</v>
      </c>
      <c r="C1241" s="435" t="s">
        <v>37</v>
      </c>
      <c r="D1241" s="92">
        <v>5</v>
      </c>
      <c r="E1241" s="92">
        <v>2</v>
      </c>
      <c r="F1241" s="92">
        <v>6</v>
      </c>
      <c r="G1241" s="518" t="s">
        <v>45</v>
      </c>
      <c r="H1241" s="553" t="s">
        <v>781</v>
      </c>
      <c r="I1241" s="527"/>
      <c r="J1241" s="367"/>
      <c r="K1241" s="519"/>
      <c r="L1241" s="367"/>
    </row>
    <row r="1242" spans="1:12" s="523" customFormat="1" ht="18" customHeight="1">
      <c r="A1242" s="423">
        <v>2</v>
      </c>
      <c r="B1242" s="424">
        <v>3</v>
      </c>
      <c r="C1242" s="424" t="s">
        <v>39</v>
      </c>
      <c r="D1242" s="92"/>
      <c r="E1242" s="418"/>
      <c r="F1242" s="418"/>
      <c r="G1242" s="525"/>
      <c r="H1242" s="537" t="s">
        <v>365</v>
      </c>
      <c r="I1242" s="541"/>
      <c r="J1242" s="90"/>
      <c r="K1242" s="522">
        <f>K1243</f>
        <v>0</v>
      </c>
      <c r="L1242" s="90"/>
    </row>
    <row r="1243" spans="1:12" ht="20.100000000000001" hidden="1" customHeight="1">
      <c r="A1243" s="453">
        <v>2</v>
      </c>
      <c r="B1243" s="435">
        <v>3</v>
      </c>
      <c r="C1243" s="435" t="s">
        <v>39</v>
      </c>
      <c r="D1243" s="92">
        <v>5</v>
      </c>
      <c r="E1243" s="92">
        <v>2</v>
      </c>
      <c r="F1243" s="92"/>
      <c r="G1243" s="520"/>
      <c r="H1243" s="367" t="s">
        <v>43</v>
      </c>
      <c r="I1243" s="527"/>
      <c r="J1243" s="367"/>
      <c r="K1243" s="519">
        <f>K1244</f>
        <v>0</v>
      </c>
      <c r="L1243" s="367"/>
    </row>
    <row r="1244" spans="1:12" ht="20.100000000000001" hidden="1" customHeight="1">
      <c r="A1244" s="453">
        <v>2</v>
      </c>
      <c r="B1244" s="435">
        <v>3</v>
      </c>
      <c r="C1244" s="435" t="s">
        <v>39</v>
      </c>
      <c r="D1244" s="92">
        <v>5</v>
      </c>
      <c r="E1244" s="92">
        <v>2</v>
      </c>
      <c r="F1244" s="92">
        <v>6</v>
      </c>
      <c r="G1244" s="520"/>
      <c r="H1244" s="553" t="s">
        <v>279</v>
      </c>
      <c r="I1244" s="527"/>
      <c r="J1244" s="367"/>
      <c r="K1244" s="519">
        <f>K1245</f>
        <v>0</v>
      </c>
      <c r="L1244" s="367"/>
    </row>
    <row r="1245" spans="1:12" ht="20.100000000000001" hidden="1" customHeight="1">
      <c r="A1245" s="453">
        <v>2</v>
      </c>
      <c r="B1245" s="435">
        <v>3</v>
      </c>
      <c r="C1245" s="435" t="s">
        <v>39</v>
      </c>
      <c r="D1245" s="92">
        <v>5</v>
      </c>
      <c r="E1245" s="92">
        <v>2</v>
      </c>
      <c r="F1245" s="92">
        <v>6</v>
      </c>
      <c r="G1245" s="518" t="s">
        <v>45</v>
      </c>
      <c r="H1245" s="553" t="s">
        <v>781</v>
      </c>
      <c r="I1245" s="527"/>
      <c r="J1245" s="367"/>
      <c r="K1245" s="519"/>
      <c r="L1245" s="367"/>
    </row>
    <row r="1246" spans="1:12" s="523" customFormat="1" ht="18" customHeight="1">
      <c r="A1246" s="423">
        <v>2</v>
      </c>
      <c r="B1246" s="424">
        <v>3</v>
      </c>
      <c r="C1246" s="424" t="s">
        <v>41</v>
      </c>
      <c r="D1246" s="92"/>
      <c r="E1246" s="418"/>
      <c r="F1246" s="418"/>
      <c r="G1246" s="525"/>
      <c r="H1246" s="537" t="s">
        <v>366</v>
      </c>
      <c r="I1246" s="541"/>
      <c r="J1246" s="90"/>
      <c r="K1246" s="522">
        <f>K1247</f>
        <v>0</v>
      </c>
      <c r="L1246" s="90"/>
    </row>
    <row r="1247" spans="1:12" ht="20.100000000000001" hidden="1" customHeight="1">
      <c r="A1247" s="453">
        <v>2</v>
      </c>
      <c r="B1247" s="435">
        <v>3</v>
      </c>
      <c r="C1247" s="435" t="s">
        <v>41</v>
      </c>
      <c r="D1247" s="92">
        <v>5</v>
      </c>
      <c r="E1247" s="92">
        <v>2</v>
      </c>
      <c r="F1247" s="92"/>
      <c r="G1247" s="520"/>
      <c r="H1247" s="367" t="s">
        <v>43</v>
      </c>
      <c r="I1247" s="527"/>
      <c r="J1247" s="367"/>
      <c r="K1247" s="519">
        <f>K1248</f>
        <v>0</v>
      </c>
      <c r="L1247" s="367"/>
    </row>
    <row r="1248" spans="1:12" ht="20.100000000000001" hidden="1" customHeight="1">
      <c r="A1248" s="453">
        <v>2</v>
      </c>
      <c r="B1248" s="435">
        <v>3</v>
      </c>
      <c r="C1248" s="435" t="s">
        <v>41</v>
      </c>
      <c r="D1248" s="92">
        <v>5</v>
      </c>
      <c r="E1248" s="92">
        <v>2</v>
      </c>
      <c r="F1248" s="92">
        <v>6</v>
      </c>
      <c r="G1248" s="520"/>
      <c r="H1248" s="553" t="s">
        <v>279</v>
      </c>
      <c r="I1248" s="527"/>
      <c r="J1248" s="367"/>
      <c r="K1248" s="519">
        <f>K1249</f>
        <v>0</v>
      </c>
      <c r="L1248" s="367"/>
    </row>
    <row r="1249" spans="1:12" ht="20.100000000000001" hidden="1" customHeight="1">
      <c r="A1249" s="453">
        <v>2</v>
      </c>
      <c r="B1249" s="435">
        <v>3</v>
      </c>
      <c r="C1249" s="435" t="s">
        <v>41</v>
      </c>
      <c r="D1249" s="92">
        <v>5</v>
      </c>
      <c r="E1249" s="92">
        <v>2</v>
      </c>
      <c r="F1249" s="92">
        <v>6</v>
      </c>
      <c r="G1249" s="518" t="s">
        <v>49</v>
      </c>
      <c r="H1249" s="553" t="s">
        <v>782</v>
      </c>
      <c r="I1249" s="527"/>
      <c r="J1249" s="367"/>
      <c r="K1249" s="519"/>
      <c r="L1249" s="367"/>
    </row>
    <row r="1250" spans="1:12" s="523" customFormat="1" ht="39.950000000000003" customHeight="1">
      <c r="A1250" s="423">
        <v>2</v>
      </c>
      <c r="B1250" s="424">
        <v>3</v>
      </c>
      <c r="C1250" s="424" t="s">
        <v>45</v>
      </c>
      <c r="D1250" s="92"/>
      <c r="E1250" s="418"/>
      <c r="F1250" s="418"/>
      <c r="G1250" s="525"/>
      <c r="H1250" s="433" t="s">
        <v>367</v>
      </c>
      <c r="I1250" s="532"/>
      <c r="J1250" s="90"/>
      <c r="K1250" s="522">
        <f>K1251</f>
        <v>0</v>
      </c>
      <c r="L1250" s="90"/>
    </row>
    <row r="1251" spans="1:12" ht="20.100000000000001" hidden="1" customHeight="1">
      <c r="A1251" s="453">
        <v>2</v>
      </c>
      <c r="B1251" s="435">
        <v>3</v>
      </c>
      <c r="C1251" s="435" t="s">
        <v>45</v>
      </c>
      <c r="D1251" s="92">
        <v>5</v>
      </c>
      <c r="E1251" s="92">
        <v>2</v>
      </c>
      <c r="F1251" s="92"/>
      <c r="G1251" s="520"/>
      <c r="H1251" s="367" t="s">
        <v>43</v>
      </c>
      <c r="I1251" s="527"/>
      <c r="J1251" s="367"/>
      <c r="K1251" s="519">
        <f>K1252</f>
        <v>0</v>
      </c>
      <c r="L1251" s="367"/>
    </row>
    <row r="1252" spans="1:12" ht="20.100000000000001" hidden="1" customHeight="1">
      <c r="A1252" s="453">
        <v>2</v>
      </c>
      <c r="B1252" s="435">
        <v>3</v>
      </c>
      <c r="C1252" s="435" t="s">
        <v>45</v>
      </c>
      <c r="D1252" s="92">
        <v>5</v>
      </c>
      <c r="E1252" s="92">
        <v>2</v>
      </c>
      <c r="F1252" s="92">
        <v>6</v>
      </c>
      <c r="G1252" s="520"/>
      <c r="H1252" s="553" t="s">
        <v>279</v>
      </c>
      <c r="I1252" s="527"/>
      <c r="J1252" s="367"/>
      <c r="K1252" s="519">
        <f>K1253</f>
        <v>0</v>
      </c>
      <c r="L1252" s="367"/>
    </row>
    <row r="1253" spans="1:12" ht="20.100000000000001" hidden="1" customHeight="1">
      <c r="A1253" s="453">
        <v>2</v>
      </c>
      <c r="B1253" s="435">
        <v>3</v>
      </c>
      <c r="C1253" s="435" t="s">
        <v>45</v>
      </c>
      <c r="D1253" s="92">
        <v>5</v>
      </c>
      <c r="E1253" s="92">
        <v>2</v>
      </c>
      <c r="F1253" s="92">
        <v>6</v>
      </c>
      <c r="G1253" s="518" t="s">
        <v>45</v>
      </c>
      <c r="H1253" s="553" t="s">
        <v>781</v>
      </c>
      <c r="I1253" s="527"/>
      <c r="J1253" s="367"/>
      <c r="K1253" s="519"/>
      <c r="L1253" s="367"/>
    </row>
    <row r="1254" spans="1:12" ht="20.100000000000001" customHeight="1">
      <c r="A1254" s="423">
        <v>2</v>
      </c>
      <c r="B1254" s="424">
        <v>3</v>
      </c>
      <c r="C1254" s="424" t="s">
        <v>49</v>
      </c>
      <c r="D1254" s="92"/>
      <c r="E1254" s="418"/>
      <c r="F1254" s="418"/>
      <c r="G1254" s="525"/>
      <c r="H1254" s="537" t="s">
        <v>368</v>
      </c>
      <c r="I1254" s="541"/>
      <c r="J1254" s="90"/>
      <c r="K1254" s="522">
        <f>K1255</f>
        <v>0</v>
      </c>
      <c r="L1254" s="90"/>
    </row>
    <row r="1255" spans="1:12" s="523" customFormat="1" ht="20.100000000000001" hidden="1" customHeight="1">
      <c r="A1255" s="453">
        <v>2</v>
      </c>
      <c r="B1255" s="435">
        <v>3</v>
      </c>
      <c r="C1255" s="435" t="s">
        <v>49</v>
      </c>
      <c r="D1255" s="92">
        <v>5</v>
      </c>
      <c r="E1255" s="92">
        <v>2</v>
      </c>
      <c r="F1255" s="92"/>
      <c r="G1255" s="520"/>
      <c r="H1255" s="367" t="s">
        <v>43</v>
      </c>
      <c r="I1255" s="527"/>
      <c r="J1255" s="367"/>
      <c r="K1255" s="519">
        <f>K1256</f>
        <v>0</v>
      </c>
      <c r="L1255" s="367"/>
    </row>
    <row r="1256" spans="1:12" ht="20.100000000000001" hidden="1" customHeight="1">
      <c r="A1256" s="453">
        <v>2</v>
      </c>
      <c r="B1256" s="435">
        <v>3</v>
      </c>
      <c r="C1256" s="435" t="s">
        <v>49</v>
      </c>
      <c r="D1256" s="92">
        <v>5</v>
      </c>
      <c r="E1256" s="92">
        <v>2</v>
      </c>
      <c r="F1256" s="92">
        <v>6</v>
      </c>
      <c r="G1256" s="520"/>
      <c r="H1256" s="553" t="s">
        <v>279</v>
      </c>
      <c r="I1256" s="527"/>
      <c r="J1256" s="367"/>
      <c r="K1256" s="519">
        <f>K1257</f>
        <v>0</v>
      </c>
      <c r="L1256" s="367"/>
    </row>
    <row r="1257" spans="1:12" ht="20.100000000000001" hidden="1" customHeight="1">
      <c r="A1257" s="453">
        <v>2</v>
      </c>
      <c r="B1257" s="435">
        <v>3</v>
      </c>
      <c r="C1257" s="435" t="s">
        <v>49</v>
      </c>
      <c r="D1257" s="92">
        <v>5</v>
      </c>
      <c r="E1257" s="92">
        <v>2</v>
      </c>
      <c r="F1257" s="92">
        <v>6</v>
      </c>
      <c r="G1257" s="518" t="s">
        <v>41</v>
      </c>
      <c r="H1257" s="553" t="s">
        <v>746</v>
      </c>
      <c r="I1257" s="527"/>
      <c r="J1257" s="367"/>
      <c r="K1257" s="519"/>
      <c r="L1257" s="367"/>
    </row>
    <row r="1258" spans="1:12" ht="21" customHeight="1">
      <c r="A1258" s="423">
        <v>2</v>
      </c>
      <c r="B1258" s="424">
        <v>3</v>
      </c>
      <c r="C1258" s="424" t="s">
        <v>51</v>
      </c>
      <c r="D1258" s="92"/>
      <c r="E1258" s="418"/>
      <c r="F1258" s="418"/>
      <c r="G1258" s="525"/>
      <c r="H1258" s="433" t="s">
        <v>369</v>
      </c>
      <c r="I1258" s="532"/>
      <c r="J1258" s="90"/>
      <c r="K1258" s="522">
        <f>K1259</f>
        <v>0</v>
      </c>
      <c r="L1258" s="90"/>
    </row>
    <row r="1259" spans="1:12" ht="20.100000000000001" hidden="1" customHeight="1">
      <c r="A1259" s="453">
        <v>2</v>
      </c>
      <c r="B1259" s="435">
        <v>3</v>
      </c>
      <c r="C1259" s="435" t="s">
        <v>51</v>
      </c>
      <c r="D1259" s="92">
        <v>5</v>
      </c>
      <c r="E1259" s="92">
        <v>2</v>
      </c>
      <c r="F1259" s="92"/>
      <c r="G1259" s="520"/>
      <c r="H1259" s="367" t="s">
        <v>43</v>
      </c>
      <c r="I1259" s="527"/>
      <c r="J1259" s="367"/>
      <c r="K1259" s="519">
        <f>K1260</f>
        <v>0</v>
      </c>
      <c r="L1259" s="367"/>
    </row>
    <row r="1260" spans="1:12" s="523" customFormat="1" ht="19.5" hidden="1" customHeight="1">
      <c r="A1260" s="453">
        <v>2</v>
      </c>
      <c r="B1260" s="435">
        <v>3</v>
      </c>
      <c r="C1260" s="435" t="s">
        <v>51</v>
      </c>
      <c r="D1260" s="92">
        <v>5</v>
      </c>
      <c r="E1260" s="92">
        <v>2</v>
      </c>
      <c r="F1260" s="92">
        <v>6</v>
      </c>
      <c r="G1260" s="520"/>
      <c r="H1260" s="553" t="s">
        <v>279</v>
      </c>
      <c r="I1260" s="527"/>
      <c r="J1260" s="367"/>
      <c r="K1260" s="519">
        <f>SUM(K1261:K1262)</f>
        <v>0</v>
      </c>
      <c r="L1260" s="367"/>
    </row>
    <row r="1261" spans="1:12" ht="20.100000000000001" hidden="1" customHeight="1">
      <c r="A1261" s="453">
        <v>2</v>
      </c>
      <c r="B1261" s="435">
        <v>3</v>
      </c>
      <c r="C1261" s="435" t="s">
        <v>51</v>
      </c>
      <c r="D1261" s="92">
        <v>5</v>
      </c>
      <c r="E1261" s="92">
        <v>2</v>
      </c>
      <c r="F1261" s="92">
        <v>6</v>
      </c>
      <c r="G1261" s="518" t="s">
        <v>41</v>
      </c>
      <c r="H1261" s="553" t="s">
        <v>746</v>
      </c>
      <c r="I1261" s="527"/>
      <c r="J1261" s="367"/>
      <c r="K1261" s="519"/>
      <c r="L1261" s="367"/>
    </row>
    <row r="1262" spans="1:12" ht="20.100000000000001" hidden="1" customHeight="1">
      <c r="A1262" s="453">
        <v>2</v>
      </c>
      <c r="B1262" s="435">
        <v>3</v>
      </c>
      <c r="C1262" s="435" t="s">
        <v>51</v>
      </c>
      <c r="D1262" s="92">
        <v>5</v>
      </c>
      <c r="E1262" s="92">
        <v>2</v>
      </c>
      <c r="F1262" s="92">
        <v>6</v>
      </c>
      <c r="G1262" s="518" t="s">
        <v>585</v>
      </c>
      <c r="H1262" s="553" t="s">
        <v>720</v>
      </c>
      <c r="I1262" s="527"/>
      <c r="J1262" s="367"/>
      <c r="K1262" s="519"/>
      <c r="L1262" s="367"/>
    </row>
    <row r="1263" spans="1:12" ht="20.100000000000001" customHeight="1">
      <c r="A1263" s="423">
        <v>2</v>
      </c>
      <c r="B1263" s="424">
        <v>3</v>
      </c>
      <c r="C1263" s="424" t="s">
        <v>73</v>
      </c>
      <c r="D1263" s="92"/>
      <c r="E1263" s="418"/>
      <c r="F1263" s="418"/>
      <c r="G1263" s="525"/>
      <c r="H1263" s="537" t="s">
        <v>370</v>
      </c>
      <c r="I1263" s="541"/>
      <c r="J1263" s="90"/>
      <c r="K1263" s="522">
        <f>K1264</f>
        <v>0</v>
      </c>
      <c r="L1263" s="90"/>
    </row>
    <row r="1264" spans="1:12" ht="20.100000000000001" hidden="1" customHeight="1">
      <c r="A1264" s="453">
        <v>2</v>
      </c>
      <c r="B1264" s="435">
        <v>3</v>
      </c>
      <c r="C1264" s="435" t="s">
        <v>73</v>
      </c>
      <c r="D1264" s="92">
        <v>5</v>
      </c>
      <c r="E1264" s="92">
        <v>2</v>
      </c>
      <c r="F1264" s="92"/>
      <c r="G1264" s="520"/>
      <c r="H1264" s="367" t="s">
        <v>43</v>
      </c>
      <c r="I1264" s="527"/>
      <c r="J1264" s="367"/>
      <c r="K1264" s="519">
        <f>K1265</f>
        <v>0</v>
      </c>
      <c r="L1264" s="367"/>
    </row>
    <row r="1265" spans="1:12" ht="20.100000000000001" hidden="1" customHeight="1">
      <c r="A1265" s="453">
        <v>2</v>
      </c>
      <c r="B1265" s="435">
        <v>3</v>
      </c>
      <c r="C1265" s="435" t="s">
        <v>73</v>
      </c>
      <c r="D1265" s="92">
        <v>5</v>
      </c>
      <c r="E1265" s="92">
        <v>2</v>
      </c>
      <c r="F1265" s="92">
        <v>6</v>
      </c>
      <c r="G1265" s="520"/>
      <c r="H1265" s="553" t="s">
        <v>279</v>
      </c>
      <c r="I1265" s="527"/>
      <c r="J1265" s="367"/>
      <c r="K1265" s="519">
        <f>SUM(K1266:K1267)</f>
        <v>0</v>
      </c>
      <c r="L1265" s="367"/>
    </row>
    <row r="1266" spans="1:12" ht="20.100000000000001" hidden="1" customHeight="1">
      <c r="A1266" s="453">
        <v>2</v>
      </c>
      <c r="B1266" s="435">
        <v>3</v>
      </c>
      <c r="C1266" s="435" t="s">
        <v>73</v>
      </c>
      <c r="D1266" s="92">
        <v>5</v>
      </c>
      <c r="E1266" s="92">
        <v>2</v>
      </c>
      <c r="F1266" s="92">
        <v>6</v>
      </c>
      <c r="G1266" s="518" t="s">
        <v>51</v>
      </c>
      <c r="H1266" s="482" t="s">
        <v>747</v>
      </c>
      <c r="I1266" s="527"/>
      <c r="J1266" s="367"/>
      <c r="K1266" s="519"/>
      <c r="L1266" s="367"/>
    </row>
    <row r="1267" spans="1:12" s="523" customFormat="1" ht="18" hidden="1" customHeight="1">
      <c r="A1267" s="453">
        <v>2</v>
      </c>
      <c r="B1267" s="435">
        <v>3</v>
      </c>
      <c r="C1267" s="435" t="s">
        <v>73</v>
      </c>
      <c r="D1267" s="92">
        <v>5</v>
      </c>
      <c r="E1267" s="92">
        <v>2</v>
      </c>
      <c r="F1267" s="92">
        <v>6</v>
      </c>
      <c r="G1267" s="518" t="s">
        <v>585</v>
      </c>
      <c r="H1267" s="553" t="s">
        <v>720</v>
      </c>
      <c r="I1267" s="527"/>
      <c r="J1267" s="367"/>
      <c r="K1267" s="519"/>
      <c r="L1267" s="367"/>
    </row>
    <row r="1268" spans="1:12" ht="20.100000000000001" customHeight="1">
      <c r="A1268" s="423">
        <v>2</v>
      </c>
      <c r="B1268" s="424">
        <v>3</v>
      </c>
      <c r="C1268" s="424" t="s">
        <v>75</v>
      </c>
      <c r="D1268" s="92"/>
      <c r="E1268" s="418"/>
      <c r="F1268" s="418"/>
      <c r="G1268" s="525"/>
      <c r="H1268" s="537" t="s">
        <v>371</v>
      </c>
      <c r="I1268" s="541"/>
      <c r="J1268" s="90"/>
      <c r="K1268" s="522"/>
      <c r="L1268" s="90"/>
    </row>
    <row r="1269" spans="1:12" ht="20.100000000000001" hidden="1" customHeight="1">
      <c r="A1269" s="453">
        <v>2</v>
      </c>
      <c r="B1269" s="435">
        <v>3</v>
      </c>
      <c r="C1269" s="435" t="s">
        <v>75</v>
      </c>
      <c r="D1269" s="92">
        <v>5</v>
      </c>
      <c r="E1269" s="92">
        <v>3</v>
      </c>
      <c r="F1269" s="92"/>
      <c r="G1269" s="520"/>
      <c r="H1269" s="367" t="s">
        <v>55</v>
      </c>
      <c r="I1269" s="527"/>
      <c r="J1269" s="367"/>
      <c r="K1269" s="519">
        <f>K1270</f>
        <v>0</v>
      </c>
      <c r="L1269" s="367"/>
    </row>
    <row r="1270" spans="1:12" ht="20.100000000000001" hidden="1" customHeight="1">
      <c r="A1270" s="453">
        <v>2</v>
      </c>
      <c r="B1270" s="435">
        <v>3</v>
      </c>
      <c r="C1270" s="435" t="s">
        <v>75</v>
      </c>
      <c r="D1270" s="92">
        <v>5</v>
      </c>
      <c r="E1270" s="92">
        <v>3</v>
      </c>
      <c r="F1270" s="92">
        <v>5</v>
      </c>
      <c r="G1270" s="520"/>
      <c r="H1270" s="553" t="s">
        <v>435</v>
      </c>
      <c r="I1270" s="527"/>
      <c r="J1270" s="367"/>
      <c r="K1270" s="519">
        <f>SUM(K1271:K1274)</f>
        <v>0</v>
      </c>
      <c r="L1270" s="367"/>
    </row>
    <row r="1271" spans="1:12" ht="20.100000000000001" hidden="1" customHeight="1">
      <c r="A1271" s="453">
        <v>2</v>
      </c>
      <c r="B1271" s="435">
        <v>3</v>
      </c>
      <c r="C1271" s="435" t="s">
        <v>75</v>
      </c>
      <c r="D1271" s="92">
        <v>5</v>
      </c>
      <c r="E1271" s="92">
        <v>3</v>
      </c>
      <c r="F1271" s="92">
        <v>5</v>
      </c>
      <c r="G1271" s="518" t="s">
        <v>34</v>
      </c>
      <c r="H1271" s="367" t="s">
        <v>731</v>
      </c>
      <c r="I1271" s="527"/>
      <c r="J1271" s="367"/>
      <c r="K1271" s="519">
        <f>'2.3.9'!J22</f>
        <v>0</v>
      </c>
      <c r="L1271" s="90" t="s">
        <v>48</v>
      </c>
    </row>
    <row r="1272" spans="1:12" ht="20.100000000000001" hidden="1" customHeight="1">
      <c r="A1272" s="453">
        <v>2</v>
      </c>
      <c r="B1272" s="435">
        <v>3</v>
      </c>
      <c r="C1272" s="435" t="s">
        <v>75</v>
      </c>
      <c r="D1272" s="92">
        <v>5</v>
      </c>
      <c r="E1272" s="92">
        <v>3</v>
      </c>
      <c r="F1272" s="92">
        <v>5</v>
      </c>
      <c r="G1272" s="518" t="s">
        <v>37</v>
      </c>
      <c r="H1272" s="367" t="s">
        <v>757</v>
      </c>
      <c r="I1272" s="527"/>
      <c r="J1272" s="367"/>
      <c r="K1272" s="519">
        <f>'2.3.9'!J26</f>
        <v>0</v>
      </c>
      <c r="L1272" s="90" t="s">
        <v>48</v>
      </c>
    </row>
    <row r="1273" spans="1:12" ht="20.100000000000001" hidden="1" customHeight="1">
      <c r="A1273" s="453">
        <v>2</v>
      </c>
      <c r="B1273" s="435">
        <v>3</v>
      </c>
      <c r="C1273" s="435" t="s">
        <v>75</v>
      </c>
      <c r="D1273" s="92">
        <v>5</v>
      </c>
      <c r="E1273" s="92">
        <v>3</v>
      </c>
      <c r="F1273" s="92">
        <v>5</v>
      </c>
      <c r="G1273" s="518" t="s">
        <v>39</v>
      </c>
      <c r="H1273" s="367" t="s">
        <v>758</v>
      </c>
      <c r="I1273" s="527"/>
      <c r="J1273" s="367"/>
      <c r="K1273" s="519">
        <f>'2.3.9'!J30</f>
        <v>0</v>
      </c>
      <c r="L1273" s="90" t="s">
        <v>48</v>
      </c>
    </row>
    <row r="1274" spans="1:12" s="523" customFormat="1" ht="20.100000000000001" hidden="1" customHeight="1">
      <c r="A1274" s="453">
        <v>2</v>
      </c>
      <c r="B1274" s="435">
        <v>3</v>
      </c>
      <c r="C1274" s="435" t="s">
        <v>75</v>
      </c>
      <c r="D1274" s="92">
        <v>5</v>
      </c>
      <c r="E1274" s="92">
        <v>3</v>
      </c>
      <c r="F1274" s="92">
        <v>5</v>
      </c>
      <c r="G1274" s="518" t="s">
        <v>41</v>
      </c>
      <c r="H1274" s="367" t="s">
        <v>759</v>
      </c>
      <c r="I1274" s="527"/>
      <c r="J1274" s="367"/>
      <c r="K1274" s="519">
        <f>'2.3.9'!J34</f>
        <v>0</v>
      </c>
      <c r="L1274" s="90" t="s">
        <v>48</v>
      </c>
    </row>
    <row r="1275" spans="1:12" ht="20.100000000000001" customHeight="1">
      <c r="A1275" s="423">
        <v>2</v>
      </c>
      <c r="B1275" s="424">
        <v>3</v>
      </c>
      <c r="C1275" s="424" t="s">
        <v>77</v>
      </c>
      <c r="D1275" s="92"/>
      <c r="E1275" s="418"/>
      <c r="F1275" s="418"/>
      <c r="G1275" s="525"/>
      <c r="H1275" s="433" t="s">
        <v>372</v>
      </c>
      <c r="I1275" s="532">
        <v>1</v>
      </c>
      <c r="J1275" s="90" t="s">
        <v>436</v>
      </c>
      <c r="K1275" s="522" t="e">
        <f>K1276</f>
        <v>#REF!</v>
      </c>
      <c r="L1275" s="90" t="s">
        <v>48</v>
      </c>
    </row>
    <row r="1276" spans="1:12" ht="20.100000000000001" customHeight="1">
      <c r="A1276" s="453">
        <v>2</v>
      </c>
      <c r="B1276" s="435">
        <v>3</v>
      </c>
      <c r="C1276" s="435" t="s">
        <v>77</v>
      </c>
      <c r="D1276" s="92">
        <v>5</v>
      </c>
      <c r="E1276" s="92">
        <v>3</v>
      </c>
      <c r="F1276" s="92"/>
      <c r="G1276" s="520"/>
      <c r="H1276" s="367" t="s">
        <v>55</v>
      </c>
      <c r="I1276" s="527"/>
      <c r="J1276" s="367"/>
      <c r="K1276" s="519" t="e">
        <f>K1277</f>
        <v>#REF!</v>
      </c>
      <c r="L1276" s="367"/>
    </row>
    <row r="1277" spans="1:12" ht="20.100000000000001" customHeight="1">
      <c r="A1277" s="453">
        <v>2</v>
      </c>
      <c r="B1277" s="435">
        <v>3</v>
      </c>
      <c r="C1277" s="435" t="s">
        <v>77</v>
      </c>
      <c r="D1277" s="92">
        <v>5</v>
      </c>
      <c r="E1277" s="92">
        <v>3</v>
      </c>
      <c r="F1277" s="92">
        <v>5</v>
      </c>
      <c r="G1277" s="520"/>
      <c r="H1277" s="553" t="s">
        <v>435</v>
      </c>
      <c r="I1277" s="527"/>
      <c r="J1277" s="367"/>
      <c r="K1277" s="519" t="e">
        <f>SUM(K1278:K1281)</f>
        <v>#REF!</v>
      </c>
      <c r="L1277" s="367"/>
    </row>
    <row r="1278" spans="1:12" ht="20.100000000000001" customHeight="1">
      <c r="A1278" s="453">
        <v>2</v>
      </c>
      <c r="B1278" s="435">
        <v>3</v>
      </c>
      <c r="C1278" s="435" t="s">
        <v>77</v>
      </c>
      <c r="D1278" s="92">
        <v>5</v>
      </c>
      <c r="E1278" s="92">
        <v>3</v>
      </c>
      <c r="F1278" s="92">
        <v>5</v>
      </c>
      <c r="G1278" s="518" t="s">
        <v>34</v>
      </c>
      <c r="H1278" s="367" t="s">
        <v>731</v>
      </c>
      <c r="I1278" s="527"/>
      <c r="J1278" s="367"/>
      <c r="K1278" s="519">
        <f>'2.3.10'!J24</f>
        <v>50000000</v>
      </c>
      <c r="L1278" s="90" t="s">
        <v>48</v>
      </c>
    </row>
    <row r="1279" spans="1:12" ht="20.100000000000001" customHeight="1">
      <c r="A1279" s="453">
        <v>2</v>
      </c>
      <c r="B1279" s="435">
        <v>3</v>
      </c>
      <c r="C1279" s="435" t="s">
        <v>77</v>
      </c>
      <c r="D1279" s="92">
        <v>5</v>
      </c>
      <c r="E1279" s="92">
        <v>3</v>
      </c>
      <c r="F1279" s="92">
        <v>5</v>
      </c>
      <c r="G1279" s="518" t="s">
        <v>37</v>
      </c>
      <c r="H1279" s="367" t="s">
        <v>757</v>
      </c>
      <c r="I1279" s="527"/>
      <c r="J1279" s="367"/>
      <c r="K1279" s="519" t="e">
        <f>'2.3.10'!#REF!</f>
        <v>#REF!</v>
      </c>
      <c r="L1279" s="90" t="s">
        <v>48</v>
      </c>
    </row>
    <row r="1280" spans="1:12" ht="20.100000000000001" customHeight="1">
      <c r="A1280" s="453">
        <v>2</v>
      </c>
      <c r="B1280" s="435">
        <v>3</v>
      </c>
      <c r="C1280" s="435" t="s">
        <v>77</v>
      </c>
      <c r="D1280" s="92">
        <v>5</v>
      </c>
      <c r="E1280" s="92">
        <v>3</v>
      </c>
      <c r="F1280" s="92">
        <v>5</v>
      </c>
      <c r="G1280" s="518" t="s">
        <v>39</v>
      </c>
      <c r="H1280" s="367" t="s">
        <v>758</v>
      </c>
      <c r="I1280" s="527"/>
      <c r="J1280" s="367"/>
      <c r="K1280" s="519" t="e">
        <f>'2.3.10'!#REF!</f>
        <v>#REF!</v>
      </c>
      <c r="L1280" s="90" t="s">
        <v>48</v>
      </c>
    </row>
    <row r="1281" spans="1:12" s="523" customFormat="1" ht="20.100000000000001" customHeight="1">
      <c r="A1281" s="453">
        <v>2</v>
      </c>
      <c r="B1281" s="435">
        <v>3</v>
      </c>
      <c r="C1281" s="435" t="s">
        <v>77</v>
      </c>
      <c r="D1281" s="92">
        <v>5</v>
      </c>
      <c r="E1281" s="92">
        <v>3</v>
      </c>
      <c r="F1281" s="92">
        <v>5</v>
      </c>
      <c r="G1281" s="518" t="s">
        <v>41</v>
      </c>
      <c r="H1281" s="367" t="s">
        <v>759</v>
      </c>
      <c r="I1281" s="527"/>
      <c r="J1281" s="367"/>
      <c r="K1281" s="519" t="e">
        <f>'2.3.10'!#REF!</f>
        <v>#REF!</v>
      </c>
      <c r="L1281" s="90" t="s">
        <v>48</v>
      </c>
    </row>
    <row r="1282" spans="1:12" ht="20.100000000000001" customHeight="1">
      <c r="A1282" s="423">
        <v>2</v>
      </c>
      <c r="B1282" s="424">
        <v>3</v>
      </c>
      <c r="C1282" s="424" t="s">
        <v>79</v>
      </c>
      <c r="D1282" s="92"/>
      <c r="E1282" s="418"/>
      <c r="F1282" s="418"/>
      <c r="G1282" s="525"/>
      <c r="H1282" s="537" t="s">
        <v>373</v>
      </c>
      <c r="I1282" s="541"/>
      <c r="J1282" s="90"/>
      <c r="K1282" s="522">
        <f>K1283</f>
        <v>0</v>
      </c>
      <c r="L1282" s="90"/>
    </row>
    <row r="1283" spans="1:12" ht="20.100000000000001" hidden="1" customHeight="1">
      <c r="A1283" s="453">
        <v>2</v>
      </c>
      <c r="B1283" s="435">
        <v>3</v>
      </c>
      <c r="C1283" s="435" t="s">
        <v>79</v>
      </c>
      <c r="D1283" s="92">
        <v>5</v>
      </c>
      <c r="E1283" s="92">
        <v>3</v>
      </c>
      <c r="F1283" s="92"/>
      <c r="G1283" s="520"/>
      <c r="H1283" s="367" t="s">
        <v>55</v>
      </c>
      <c r="I1283" s="527"/>
      <c r="J1283" s="367"/>
      <c r="K1283" s="519">
        <f>K1284</f>
        <v>0</v>
      </c>
      <c r="L1283" s="367"/>
    </row>
    <row r="1284" spans="1:12" ht="20.100000000000001" hidden="1" customHeight="1">
      <c r="A1284" s="453">
        <v>2</v>
      </c>
      <c r="B1284" s="435">
        <v>3</v>
      </c>
      <c r="C1284" s="435" t="s">
        <v>79</v>
      </c>
      <c r="D1284" s="92">
        <v>5</v>
      </c>
      <c r="E1284" s="92">
        <v>3</v>
      </c>
      <c r="F1284" s="92">
        <v>5</v>
      </c>
      <c r="G1284" s="520"/>
      <c r="H1284" s="553" t="s">
        <v>435</v>
      </c>
      <c r="I1284" s="527"/>
      <c r="J1284" s="367"/>
      <c r="K1284" s="519">
        <f>SUM(K1285:K1288)</f>
        <v>0</v>
      </c>
      <c r="L1284" s="367"/>
    </row>
    <row r="1285" spans="1:12" ht="20.100000000000001" hidden="1" customHeight="1">
      <c r="A1285" s="453">
        <v>2</v>
      </c>
      <c r="B1285" s="435">
        <v>3</v>
      </c>
      <c r="C1285" s="435" t="s">
        <v>79</v>
      </c>
      <c r="D1285" s="92">
        <v>5</v>
      </c>
      <c r="E1285" s="92">
        <v>3</v>
      </c>
      <c r="F1285" s="92">
        <v>5</v>
      </c>
      <c r="G1285" s="518" t="s">
        <v>34</v>
      </c>
      <c r="H1285" s="367" t="s">
        <v>731</v>
      </c>
      <c r="I1285" s="527"/>
      <c r="J1285" s="367"/>
      <c r="K1285" s="519"/>
      <c r="L1285" s="367"/>
    </row>
    <row r="1286" spans="1:12" ht="20.100000000000001" hidden="1" customHeight="1">
      <c r="A1286" s="453">
        <v>2</v>
      </c>
      <c r="B1286" s="435">
        <v>3</v>
      </c>
      <c r="C1286" s="435" t="s">
        <v>79</v>
      </c>
      <c r="D1286" s="92">
        <v>5</v>
      </c>
      <c r="E1286" s="92">
        <v>3</v>
      </c>
      <c r="F1286" s="92">
        <v>5</v>
      </c>
      <c r="G1286" s="518" t="s">
        <v>37</v>
      </c>
      <c r="H1286" s="367" t="s">
        <v>757</v>
      </c>
      <c r="I1286" s="527"/>
      <c r="J1286" s="367"/>
      <c r="K1286" s="519"/>
      <c r="L1286" s="367"/>
    </row>
    <row r="1287" spans="1:12" ht="20.100000000000001" hidden="1" customHeight="1">
      <c r="A1287" s="453">
        <v>2</v>
      </c>
      <c r="B1287" s="435">
        <v>3</v>
      </c>
      <c r="C1287" s="435" t="s">
        <v>79</v>
      </c>
      <c r="D1287" s="92">
        <v>5</v>
      </c>
      <c r="E1287" s="92">
        <v>3</v>
      </c>
      <c r="F1287" s="92">
        <v>5</v>
      </c>
      <c r="G1287" s="518" t="s">
        <v>39</v>
      </c>
      <c r="H1287" s="367" t="s">
        <v>758</v>
      </c>
      <c r="I1287" s="527"/>
      <c r="J1287" s="367"/>
      <c r="K1287" s="519"/>
      <c r="L1287" s="367"/>
    </row>
    <row r="1288" spans="1:12" s="523" customFormat="1" ht="19.5" hidden="1" customHeight="1">
      <c r="A1288" s="453">
        <v>2</v>
      </c>
      <c r="B1288" s="435">
        <v>3</v>
      </c>
      <c r="C1288" s="435" t="s">
        <v>79</v>
      </c>
      <c r="D1288" s="92">
        <v>5</v>
      </c>
      <c r="E1288" s="92">
        <v>3</v>
      </c>
      <c r="F1288" s="92">
        <v>5</v>
      </c>
      <c r="G1288" s="518" t="s">
        <v>41</v>
      </c>
      <c r="H1288" s="367" t="s">
        <v>759</v>
      </c>
      <c r="I1288" s="527"/>
      <c r="J1288" s="367"/>
      <c r="K1288" s="519"/>
      <c r="L1288" s="367"/>
    </row>
    <row r="1289" spans="1:12" ht="20.100000000000001" customHeight="1">
      <c r="A1289" s="423">
        <v>2</v>
      </c>
      <c r="B1289" s="424">
        <v>3</v>
      </c>
      <c r="C1289" s="424" t="s">
        <v>374</v>
      </c>
      <c r="D1289" s="92"/>
      <c r="E1289" s="418"/>
      <c r="F1289" s="418"/>
      <c r="G1289" s="525"/>
      <c r="H1289" s="537" t="s">
        <v>375</v>
      </c>
      <c r="I1289" s="541"/>
      <c r="J1289" s="90"/>
      <c r="K1289" s="522">
        <f>K1290</f>
        <v>0</v>
      </c>
      <c r="L1289" s="90"/>
    </row>
    <row r="1290" spans="1:12" ht="20.100000000000001" hidden="1" customHeight="1">
      <c r="A1290" s="453">
        <v>2</v>
      </c>
      <c r="B1290" s="435">
        <v>3</v>
      </c>
      <c r="C1290" s="435" t="s">
        <v>374</v>
      </c>
      <c r="D1290" s="92">
        <v>5</v>
      </c>
      <c r="E1290" s="92">
        <v>3</v>
      </c>
      <c r="F1290" s="92"/>
      <c r="G1290" s="520"/>
      <c r="H1290" s="367" t="s">
        <v>55</v>
      </c>
      <c r="I1290" s="527"/>
      <c r="J1290" s="367"/>
      <c r="K1290" s="519">
        <f>K1291</f>
        <v>0</v>
      </c>
      <c r="L1290" s="367"/>
    </row>
    <row r="1291" spans="1:12" ht="20.100000000000001" hidden="1" customHeight="1">
      <c r="A1291" s="453">
        <v>2</v>
      </c>
      <c r="B1291" s="435">
        <v>3</v>
      </c>
      <c r="C1291" s="435" t="s">
        <v>374</v>
      </c>
      <c r="D1291" s="92">
        <v>5</v>
      </c>
      <c r="E1291" s="92">
        <v>3</v>
      </c>
      <c r="F1291" s="92">
        <v>6</v>
      </c>
      <c r="G1291" s="520"/>
      <c r="H1291" s="553" t="s">
        <v>783</v>
      </c>
      <c r="I1291" s="527"/>
      <c r="J1291" s="367"/>
      <c r="K1291" s="519">
        <f>SUM(K1292:K1295)</f>
        <v>0</v>
      </c>
      <c r="L1291" s="367"/>
    </row>
    <row r="1292" spans="1:12" ht="20.100000000000001" hidden="1" customHeight="1">
      <c r="A1292" s="453">
        <v>2</v>
      </c>
      <c r="B1292" s="435">
        <v>3</v>
      </c>
      <c r="C1292" s="435" t="s">
        <v>374</v>
      </c>
      <c r="D1292" s="92">
        <v>5</v>
      </c>
      <c r="E1292" s="92">
        <v>3</v>
      </c>
      <c r="F1292" s="92">
        <v>6</v>
      </c>
      <c r="G1292" s="518" t="s">
        <v>34</v>
      </c>
      <c r="H1292" s="367" t="s">
        <v>731</v>
      </c>
      <c r="I1292" s="527"/>
      <c r="J1292" s="367"/>
      <c r="K1292" s="519"/>
      <c r="L1292" s="367"/>
    </row>
    <row r="1293" spans="1:12" ht="20.100000000000001" hidden="1" customHeight="1">
      <c r="A1293" s="453">
        <v>2</v>
      </c>
      <c r="B1293" s="435">
        <v>3</v>
      </c>
      <c r="C1293" s="435" t="s">
        <v>374</v>
      </c>
      <c r="D1293" s="92">
        <v>5</v>
      </c>
      <c r="E1293" s="92">
        <v>3</v>
      </c>
      <c r="F1293" s="92">
        <v>6</v>
      </c>
      <c r="G1293" s="518" t="s">
        <v>37</v>
      </c>
      <c r="H1293" s="367" t="s">
        <v>757</v>
      </c>
      <c r="I1293" s="527"/>
      <c r="J1293" s="367"/>
      <c r="K1293" s="519"/>
      <c r="L1293" s="367"/>
    </row>
    <row r="1294" spans="1:12" ht="20.100000000000001" hidden="1" customHeight="1">
      <c r="A1294" s="453">
        <v>2</v>
      </c>
      <c r="B1294" s="435">
        <v>3</v>
      </c>
      <c r="C1294" s="435" t="s">
        <v>374</v>
      </c>
      <c r="D1294" s="92">
        <v>5</v>
      </c>
      <c r="E1294" s="92">
        <v>3</v>
      </c>
      <c r="F1294" s="92">
        <v>6</v>
      </c>
      <c r="G1294" s="518" t="s">
        <v>39</v>
      </c>
      <c r="H1294" s="367" t="s">
        <v>758</v>
      </c>
      <c r="I1294" s="527"/>
      <c r="J1294" s="367"/>
      <c r="K1294" s="519"/>
      <c r="L1294" s="367"/>
    </row>
    <row r="1295" spans="1:12" s="523" customFormat="1" ht="20.100000000000001" hidden="1" customHeight="1">
      <c r="A1295" s="453">
        <v>2</v>
      </c>
      <c r="B1295" s="435">
        <v>3</v>
      </c>
      <c r="C1295" s="435" t="s">
        <v>374</v>
      </c>
      <c r="D1295" s="92">
        <v>5</v>
      </c>
      <c r="E1295" s="92">
        <v>3</v>
      </c>
      <c r="F1295" s="92">
        <v>6</v>
      </c>
      <c r="G1295" s="518" t="s">
        <v>41</v>
      </c>
      <c r="H1295" s="367" t="s">
        <v>759</v>
      </c>
      <c r="I1295" s="527"/>
      <c r="J1295" s="367"/>
      <c r="K1295" s="519"/>
      <c r="L1295" s="367"/>
    </row>
    <row r="1296" spans="1:12" ht="20.100000000000001" customHeight="1">
      <c r="A1296" s="423">
        <v>2</v>
      </c>
      <c r="B1296" s="424">
        <v>3</v>
      </c>
      <c r="C1296" s="424" t="s">
        <v>376</v>
      </c>
      <c r="D1296" s="92"/>
      <c r="E1296" s="418"/>
      <c r="F1296" s="418"/>
      <c r="G1296" s="525"/>
      <c r="H1296" s="433" t="s">
        <v>377</v>
      </c>
      <c r="I1296" s="532">
        <v>1</v>
      </c>
      <c r="J1296" s="90" t="s">
        <v>436</v>
      </c>
      <c r="K1296" s="522">
        <f>K1297</f>
        <v>0</v>
      </c>
      <c r="L1296" s="90" t="s">
        <v>828</v>
      </c>
    </row>
    <row r="1297" spans="1:12" ht="20.100000000000001" customHeight="1">
      <c r="A1297" s="453">
        <v>2</v>
      </c>
      <c r="B1297" s="435">
        <v>3</v>
      </c>
      <c r="C1297" s="435" t="s">
        <v>376</v>
      </c>
      <c r="D1297" s="92">
        <v>5</v>
      </c>
      <c r="E1297" s="92">
        <v>3</v>
      </c>
      <c r="F1297" s="92"/>
      <c r="G1297" s="520"/>
      <c r="H1297" s="367" t="s">
        <v>55</v>
      </c>
      <c r="I1297" s="367"/>
      <c r="J1297" s="367"/>
      <c r="K1297" s="519">
        <f>K1298</f>
        <v>0</v>
      </c>
      <c r="L1297" s="367"/>
    </row>
    <row r="1298" spans="1:12" ht="20.100000000000001" customHeight="1">
      <c r="A1298" s="453">
        <v>2</v>
      </c>
      <c r="B1298" s="435">
        <v>3</v>
      </c>
      <c r="C1298" s="435" t="s">
        <v>376</v>
      </c>
      <c r="D1298" s="92">
        <v>5</v>
      </c>
      <c r="E1298" s="92">
        <v>3</v>
      </c>
      <c r="F1298" s="92">
        <v>5</v>
      </c>
      <c r="G1298" s="520"/>
      <c r="H1298" s="554" t="s">
        <v>435</v>
      </c>
      <c r="I1298" s="367"/>
      <c r="J1298" s="367"/>
      <c r="K1298" s="519">
        <f>SUM(K1299:K1302)</f>
        <v>0</v>
      </c>
      <c r="L1298" s="367"/>
    </row>
    <row r="1299" spans="1:12" ht="20.100000000000001" customHeight="1">
      <c r="A1299" s="453">
        <v>2</v>
      </c>
      <c r="B1299" s="435">
        <v>3</v>
      </c>
      <c r="C1299" s="435" t="s">
        <v>376</v>
      </c>
      <c r="D1299" s="92">
        <v>5</v>
      </c>
      <c r="E1299" s="92">
        <v>3</v>
      </c>
      <c r="F1299" s="92">
        <v>5</v>
      </c>
      <c r="G1299" s="518" t="s">
        <v>34</v>
      </c>
      <c r="H1299" s="367" t="s">
        <v>731</v>
      </c>
      <c r="I1299" s="367"/>
      <c r="J1299" s="367"/>
      <c r="K1299" s="519">
        <f>'2.3.13'!J22</f>
        <v>0</v>
      </c>
      <c r="L1299" s="90" t="s">
        <v>828</v>
      </c>
    </row>
    <row r="1300" spans="1:12" ht="20.100000000000001" customHeight="1">
      <c r="A1300" s="453">
        <v>2</v>
      </c>
      <c r="B1300" s="435">
        <v>3</v>
      </c>
      <c r="C1300" s="435" t="s">
        <v>376</v>
      </c>
      <c r="D1300" s="92">
        <v>5</v>
      </c>
      <c r="E1300" s="92">
        <v>3</v>
      </c>
      <c r="F1300" s="92">
        <v>5</v>
      </c>
      <c r="G1300" s="518" t="s">
        <v>37</v>
      </c>
      <c r="H1300" s="367" t="s">
        <v>757</v>
      </c>
      <c r="I1300" s="367"/>
      <c r="J1300" s="367"/>
      <c r="K1300" s="519">
        <f>'2.3.13'!J28</f>
        <v>0</v>
      </c>
      <c r="L1300" s="90" t="s">
        <v>828</v>
      </c>
    </row>
    <row r="1301" spans="1:12" ht="20.100000000000001" customHeight="1">
      <c r="A1301" s="453">
        <v>2</v>
      </c>
      <c r="B1301" s="435">
        <v>3</v>
      </c>
      <c r="C1301" s="435" t="s">
        <v>376</v>
      </c>
      <c r="D1301" s="92">
        <v>5</v>
      </c>
      <c r="E1301" s="92">
        <v>3</v>
      </c>
      <c r="F1301" s="92">
        <v>5</v>
      </c>
      <c r="G1301" s="518" t="s">
        <v>39</v>
      </c>
      <c r="H1301" s="367" t="s">
        <v>758</v>
      </c>
      <c r="I1301" s="367"/>
      <c r="J1301" s="367"/>
      <c r="K1301" s="519">
        <f>'2.3.13'!J34</f>
        <v>0</v>
      </c>
      <c r="L1301" s="90" t="s">
        <v>828</v>
      </c>
    </row>
    <row r="1302" spans="1:12" s="523" customFormat="1" ht="18" customHeight="1">
      <c r="A1302" s="453">
        <v>2</v>
      </c>
      <c r="B1302" s="435">
        <v>3</v>
      </c>
      <c r="C1302" s="435" t="s">
        <v>376</v>
      </c>
      <c r="D1302" s="92">
        <v>5</v>
      </c>
      <c r="E1302" s="92">
        <v>3</v>
      </c>
      <c r="F1302" s="92">
        <v>5</v>
      </c>
      <c r="G1302" s="518" t="s">
        <v>41</v>
      </c>
      <c r="H1302" s="367" t="s">
        <v>759</v>
      </c>
      <c r="I1302" s="367"/>
      <c r="J1302" s="367"/>
      <c r="K1302" s="519">
        <f>'2.3.13'!J40</f>
        <v>0</v>
      </c>
      <c r="L1302" s="90" t="s">
        <v>828</v>
      </c>
    </row>
    <row r="1303" spans="1:12" ht="20.100000000000001" customHeight="1">
      <c r="A1303" s="423">
        <v>2</v>
      </c>
      <c r="B1303" s="424">
        <v>3</v>
      </c>
      <c r="C1303" s="424" t="s">
        <v>378</v>
      </c>
      <c r="D1303" s="92"/>
      <c r="E1303" s="418"/>
      <c r="F1303" s="418"/>
      <c r="G1303" s="525"/>
      <c r="H1303" s="531" t="s">
        <v>379</v>
      </c>
      <c r="I1303" s="90"/>
      <c r="J1303" s="90"/>
      <c r="K1303" s="522">
        <f>K1304</f>
        <v>0</v>
      </c>
      <c r="L1303" s="90"/>
    </row>
    <row r="1304" spans="1:12" ht="20.100000000000001" hidden="1" customHeight="1">
      <c r="A1304" s="453">
        <v>2</v>
      </c>
      <c r="B1304" s="435">
        <v>3</v>
      </c>
      <c r="C1304" s="435" t="s">
        <v>378</v>
      </c>
      <c r="D1304" s="92">
        <v>5</v>
      </c>
      <c r="E1304" s="92">
        <v>3</v>
      </c>
      <c r="F1304" s="92"/>
      <c r="G1304" s="520"/>
      <c r="H1304" s="367" t="s">
        <v>55</v>
      </c>
      <c r="I1304" s="367"/>
      <c r="J1304" s="367"/>
      <c r="K1304" s="519">
        <f>K1305</f>
        <v>0</v>
      </c>
      <c r="L1304" s="367"/>
    </row>
    <row r="1305" spans="1:12" ht="20.100000000000001" hidden="1" customHeight="1">
      <c r="A1305" s="453">
        <v>2</v>
      </c>
      <c r="B1305" s="435">
        <v>3</v>
      </c>
      <c r="C1305" s="435" t="s">
        <v>378</v>
      </c>
      <c r="D1305" s="92">
        <v>5</v>
      </c>
      <c r="E1305" s="92">
        <v>3</v>
      </c>
      <c r="F1305" s="92">
        <v>4</v>
      </c>
      <c r="G1305" s="520"/>
      <c r="H1305" s="554" t="s">
        <v>756</v>
      </c>
      <c r="I1305" s="367"/>
      <c r="J1305" s="367"/>
      <c r="K1305" s="519">
        <f>SUM(K1306:K1309)</f>
        <v>0</v>
      </c>
      <c r="L1305" s="367"/>
    </row>
    <row r="1306" spans="1:12" ht="20.100000000000001" hidden="1" customHeight="1">
      <c r="A1306" s="453">
        <v>2</v>
      </c>
      <c r="B1306" s="435">
        <v>3</v>
      </c>
      <c r="C1306" s="435" t="s">
        <v>378</v>
      </c>
      <c r="D1306" s="92">
        <v>5</v>
      </c>
      <c r="E1306" s="92">
        <v>3</v>
      </c>
      <c r="F1306" s="92">
        <v>4</v>
      </c>
      <c r="G1306" s="518" t="s">
        <v>34</v>
      </c>
      <c r="H1306" s="367" t="s">
        <v>731</v>
      </c>
      <c r="I1306" s="367"/>
      <c r="J1306" s="367"/>
      <c r="K1306" s="519"/>
      <c r="L1306" s="367"/>
    </row>
    <row r="1307" spans="1:12" ht="20.100000000000001" hidden="1" customHeight="1">
      <c r="A1307" s="453">
        <v>2</v>
      </c>
      <c r="B1307" s="435">
        <v>3</v>
      </c>
      <c r="C1307" s="435" t="s">
        <v>378</v>
      </c>
      <c r="D1307" s="92">
        <v>5</v>
      </c>
      <c r="E1307" s="92">
        <v>3</v>
      </c>
      <c r="F1307" s="92">
        <v>4</v>
      </c>
      <c r="G1307" s="518" t="s">
        <v>37</v>
      </c>
      <c r="H1307" s="367" t="s">
        <v>757</v>
      </c>
      <c r="I1307" s="367"/>
      <c r="J1307" s="367"/>
      <c r="K1307" s="519"/>
      <c r="L1307" s="367"/>
    </row>
    <row r="1308" spans="1:12" ht="20.100000000000001" hidden="1" customHeight="1">
      <c r="A1308" s="453">
        <v>2</v>
      </c>
      <c r="B1308" s="435">
        <v>3</v>
      </c>
      <c r="C1308" s="435" t="s">
        <v>378</v>
      </c>
      <c r="D1308" s="92">
        <v>5</v>
      </c>
      <c r="E1308" s="92">
        <v>3</v>
      </c>
      <c r="F1308" s="92">
        <v>4</v>
      </c>
      <c r="G1308" s="518" t="s">
        <v>39</v>
      </c>
      <c r="H1308" s="367" t="s">
        <v>758</v>
      </c>
      <c r="I1308" s="367"/>
      <c r="J1308" s="367"/>
      <c r="K1308" s="519"/>
      <c r="L1308" s="367"/>
    </row>
    <row r="1309" spans="1:12" s="523" customFormat="1" ht="20.100000000000001" hidden="1" customHeight="1">
      <c r="A1309" s="453">
        <v>2</v>
      </c>
      <c r="B1309" s="435">
        <v>3</v>
      </c>
      <c r="C1309" s="435" t="s">
        <v>378</v>
      </c>
      <c r="D1309" s="92">
        <v>5</v>
      </c>
      <c r="E1309" s="92">
        <v>3</v>
      </c>
      <c r="F1309" s="92">
        <v>4</v>
      </c>
      <c r="G1309" s="518" t="s">
        <v>41</v>
      </c>
      <c r="H1309" s="367" t="s">
        <v>759</v>
      </c>
      <c r="I1309" s="367"/>
      <c r="J1309" s="367"/>
      <c r="K1309" s="519"/>
      <c r="L1309" s="367"/>
    </row>
    <row r="1310" spans="1:12" ht="20.100000000000001" customHeight="1">
      <c r="A1310" s="423">
        <v>2</v>
      </c>
      <c r="B1310" s="424">
        <v>3</v>
      </c>
      <c r="C1310" s="424" t="s">
        <v>380</v>
      </c>
      <c r="D1310" s="92"/>
      <c r="E1310" s="418"/>
      <c r="F1310" s="418"/>
      <c r="G1310" s="525"/>
      <c r="H1310" s="433" t="s">
        <v>381</v>
      </c>
      <c r="I1310" s="532"/>
      <c r="J1310" s="90"/>
      <c r="K1310" s="522">
        <f>K1311</f>
        <v>0</v>
      </c>
      <c r="L1310" s="90"/>
    </row>
    <row r="1311" spans="1:12" ht="20.100000000000001" hidden="1" customHeight="1">
      <c r="A1311" s="453">
        <v>2</v>
      </c>
      <c r="B1311" s="435">
        <v>3</v>
      </c>
      <c r="C1311" s="435" t="s">
        <v>380</v>
      </c>
      <c r="D1311" s="92">
        <v>5</v>
      </c>
      <c r="E1311" s="92">
        <v>3</v>
      </c>
      <c r="F1311" s="92"/>
      <c r="G1311" s="520"/>
      <c r="H1311" s="367" t="s">
        <v>55</v>
      </c>
      <c r="I1311" s="527"/>
      <c r="J1311" s="367"/>
      <c r="K1311" s="519">
        <f>K1312</f>
        <v>0</v>
      </c>
      <c r="L1311" s="367"/>
    </row>
    <row r="1312" spans="1:12" ht="20.100000000000001" hidden="1" customHeight="1">
      <c r="A1312" s="453">
        <v>2</v>
      </c>
      <c r="B1312" s="435">
        <v>3</v>
      </c>
      <c r="C1312" s="435" t="s">
        <v>380</v>
      </c>
      <c r="D1312" s="92">
        <v>5</v>
      </c>
      <c r="E1312" s="92">
        <v>3</v>
      </c>
      <c r="F1312" s="92">
        <v>4</v>
      </c>
      <c r="G1312" s="520"/>
      <c r="H1312" s="553" t="s">
        <v>756</v>
      </c>
      <c r="I1312" s="527"/>
      <c r="J1312" s="367"/>
      <c r="K1312" s="519">
        <f>SUM(K1313:K1316)</f>
        <v>0</v>
      </c>
      <c r="L1312" s="367"/>
    </row>
    <row r="1313" spans="1:12" ht="20.100000000000001" hidden="1" customHeight="1">
      <c r="A1313" s="453">
        <v>2</v>
      </c>
      <c r="B1313" s="435">
        <v>3</v>
      </c>
      <c r="C1313" s="435" t="s">
        <v>380</v>
      </c>
      <c r="D1313" s="92">
        <v>5</v>
      </c>
      <c r="E1313" s="92">
        <v>3</v>
      </c>
      <c r="F1313" s="92">
        <v>4</v>
      </c>
      <c r="G1313" s="518" t="s">
        <v>34</v>
      </c>
      <c r="H1313" s="367" t="s">
        <v>731</v>
      </c>
      <c r="I1313" s="527"/>
      <c r="J1313" s="367"/>
      <c r="K1313" s="519"/>
      <c r="L1313" s="367"/>
    </row>
    <row r="1314" spans="1:12" ht="20.100000000000001" hidden="1" customHeight="1">
      <c r="A1314" s="453">
        <v>2</v>
      </c>
      <c r="B1314" s="435">
        <v>3</v>
      </c>
      <c r="C1314" s="435" t="s">
        <v>380</v>
      </c>
      <c r="D1314" s="92">
        <v>5</v>
      </c>
      <c r="E1314" s="92">
        <v>3</v>
      </c>
      <c r="F1314" s="92">
        <v>4</v>
      </c>
      <c r="G1314" s="518" t="s">
        <v>37</v>
      </c>
      <c r="H1314" s="367" t="s">
        <v>757</v>
      </c>
      <c r="I1314" s="527"/>
      <c r="J1314" s="367"/>
      <c r="K1314" s="519"/>
      <c r="L1314" s="367"/>
    </row>
    <row r="1315" spans="1:12" ht="20.100000000000001" hidden="1" customHeight="1">
      <c r="A1315" s="453">
        <v>2</v>
      </c>
      <c r="B1315" s="435">
        <v>3</v>
      </c>
      <c r="C1315" s="435" t="s">
        <v>380</v>
      </c>
      <c r="D1315" s="92">
        <v>5</v>
      </c>
      <c r="E1315" s="92">
        <v>3</v>
      </c>
      <c r="F1315" s="92">
        <v>4</v>
      </c>
      <c r="G1315" s="518" t="s">
        <v>39</v>
      </c>
      <c r="H1315" s="367" t="s">
        <v>758</v>
      </c>
      <c r="I1315" s="527"/>
      <c r="J1315" s="367"/>
      <c r="K1315" s="519"/>
      <c r="L1315" s="367"/>
    </row>
    <row r="1316" spans="1:12" ht="20.100000000000001" hidden="1" customHeight="1">
      <c r="A1316" s="453">
        <v>2</v>
      </c>
      <c r="B1316" s="435">
        <v>3</v>
      </c>
      <c r="C1316" s="435" t="s">
        <v>380</v>
      </c>
      <c r="D1316" s="92">
        <v>5</v>
      </c>
      <c r="E1316" s="92">
        <v>3</v>
      </c>
      <c r="F1316" s="92">
        <v>4</v>
      </c>
      <c r="G1316" s="518" t="s">
        <v>41</v>
      </c>
      <c r="H1316" s="367" t="s">
        <v>759</v>
      </c>
      <c r="I1316" s="527"/>
      <c r="J1316" s="367"/>
      <c r="K1316" s="519"/>
      <c r="L1316" s="367"/>
    </row>
    <row r="1317" spans="1:12" ht="20.100000000000001" customHeight="1">
      <c r="A1317" s="423">
        <v>2</v>
      </c>
      <c r="B1317" s="424">
        <v>3</v>
      </c>
      <c r="C1317" s="424" t="s">
        <v>382</v>
      </c>
      <c r="D1317" s="92"/>
      <c r="E1317" s="418"/>
      <c r="F1317" s="418"/>
      <c r="G1317" s="525"/>
      <c r="H1317" s="537" t="s">
        <v>383</v>
      </c>
      <c r="I1317" s="541"/>
      <c r="J1317" s="90"/>
      <c r="K1317" s="522">
        <f>K1318</f>
        <v>0</v>
      </c>
      <c r="L1317" s="90"/>
    </row>
    <row r="1318" spans="1:12" ht="20.100000000000001" hidden="1" customHeight="1">
      <c r="A1318" s="453">
        <v>2</v>
      </c>
      <c r="B1318" s="435">
        <v>3</v>
      </c>
      <c r="C1318" s="435" t="s">
        <v>382</v>
      </c>
      <c r="D1318" s="92">
        <v>5</v>
      </c>
      <c r="E1318" s="92">
        <v>2</v>
      </c>
      <c r="F1318" s="92"/>
      <c r="G1318" s="520"/>
      <c r="H1318" s="553" t="s">
        <v>43</v>
      </c>
      <c r="I1318" s="527"/>
      <c r="J1318" s="367"/>
      <c r="K1318" s="519">
        <f>K1319+K1326+K1332</f>
        <v>0</v>
      </c>
      <c r="L1318" s="367"/>
    </row>
    <row r="1319" spans="1:12" ht="20.100000000000001" hidden="1" customHeight="1">
      <c r="A1319" s="453">
        <v>2</v>
      </c>
      <c r="B1319" s="435">
        <v>3</v>
      </c>
      <c r="C1319" s="435" t="s">
        <v>382</v>
      </c>
      <c r="D1319" s="92">
        <v>5</v>
      </c>
      <c r="E1319" s="92">
        <v>2</v>
      </c>
      <c r="F1319" s="92">
        <v>1</v>
      </c>
      <c r="G1319" s="520"/>
      <c r="H1319" s="553" t="s">
        <v>161</v>
      </c>
      <c r="I1319" s="527"/>
      <c r="J1319" s="367"/>
      <c r="K1319" s="519">
        <f>SUM(K1320:K1325)</f>
        <v>0</v>
      </c>
      <c r="L1319" s="367"/>
    </row>
    <row r="1320" spans="1:12" ht="20.100000000000001" hidden="1" customHeight="1">
      <c r="A1320" s="453">
        <v>2</v>
      </c>
      <c r="B1320" s="435">
        <v>3</v>
      </c>
      <c r="C1320" s="435" t="s">
        <v>382</v>
      </c>
      <c r="D1320" s="92">
        <v>5</v>
      </c>
      <c r="E1320" s="92">
        <v>2</v>
      </c>
      <c r="F1320" s="92">
        <v>1</v>
      </c>
      <c r="G1320" s="520" t="s">
        <v>34</v>
      </c>
      <c r="H1320" s="367" t="s">
        <v>330</v>
      </c>
      <c r="I1320" s="527"/>
      <c r="J1320" s="367"/>
      <c r="K1320" s="519"/>
      <c r="L1320" s="367"/>
    </row>
    <row r="1321" spans="1:12" ht="20.100000000000001" hidden="1" customHeight="1">
      <c r="A1321" s="453">
        <v>2</v>
      </c>
      <c r="B1321" s="435">
        <v>3</v>
      </c>
      <c r="C1321" s="435" t="s">
        <v>382</v>
      </c>
      <c r="D1321" s="92">
        <v>5</v>
      </c>
      <c r="E1321" s="92">
        <v>2</v>
      </c>
      <c r="F1321" s="92">
        <v>1</v>
      </c>
      <c r="G1321" s="520" t="s">
        <v>41</v>
      </c>
      <c r="H1321" s="367" t="s">
        <v>695</v>
      </c>
      <c r="I1321" s="527"/>
      <c r="J1321" s="367"/>
      <c r="K1321" s="519"/>
      <c r="L1321" s="367"/>
    </row>
    <row r="1322" spans="1:12" ht="20.100000000000001" hidden="1" customHeight="1">
      <c r="A1322" s="453">
        <v>2</v>
      </c>
      <c r="B1322" s="435">
        <v>3</v>
      </c>
      <c r="C1322" s="435" t="s">
        <v>382</v>
      </c>
      <c r="D1322" s="92">
        <v>5</v>
      </c>
      <c r="E1322" s="92">
        <v>2</v>
      </c>
      <c r="F1322" s="92">
        <v>1</v>
      </c>
      <c r="G1322" s="520" t="s">
        <v>45</v>
      </c>
      <c r="H1322" s="367" t="s">
        <v>197</v>
      </c>
      <c r="I1322" s="527"/>
      <c r="J1322" s="367"/>
      <c r="K1322" s="519"/>
      <c r="L1322" s="367"/>
    </row>
    <row r="1323" spans="1:12" ht="20.100000000000001" hidden="1" customHeight="1">
      <c r="A1323" s="453">
        <v>2</v>
      </c>
      <c r="B1323" s="435">
        <v>3</v>
      </c>
      <c r="C1323" s="435" t="s">
        <v>382</v>
      </c>
      <c r="D1323" s="92">
        <v>5</v>
      </c>
      <c r="E1323" s="92">
        <v>2</v>
      </c>
      <c r="F1323" s="92">
        <v>1</v>
      </c>
      <c r="G1323" s="520" t="s">
        <v>49</v>
      </c>
      <c r="H1323" s="367" t="s">
        <v>203</v>
      </c>
      <c r="I1323" s="527"/>
      <c r="J1323" s="367"/>
      <c r="K1323" s="519"/>
      <c r="L1323" s="367"/>
    </row>
    <row r="1324" spans="1:12" ht="20.100000000000001" hidden="1" customHeight="1">
      <c r="A1324" s="453">
        <v>2</v>
      </c>
      <c r="B1324" s="435">
        <v>3</v>
      </c>
      <c r="C1324" s="435" t="s">
        <v>382</v>
      </c>
      <c r="D1324" s="92">
        <v>5</v>
      </c>
      <c r="E1324" s="92">
        <v>2</v>
      </c>
      <c r="F1324" s="92">
        <v>1</v>
      </c>
      <c r="G1324" s="520" t="s">
        <v>51</v>
      </c>
      <c r="H1324" s="367" t="s">
        <v>446</v>
      </c>
      <c r="I1324" s="527"/>
      <c r="J1324" s="367"/>
      <c r="K1324" s="519"/>
      <c r="L1324" s="367"/>
    </row>
    <row r="1325" spans="1:12" ht="20.100000000000001" hidden="1" customHeight="1">
      <c r="A1325" s="453">
        <v>2</v>
      </c>
      <c r="B1325" s="435">
        <v>3</v>
      </c>
      <c r="C1325" s="435" t="s">
        <v>382</v>
      </c>
      <c r="D1325" s="92">
        <v>5</v>
      </c>
      <c r="E1325" s="92">
        <v>2</v>
      </c>
      <c r="F1325" s="92">
        <v>1</v>
      </c>
      <c r="G1325" s="518" t="s">
        <v>585</v>
      </c>
      <c r="H1325" s="367" t="s">
        <v>725</v>
      </c>
      <c r="I1325" s="527"/>
      <c r="J1325" s="367"/>
      <c r="K1325" s="519"/>
      <c r="L1325" s="367"/>
    </row>
    <row r="1326" spans="1:12" s="523" customFormat="1" ht="20.100000000000001" hidden="1" customHeight="1">
      <c r="A1326" s="453">
        <v>2</v>
      </c>
      <c r="B1326" s="435">
        <v>3</v>
      </c>
      <c r="C1326" s="435" t="s">
        <v>382</v>
      </c>
      <c r="D1326" s="92">
        <v>5</v>
      </c>
      <c r="E1326" s="92">
        <v>2</v>
      </c>
      <c r="F1326" s="92">
        <v>2</v>
      </c>
      <c r="G1326" s="520"/>
      <c r="H1326" s="553" t="s">
        <v>220</v>
      </c>
      <c r="I1326" s="527"/>
      <c r="J1326" s="367"/>
      <c r="K1326" s="519">
        <f>SUM(K1327:K1331)</f>
        <v>0</v>
      </c>
      <c r="L1326" s="367"/>
    </row>
    <row r="1327" spans="1:12" ht="20.100000000000001" hidden="1" customHeight="1">
      <c r="A1327" s="453">
        <v>2</v>
      </c>
      <c r="B1327" s="435">
        <v>3</v>
      </c>
      <c r="C1327" s="435" t="s">
        <v>382</v>
      </c>
      <c r="D1327" s="92">
        <v>5</v>
      </c>
      <c r="E1327" s="92">
        <v>2</v>
      </c>
      <c r="F1327" s="92">
        <v>2</v>
      </c>
      <c r="G1327" s="518" t="s">
        <v>34</v>
      </c>
      <c r="H1327" s="553" t="s">
        <v>339</v>
      </c>
      <c r="I1327" s="527"/>
      <c r="J1327" s="367"/>
      <c r="K1327" s="519"/>
      <c r="L1327" s="367"/>
    </row>
    <row r="1328" spans="1:12" ht="20.100000000000001" hidden="1" customHeight="1">
      <c r="A1328" s="453">
        <v>2</v>
      </c>
      <c r="B1328" s="435">
        <v>3</v>
      </c>
      <c r="C1328" s="435" t="s">
        <v>382</v>
      </c>
      <c r="D1328" s="92">
        <v>5</v>
      </c>
      <c r="E1328" s="92">
        <v>2</v>
      </c>
      <c r="F1328" s="92">
        <v>2</v>
      </c>
      <c r="G1328" s="518" t="s">
        <v>37</v>
      </c>
      <c r="H1328" s="553" t="s">
        <v>699</v>
      </c>
      <c r="I1328" s="527"/>
      <c r="J1328" s="367"/>
      <c r="K1328" s="519"/>
      <c r="L1328" s="367"/>
    </row>
    <row r="1329" spans="1:12" ht="20.100000000000001" hidden="1" customHeight="1">
      <c r="A1329" s="453">
        <v>2</v>
      </c>
      <c r="B1329" s="435">
        <v>3</v>
      </c>
      <c r="C1329" s="435" t="s">
        <v>382</v>
      </c>
      <c r="D1329" s="92">
        <v>5</v>
      </c>
      <c r="E1329" s="92">
        <v>2</v>
      </c>
      <c r="F1329" s="92">
        <v>2</v>
      </c>
      <c r="G1329" s="518" t="s">
        <v>41</v>
      </c>
      <c r="H1329" s="553" t="s">
        <v>701</v>
      </c>
      <c r="I1329" s="527"/>
      <c r="J1329" s="367"/>
      <c r="K1329" s="519"/>
      <c r="L1329" s="367"/>
    </row>
    <row r="1330" spans="1:12" ht="20.100000000000001" hidden="1" customHeight="1">
      <c r="A1330" s="453">
        <v>2</v>
      </c>
      <c r="B1330" s="435">
        <v>3</v>
      </c>
      <c r="C1330" s="435" t="s">
        <v>382</v>
      </c>
      <c r="D1330" s="92">
        <v>5</v>
      </c>
      <c r="E1330" s="92">
        <v>2</v>
      </c>
      <c r="F1330" s="92">
        <v>2</v>
      </c>
      <c r="G1330" s="518" t="s">
        <v>45</v>
      </c>
      <c r="H1330" s="553" t="s">
        <v>702</v>
      </c>
      <c r="I1330" s="527"/>
      <c r="J1330" s="367"/>
      <c r="K1330" s="519"/>
      <c r="L1330" s="367"/>
    </row>
    <row r="1331" spans="1:12" ht="20.100000000000001" hidden="1" customHeight="1">
      <c r="A1331" s="453">
        <v>2</v>
      </c>
      <c r="B1331" s="435">
        <v>3</v>
      </c>
      <c r="C1331" s="435" t="s">
        <v>382</v>
      </c>
      <c r="D1331" s="92">
        <v>5</v>
      </c>
      <c r="E1331" s="92">
        <v>2</v>
      </c>
      <c r="F1331" s="92">
        <v>2</v>
      </c>
      <c r="G1331" s="518" t="s">
        <v>585</v>
      </c>
      <c r="H1331" s="553" t="s">
        <v>703</v>
      </c>
      <c r="I1331" s="527"/>
      <c r="J1331" s="367"/>
      <c r="K1331" s="519"/>
      <c r="L1331" s="367"/>
    </row>
    <row r="1332" spans="1:12" ht="20.100000000000001" hidden="1" customHeight="1">
      <c r="A1332" s="453">
        <v>2</v>
      </c>
      <c r="B1332" s="435">
        <v>3</v>
      </c>
      <c r="C1332" s="435" t="s">
        <v>382</v>
      </c>
      <c r="D1332" s="92">
        <v>5</v>
      </c>
      <c r="E1332" s="92">
        <v>2</v>
      </c>
      <c r="F1332" s="92">
        <v>3</v>
      </c>
      <c r="G1332" s="520"/>
      <c r="H1332" s="553" t="s">
        <v>226</v>
      </c>
      <c r="I1332" s="527"/>
      <c r="J1332" s="367"/>
      <c r="K1332" s="519">
        <f>K1333</f>
        <v>0</v>
      </c>
      <c r="L1332" s="367"/>
    </row>
    <row r="1333" spans="1:12" ht="20.100000000000001" hidden="1" customHeight="1">
      <c r="A1333" s="453">
        <v>2</v>
      </c>
      <c r="B1333" s="435">
        <v>3</v>
      </c>
      <c r="C1333" s="435" t="s">
        <v>382</v>
      </c>
      <c r="D1333" s="92">
        <v>5</v>
      </c>
      <c r="E1333" s="92">
        <v>2</v>
      </c>
      <c r="F1333" s="92">
        <v>3</v>
      </c>
      <c r="G1333" s="518" t="s">
        <v>34</v>
      </c>
      <c r="H1333" s="553" t="s">
        <v>704</v>
      </c>
      <c r="I1333" s="527"/>
      <c r="J1333" s="367"/>
      <c r="K1333" s="519"/>
      <c r="L1333" s="367"/>
    </row>
    <row r="1334" spans="1:12" ht="20.100000000000001" customHeight="1">
      <c r="A1334" s="423">
        <v>2</v>
      </c>
      <c r="B1334" s="424">
        <v>3</v>
      </c>
      <c r="C1334" s="424" t="s">
        <v>384</v>
      </c>
      <c r="D1334" s="92"/>
      <c r="E1334" s="418"/>
      <c r="F1334" s="418"/>
      <c r="G1334" s="525"/>
      <c r="H1334" s="537" t="s">
        <v>385</v>
      </c>
      <c r="I1334" s="541"/>
      <c r="J1334" s="90"/>
      <c r="K1334" s="522">
        <f>K1335</f>
        <v>0</v>
      </c>
      <c r="L1334" s="90"/>
    </row>
    <row r="1335" spans="1:12" ht="20.100000000000001" hidden="1" customHeight="1">
      <c r="A1335" s="453">
        <v>2</v>
      </c>
      <c r="B1335" s="435">
        <v>3</v>
      </c>
      <c r="C1335" s="435" t="s">
        <v>384</v>
      </c>
      <c r="D1335" s="92">
        <v>5</v>
      </c>
      <c r="E1335" s="92">
        <v>2</v>
      </c>
      <c r="F1335" s="92"/>
      <c r="G1335" s="520"/>
      <c r="H1335" s="553" t="s">
        <v>43</v>
      </c>
      <c r="I1335" s="527"/>
      <c r="J1335" s="367"/>
      <c r="K1335" s="519">
        <f>K1336</f>
        <v>0</v>
      </c>
      <c r="L1335" s="367"/>
    </row>
    <row r="1336" spans="1:12" ht="20.100000000000001" hidden="1" customHeight="1">
      <c r="A1336" s="453">
        <v>2</v>
      </c>
      <c r="B1336" s="435">
        <v>3</v>
      </c>
      <c r="C1336" s="435" t="s">
        <v>384</v>
      </c>
      <c r="D1336" s="92">
        <v>5</v>
      </c>
      <c r="E1336" s="92">
        <v>2</v>
      </c>
      <c r="F1336" s="92">
        <v>1</v>
      </c>
      <c r="G1336" s="520"/>
      <c r="H1336" s="553" t="s">
        <v>161</v>
      </c>
      <c r="I1336" s="527"/>
      <c r="J1336" s="367"/>
      <c r="K1336" s="519">
        <f>SUM(K1337:K1342)</f>
        <v>0</v>
      </c>
      <c r="L1336" s="367"/>
    </row>
    <row r="1337" spans="1:12" ht="20.100000000000001" hidden="1" customHeight="1">
      <c r="A1337" s="453">
        <v>2</v>
      </c>
      <c r="B1337" s="435">
        <v>3</v>
      </c>
      <c r="C1337" s="435" t="s">
        <v>384</v>
      </c>
      <c r="D1337" s="92">
        <v>5</v>
      </c>
      <c r="E1337" s="92">
        <v>2</v>
      </c>
      <c r="F1337" s="92">
        <v>1</v>
      </c>
      <c r="G1337" s="520" t="s">
        <v>34</v>
      </c>
      <c r="H1337" s="367" t="s">
        <v>330</v>
      </c>
      <c r="I1337" s="527"/>
      <c r="J1337" s="367"/>
      <c r="K1337" s="519"/>
      <c r="L1337" s="367"/>
    </row>
    <row r="1338" spans="1:12" ht="20.100000000000001" hidden="1" customHeight="1">
      <c r="A1338" s="453">
        <v>2</v>
      </c>
      <c r="B1338" s="435">
        <v>3</v>
      </c>
      <c r="C1338" s="435" t="s">
        <v>384</v>
      </c>
      <c r="D1338" s="92">
        <v>5</v>
      </c>
      <c r="E1338" s="92">
        <v>2</v>
      </c>
      <c r="F1338" s="92">
        <v>1</v>
      </c>
      <c r="G1338" s="520" t="s">
        <v>41</v>
      </c>
      <c r="H1338" s="367" t="s">
        <v>695</v>
      </c>
      <c r="I1338" s="527"/>
      <c r="J1338" s="367"/>
      <c r="K1338" s="519"/>
      <c r="L1338" s="367"/>
    </row>
    <row r="1339" spans="1:12" ht="20.100000000000001" hidden="1" customHeight="1">
      <c r="A1339" s="453">
        <v>2</v>
      </c>
      <c r="B1339" s="435">
        <v>3</v>
      </c>
      <c r="C1339" s="435" t="s">
        <v>384</v>
      </c>
      <c r="D1339" s="92">
        <v>5</v>
      </c>
      <c r="E1339" s="92">
        <v>2</v>
      </c>
      <c r="F1339" s="92">
        <v>1</v>
      </c>
      <c r="G1339" s="520" t="s">
        <v>45</v>
      </c>
      <c r="H1339" s="367" t="s">
        <v>197</v>
      </c>
      <c r="I1339" s="527"/>
      <c r="J1339" s="367"/>
      <c r="K1339" s="519"/>
      <c r="L1339" s="367"/>
    </row>
    <row r="1340" spans="1:12" ht="20.100000000000001" hidden="1" customHeight="1">
      <c r="A1340" s="453">
        <v>2</v>
      </c>
      <c r="B1340" s="435">
        <v>3</v>
      </c>
      <c r="C1340" s="435" t="s">
        <v>384</v>
      </c>
      <c r="D1340" s="92">
        <v>5</v>
      </c>
      <c r="E1340" s="92">
        <v>2</v>
      </c>
      <c r="F1340" s="92">
        <v>1</v>
      </c>
      <c r="G1340" s="520" t="s">
        <v>49</v>
      </c>
      <c r="H1340" s="367" t="s">
        <v>203</v>
      </c>
      <c r="I1340" s="527"/>
      <c r="J1340" s="367"/>
      <c r="K1340" s="519"/>
      <c r="L1340" s="367"/>
    </row>
    <row r="1341" spans="1:12" s="523" customFormat="1" ht="20.100000000000001" hidden="1" customHeight="1">
      <c r="A1341" s="453">
        <v>2</v>
      </c>
      <c r="B1341" s="435">
        <v>3</v>
      </c>
      <c r="C1341" s="435" t="s">
        <v>384</v>
      </c>
      <c r="D1341" s="92">
        <v>5</v>
      </c>
      <c r="E1341" s="92">
        <v>2</v>
      </c>
      <c r="F1341" s="92">
        <v>1</v>
      </c>
      <c r="G1341" s="520" t="s">
        <v>51</v>
      </c>
      <c r="H1341" s="367" t="s">
        <v>446</v>
      </c>
      <c r="I1341" s="527"/>
      <c r="J1341" s="367"/>
      <c r="K1341" s="519"/>
      <c r="L1341" s="367"/>
    </row>
    <row r="1342" spans="1:12" ht="20.100000000000001" hidden="1" customHeight="1">
      <c r="A1342" s="453">
        <v>2</v>
      </c>
      <c r="B1342" s="435">
        <v>3</v>
      </c>
      <c r="C1342" s="435" t="s">
        <v>384</v>
      </c>
      <c r="D1342" s="92">
        <v>5</v>
      </c>
      <c r="E1342" s="92">
        <v>2</v>
      </c>
      <c r="F1342" s="92">
        <v>1</v>
      </c>
      <c r="G1342" s="518" t="s">
        <v>585</v>
      </c>
      <c r="H1342" s="367" t="s">
        <v>725</v>
      </c>
      <c r="I1342" s="527"/>
      <c r="J1342" s="367"/>
      <c r="K1342" s="519"/>
      <c r="L1342" s="367"/>
    </row>
    <row r="1343" spans="1:12" ht="20.100000000000001" hidden="1" customHeight="1">
      <c r="A1343" s="453">
        <v>2</v>
      </c>
      <c r="B1343" s="435">
        <v>3</v>
      </c>
      <c r="C1343" s="435" t="s">
        <v>384</v>
      </c>
      <c r="D1343" s="92">
        <v>5</v>
      </c>
      <c r="E1343" s="92">
        <v>2</v>
      </c>
      <c r="F1343" s="92">
        <v>2</v>
      </c>
      <c r="G1343" s="520"/>
      <c r="H1343" s="553" t="s">
        <v>220</v>
      </c>
      <c r="I1343" s="527"/>
      <c r="J1343" s="367"/>
      <c r="K1343" s="519">
        <f>SUM(K1344:K1348)</f>
        <v>0</v>
      </c>
      <c r="L1343" s="367"/>
    </row>
    <row r="1344" spans="1:12" ht="20.100000000000001" hidden="1" customHeight="1">
      <c r="A1344" s="453">
        <v>2</v>
      </c>
      <c r="B1344" s="435">
        <v>3</v>
      </c>
      <c r="C1344" s="435" t="s">
        <v>384</v>
      </c>
      <c r="D1344" s="92">
        <v>5</v>
      </c>
      <c r="E1344" s="92">
        <v>2</v>
      </c>
      <c r="F1344" s="92">
        <v>2</v>
      </c>
      <c r="G1344" s="518" t="s">
        <v>34</v>
      </c>
      <c r="H1344" s="553" t="s">
        <v>339</v>
      </c>
      <c r="I1344" s="527"/>
      <c r="J1344" s="367"/>
      <c r="K1344" s="519"/>
      <c r="L1344" s="367"/>
    </row>
    <row r="1345" spans="1:12" ht="20.100000000000001" hidden="1" customHeight="1">
      <c r="A1345" s="453">
        <v>2</v>
      </c>
      <c r="B1345" s="435">
        <v>3</v>
      </c>
      <c r="C1345" s="435" t="s">
        <v>384</v>
      </c>
      <c r="D1345" s="92">
        <v>5</v>
      </c>
      <c r="E1345" s="92">
        <v>2</v>
      </c>
      <c r="F1345" s="92">
        <v>2</v>
      </c>
      <c r="G1345" s="518" t="s">
        <v>37</v>
      </c>
      <c r="H1345" s="553" t="s">
        <v>699</v>
      </c>
      <c r="I1345" s="527"/>
      <c r="J1345" s="367"/>
      <c r="K1345" s="519"/>
      <c r="L1345" s="367"/>
    </row>
    <row r="1346" spans="1:12" ht="20.100000000000001" hidden="1" customHeight="1">
      <c r="A1346" s="453">
        <v>2</v>
      </c>
      <c r="B1346" s="435">
        <v>3</v>
      </c>
      <c r="C1346" s="435" t="s">
        <v>384</v>
      </c>
      <c r="D1346" s="92">
        <v>5</v>
      </c>
      <c r="E1346" s="92">
        <v>2</v>
      </c>
      <c r="F1346" s="92">
        <v>2</v>
      </c>
      <c r="G1346" s="518" t="s">
        <v>41</v>
      </c>
      <c r="H1346" s="553" t="s">
        <v>701</v>
      </c>
      <c r="I1346" s="527"/>
      <c r="J1346" s="367"/>
      <c r="K1346" s="519"/>
      <c r="L1346" s="367"/>
    </row>
    <row r="1347" spans="1:12" ht="20.100000000000001" hidden="1" customHeight="1">
      <c r="A1347" s="453">
        <v>2</v>
      </c>
      <c r="B1347" s="435">
        <v>3</v>
      </c>
      <c r="C1347" s="435" t="s">
        <v>384</v>
      </c>
      <c r="D1347" s="92">
        <v>5</v>
      </c>
      <c r="E1347" s="92">
        <v>2</v>
      </c>
      <c r="F1347" s="92">
        <v>2</v>
      </c>
      <c r="G1347" s="518" t="s">
        <v>45</v>
      </c>
      <c r="H1347" s="553" t="s">
        <v>702</v>
      </c>
      <c r="I1347" s="527"/>
      <c r="J1347" s="367"/>
      <c r="K1347" s="519"/>
      <c r="L1347" s="367"/>
    </row>
    <row r="1348" spans="1:12" s="555" customFormat="1" ht="20.100000000000001" hidden="1" customHeight="1">
      <c r="A1348" s="453">
        <v>2</v>
      </c>
      <c r="B1348" s="435">
        <v>3</v>
      </c>
      <c r="C1348" s="435" t="s">
        <v>384</v>
      </c>
      <c r="D1348" s="92">
        <v>5</v>
      </c>
      <c r="E1348" s="92">
        <v>2</v>
      </c>
      <c r="F1348" s="92">
        <v>2</v>
      </c>
      <c r="G1348" s="518" t="s">
        <v>585</v>
      </c>
      <c r="H1348" s="553" t="s">
        <v>703</v>
      </c>
      <c r="I1348" s="527"/>
      <c r="J1348" s="367"/>
      <c r="K1348" s="519"/>
      <c r="L1348" s="367"/>
    </row>
    <row r="1349" spans="1:12" s="545" customFormat="1" ht="20.100000000000001" customHeight="1">
      <c r="A1349" s="423">
        <v>2</v>
      </c>
      <c r="B1349" s="424">
        <v>3</v>
      </c>
      <c r="C1349" s="424" t="s">
        <v>386</v>
      </c>
      <c r="D1349" s="92"/>
      <c r="E1349" s="418"/>
      <c r="F1349" s="418"/>
      <c r="G1349" s="525"/>
      <c r="H1349" s="537" t="s">
        <v>387</v>
      </c>
      <c r="I1349" s="541"/>
      <c r="J1349" s="90"/>
      <c r="K1349" s="522"/>
      <c r="L1349" s="90"/>
    </row>
    <row r="1350" spans="1:12" s="545" customFormat="1" ht="20.100000000000001" hidden="1" customHeight="1">
      <c r="A1350" s="453">
        <v>2</v>
      </c>
      <c r="B1350" s="435">
        <v>3</v>
      </c>
      <c r="C1350" s="435" t="s">
        <v>386</v>
      </c>
      <c r="D1350" s="92">
        <v>5</v>
      </c>
      <c r="E1350" s="92">
        <v>3</v>
      </c>
      <c r="F1350" s="92"/>
      <c r="G1350" s="520"/>
      <c r="H1350" s="367" t="s">
        <v>55</v>
      </c>
      <c r="I1350" s="527"/>
      <c r="J1350" s="367"/>
      <c r="K1350" s="519">
        <f>K1351</f>
        <v>0</v>
      </c>
      <c r="L1350" s="367"/>
    </row>
    <row r="1351" spans="1:12" s="545" customFormat="1" ht="20.100000000000001" hidden="1" customHeight="1">
      <c r="A1351" s="453">
        <v>2</v>
      </c>
      <c r="B1351" s="435">
        <v>3</v>
      </c>
      <c r="C1351" s="435" t="s">
        <v>386</v>
      </c>
      <c r="D1351" s="92">
        <v>5</v>
      </c>
      <c r="E1351" s="92">
        <v>3</v>
      </c>
      <c r="F1351" s="92">
        <v>7</v>
      </c>
      <c r="G1351" s="520"/>
      <c r="H1351" s="553" t="s">
        <v>784</v>
      </c>
      <c r="I1351" s="527"/>
      <c r="J1351" s="367"/>
      <c r="K1351" s="519">
        <f>SUM(K1352:K1355)</f>
        <v>0</v>
      </c>
      <c r="L1351" s="367"/>
    </row>
    <row r="1352" spans="1:12" s="545" customFormat="1" ht="20.100000000000001" hidden="1" customHeight="1">
      <c r="A1352" s="453">
        <v>2</v>
      </c>
      <c r="B1352" s="435">
        <v>3</v>
      </c>
      <c r="C1352" s="435" t="s">
        <v>386</v>
      </c>
      <c r="D1352" s="92">
        <v>5</v>
      </c>
      <c r="E1352" s="92">
        <v>3</v>
      </c>
      <c r="F1352" s="92">
        <v>7</v>
      </c>
      <c r="G1352" s="518" t="s">
        <v>34</v>
      </c>
      <c r="H1352" s="367" t="s">
        <v>731</v>
      </c>
      <c r="I1352" s="527"/>
      <c r="J1352" s="367"/>
      <c r="K1352" s="519"/>
      <c r="L1352" s="367"/>
    </row>
    <row r="1353" spans="1:12" s="545" customFormat="1" ht="20.100000000000001" hidden="1" customHeight="1">
      <c r="A1353" s="453">
        <v>2</v>
      </c>
      <c r="B1353" s="435">
        <v>3</v>
      </c>
      <c r="C1353" s="435" t="s">
        <v>386</v>
      </c>
      <c r="D1353" s="92">
        <v>5</v>
      </c>
      <c r="E1353" s="92">
        <v>3</v>
      </c>
      <c r="F1353" s="92">
        <v>7</v>
      </c>
      <c r="G1353" s="518" t="s">
        <v>37</v>
      </c>
      <c r="H1353" s="367" t="s">
        <v>757</v>
      </c>
      <c r="I1353" s="527"/>
      <c r="J1353" s="367"/>
      <c r="K1353" s="519"/>
      <c r="L1353" s="367"/>
    </row>
    <row r="1354" spans="1:12" s="545" customFormat="1" ht="20.100000000000001" hidden="1" customHeight="1">
      <c r="A1354" s="453">
        <v>2</v>
      </c>
      <c r="B1354" s="435">
        <v>3</v>
      </c>
      <c r="C1354" s="435" t="s">
        <v>386</v>
      </c>
      <c r="D1354" s="92">
        <v>5</v>
      </c>
      <c r="E1354" s="92">
        <v>3</v>
      </c>
      <c r="F1354" s="92">
        <v>7</v>
      </c>
      <c r="G1354" s="518" t="s">
        <v>39</v>
      </c>
      <c r="H1354" s="367" t="s">
        <v>758</v>
      </c>
      <c r="I1354" s="527"/>
      <c r="J1354" s="367"/>
      <c r="K1354" s="519"/>
      <c r="L1354" s="367"/>
    </row>
    <row r="1355" spans="1:12" s="545" customFormat="1" ht="20.100000000000001" hidden="1" customHeight="1">
      <c r="A1355" s="453">
        <v>2</v>
      </c>
      <c r="B1355" s="435">
        <v>3</v>
      </c>
      <c r="C1355" s="435" t="s">
        <v>386</v>
      </c>
      <c r="D1355" s="92">
        <v>5</v>
      </c>
      <c r="E1355" s="92">
        <v>3</v>
      </c>
      <c r="F1355" s="92">
        <v>7</v>
      </c>
      <c r="G1355" s="518" t="s">
        <v>41</v>
      </c>
      <c r="H1355" s="367" t="s">
        <v>759</v>
      </c>
      <c r="I1355" s="527"/>
      <c r="J1355" s="367"/>
      <c r="K1355" s="519">
        <f>'2.3.18'!J23</f>
        <v>0</v>
      </c>
      <c r="L1355" s="362" t="s">
        <v>48</v>
      </c>
    </row>
    <row r="1356" spans="1:12" s="545" customFormat="1" ht="20.100000000000001" customHeight="1">
      <c r="A1356" s="556">
        <v>2</v>
      </c>
      <c r="B1356" s="557">
        <v>3</v>
      </c>
      <c r="C1356" s="606" t="s">
        <v>585</v>
      </c>
      <c r="D1356" s="548"/>
      <c r="E1356" s="558"/>
      <c r="F1356" s="558"/>
      <c r="G1356" s="559"/>
      <c r="H1356" s="560" t="s">
        <v>609</v>
      </c>
      <c r="I1356" s="561"/>
      <c r="J1356" s="562"/>
      <c r="K1356" s="563">
        <f>K1357+K1371</f>
        <v>0</v>
      </c>
      <c r="L1356" s="562"/>
    </row>
    <row r="1357" spans="1:12" s="545" customFormat="1" ht="20.100000000000001" hidden="1" customHeight="1">
      <c r="A1357" s="546">
        <v>2</v>
      </c>
      <c r="B1357" s="547">
        <v>3</v>
      </c>
      <c r="C1357" s="557" t="s">
        <v>585</v>
      </c>
      <c r="D1357" s="548">
        <v>5</v>
      </c>
      <c r="E1357" s="548">
        <v>2</v>
      </c>
      <c r="F1357" s="548"/>
      <c r="G1357" s="564"/>
      <c r="H1357" s="565" t="s">
        <v>43</v>
      </c>
      <c r="I1357" s="551"/>
      <c r="J1357" s="550"/>
      <c r="K1357" s="552">
        <f>K1358+K1365</f>
        <v>0</v>
      </c>
      <c r="L1357" s="550"/>
    </row>
    <row r="1358" spans="1:12" s="545" customFormat="1" ht="20.100000000000001" hidden="1" customHeight="1">
      <c r="A1358" s="546">
        <v>2</v>
      </c>
      <c r="B1358" s="547">
        <v>3</v>
      </c>
      <c r="C1358" s="557" t="s">
        <v>585</v>
      </c>
      <c r="D1358" s="548">
        <v>5</v>
      </c>
      <c r="E1358" s="548">
        <v>2</v>
      </c>
      <c r="F1358" s="548">
        <v>1</v>
      </c>
      <c r="G1358" s="564"/>
      <c r="H1358" s="565" t="s">
        <v>161</v>
      </c>
      <c r="I1358" s="551"/>
      <c r="J1358" s="550"/>
      <c r="K1358" s="552">
        <f>SUM(K1359:K1364)</f>
        <v>0</v>
      </c>
      <c r="L1358" s="550"/>
    </row>
    <row r="1359" spans="1:12" s="545" customFormat="1" ht="20.100000000000001" hidden="1" customHeight="1">
      <c r="A1359" s="546">
        <v>2</v>
      </c>
      <c r="B1359" s="547">
        <v>3</v>
      </c>
      <c r="C1359" s="557" t="s">
        <v>585</v>
      </c>
      <c r="D1359" s="548">
        <v>5</v>
      </c>
      <c r="E1359" s="548">
        <v>2</v>
      </c>
      <c r="F1359" s="548">
        <v>1</v>
      </c>
      <c r="G1359" s="564" t="s">
        <v>34</v>
      </c>
      <c r="H1359" s="550" t="s">
        <v>330</v>
      </c>
      <c r="I1359" s="551"/>
      <c r="J1359" s="550"/>
      <c r="K1359" s="552"/>
      <c r="L1359" s="550"/>
    </row>
    <row r="1360" spans="1:12" s="545" customFormat="1" ht="20.100000000000001" hidden="1" customHeight="1">
      <c r="A1360" s="546">
        <v>2</v>
      </c>
      <c r="B1360" s="547">
        <v>3</v>
      </c>
      <c r="C1360" s="557" t="s">
        <v>585</v>
      </c>
      <c r="D1360" s="548">
        <v>5</v>
      </c>
      <c r="E1360" s="548">
        <v>2</v>
      </c>
      <c r="F1360" s="548">
        <v>1</v>
      </c>
      <c r="G1360" s="564" t="s">
        <v>41</v>
      </c>
      <c r="H1360" s="550" t="s">
        <v>695</v>
      </c>
      <c r="I1360" s="551"/>
      <c r="J1360" s="550"/>
      <c r="K1360" s="552"/>
      <c r="L1360" s="550"/>
    </row>
    <row r="1361" spans="1:12" s="545" customFormat="1" ht="20.100000000000001" hidden="1" customHeight="1">
      <c r="A1361" s="546">
        <v>2</v>
      </c>
      <c r="B1361" s="547">
        <v>3</v>
      </c>
      <c r="C1361" s="557" t="s">
        <v>585</v>
      </c>
      <c r="D1361" s="548">
        <v>5</v>
      </c>
      <c r="E1361" s="548">
        <v>2</v>
      </c>
      <c r="F1361" s="548">
        <v>1</v>
      </c>
      <c r="G1361" s="564" t="s">
        <v>45</v>
      </c>
      <c r="H1361" s="550" t="s">
        <v>197</v>
      </c>
      <c r="I1361" s="551"/>
      <c r="J1361" s="550"/>
      <c r="K1361" s="552"/>
      <c r="L1361" s="550"/>
    </row>
    <row r="1362" spans="1:12" s="545" customFormat="1" ht="20.100000000000001" hidden="1" customHeight="1">
      <c r="A1362" s="546">
        <v>2</v>
      </c>
      <c r="B1362" s="547">
        <v>3</v>
      </c>
      <c r="C1362" s="557" t="s">
        <v>585</v>
      </c>
      <c r="D1362" s="548">
        <v>5</v>
      </c>
      <c r="E1362" s="548">
        <v>2</v>
      </c>
      <c r="F1362" s="548">
        <v>1</v>
      </c>
      <c r="G1362" s="564" t="s">
        <v>49</v>
      </c>
      <c r="H1362" s="550" t="s">
        <v>203</v>
      </c>
      <c r="I1362" s="551"/>
      <c r="J1362" s="550"/>
      <c r="K1362" s="552"/>
      <c r="L1362" s="550"/>
    </row>
    <row r="1363" spans="1:12" ht="20.100000000000001" hidden="1" customHeight="1">
      <c r="A1363" s="546">
        <v>2</v>
      </c>
      <c r="B1363" s="547">
        <v>3</v>
      </c>
      <c r="C1363" s="557" t="s">
        <v>585</v>
      </c>
      <c r="D1363" s="548">
        <v>5</v>
      </c>
      <c r="E1363" s="548">
        <v>2</v>
      </c>
      <c r="F1363" s="548">
        <v>1</v>
      </c>
      <c r="G1363" s="564" t="s">
        <v>51</v>
      </c>
      <c r="H1363" s="550" t="s">
        <v>446</v>
      </c>
      <c r="I1363" s="551"/>
      <c r="J1363" s="550"/>
      <c r="K1363" s="552"/>
      <c r="L1363" s="550"/>
    </row>
    <row r="1364" spans="1:12" ht="20.100000000000001" hidden="1" customHeight="1">
      <c r="A1364" s="546">
        <v>2</v>
      </c>
      <c r="B1364" s="547">
        <v>3</v>
      </c>
      <c r="C1364" s="557" t="s">
        <v>585</v>
      </c>
      <c r="D1364" s="548">
        <v>5</v>
      </c>
      <c r="E1364" s="548">
        <v>2</v>
      </c>
      <c r="F1364" s="548">
        <v>1</v>
      </c>
      <c r="G1364" s="549" t="s">
        <v>585</v>
      </c>
      <c r="H1364" s="550" t="s">
        <v>725</v>
      </c>
      <c r="I1364" s="551"/>
      <c r="J1364" s="550"/>
      <c r="K1364" s="552"/>
      <c r="L1364" s="550"/>
    </row>
    <row r="1365" spans="1:12" ht="20.100000000000001" hidden="1" customHeight="1">
      <c r="A1365" s="546">
        <v>2</v>
      </c>
      <c r="B1365" s="547">
        <v>3</v>
      </c>
      <c r="C1365" s="557" t="s">
        <v>585</v>
      </c>
      <c r="D1365" s="548">
        <v>5</v>
      </c>
      <c r="E1365" s="548">
        <v>2</v>
      </c>
      <c r="F1365" s="548">
        <v>2</v>
      </c>
      <c r="G1365" s="564"/>
      <c r="H1365" s="565" t="s">
        <v>220</v>
      </c>
      <c r="I1365" s="551"/>
      <c r="J1365" s="550"/>
      <c r="K1365" s="552">
        <f>SUM(K1366:K1370)</f>
        <v>0</v>
      </c>
      <c r="L1365" s="550"/>
    </row>
    <row r="1366" spans="1:12" ht="20.100000000000001" hidden="1" customHeight="1">
      <c r="A1366" s="546">
        <v>2</v>
      </c>
      <c r="B1366" s="547">
        <v>3</v>
      </c>
      <c r="C1366" s="557" t="s">
        <v>585</v>
      </c>
      <c r="D1366" s="548">
        <v>5</v>
      </c>
      <c r="E1366" s="548">
        <v>2</v>
      </c>
      <c r="F1366" s="548">
        <v>2</v>
      </c>
      <c r="G1366" s="549" t="s">
        <v>34</v>
      </c>
      <c r="H1366" s="565" t="s">
        <v>339</v>
      </c>
      <c r="I1366" s="551"/>
      <c r="J1366" s="550"/>
      <c r="K1366" s="552"/>
      <c r="L1366" s="550"/>
    </row>
    <row r="1367" spans="1:12" ht="20.100000000000001" hidden="1" customHeight="1">
      <c r="A1367" s="546">
        <v>2</v>
      </c>
      <c r="B1367" s="547">
        <v>3</v>
      </c>
      <c r="C1367" s="557" t="s">
        <v>585</v>
      </c>
      <c r="D1367" s="548">
        <v>5</v>
      </c>
      <c r="E1367" s="548">
        <v>2</v>
      </c>
      <c r="F1367" s="548">
        <v>2</v>
      </c>
      <c r="G1367" s="549" t="s">
        <v>37</v>
      </c>
      <c r="H1367" s="565" t="s">
        <v>699</v>
      </c>
      <c r="I1367" s="551"/>
      <c r="J1367" s="550"/>
      <c r="K1367" s="552"/>
      <c r="L1367" s="550"/>
    </row>
    <row r="1368" spans="1:12" ht="20.100000000000001" hidden="1" customHeight="1">
      <c r="A1368" s="546">
        <v>2</v>
      </c>
      <c r="B1368" s="547">
        <v>3</v>
      </c>
      <c r="C1368" s="557" t="s">
        <v>585</v>
      </c>
      <c r="D1368" s="548">
        <v>5</v>
      </c>
      <c r="E1368" s="548">
        <v>2</v>
      </c>
      <c r="F1368" s="548">
        <v>2</v>
      </c>
      <c r="G1368" s="549" t="s">
        <v>41</v>
      </c>
      <c r="H1368" s="565" t="s">
        <v>701</v>
      </c>
      <c r="I1368" s="551"/>
      <c r="J1368" s="550"/>
      <c r="K1368" s="552"/>
      <c r="L1368" s="550"/>
    </row>
    <row r="1369" spans="1:12" ht="20.100000000000001" hidden="1" customHeight="1">
      <c r="A1369" s="546">
        <v>2</v>
      </c>
      <c r="B1369" s="547">
        <v>3</v>
      </c>
      <c r="C1369" s="557" t="s">
        <v>585</v>
      </c>
      <c r="D1369" s="548">
        <v>5</v>
      </c>
      <c r="E1369" s="548">
        <v>2</v>
      </c>
      <c r="F1369" s="548">
        <v>2</v>
      </c>
      <c r="G1369" s="549" t="s">
        <v>45</v>
      </c>
      <c r="H1369" s="565" t="s">
        <v>702</v>
      </c>
      <c r="I1369" s="551"/>
      <c r="J1369" s="550"/>
      <c r="K1369" s="552"/>
      <c r="L1369" s="550"/>
    </row>
    <row r="1370" spans="1:12" ht="20.100000000000001" hidden="1" customHeight="1">
      <c r="A1370" s="546">
        <v>2</v>
      </c>
      <c r="B1370" s="547">
        <v>3</v>
      </c>
      <c r="C1370" s="557" t="s">
        <v>585</v>
      </c>
      <c r="D1370" s="548">
        <v>5</v>
      </c>
      <c r="E1370" s="548">
        <v>2</v>
      </c>
      <c r="F1370" s="548">
        <v>2</v>
      </c>
      <c r="G1370" s="549" t="s">
        <v>585</v>
      </c>
      <c r="H1370" s="565" t="s">
        <v>703</v>
      </c>
      <c r="I1370" s="551"/>
      <c r="J1370" s="550"/>
      <c r="K1370" s="552"/>
      <c r="L1370" s="550"/>
    </row>
    <row r="1371" spans="1:12" ht="20.100000000000001" hidden="1" customHeight="1">
      <c r="A1371" s="453">
        <v>2</v>
      </c>
      <c r="B1371" s="435">
        <v>3</v>
      </c>
      <c r="C1371" s="557" t="s">
        <v>585</v>
      </c>
      <c r="D1371" s="92">
        <v>5</v>
      </c>
      <c r="E1371" s="92">
        <v>3</v>
      </c>
      <c r="F1371" s="92"/>
      <c r="G1371" s="520"/>
      <c r="H1371" s="367" t="s">
        <v>55</v>
      </c>
      <c r="I1371" s="527"/>
      <c r="J1371" s="367"/>
      <c r="K1371" s="519">
        <v>0</v>
      </c>
      <c r="L1371" s="367"/>
    </row>
    <row r="1372" spans="1:12" ht="20.100000000000001" hidden="1" customHeight="1">
      <c r="A1372" s="453">
        <v>2</v>
      </c>
      <c r="B1372" s="435">
        <v>3</v>
      </c>
      <c r="C1372" s="557" t="s">
        <v>585</v>
      </c>
      <c r="D1372" s="92">
        <v>5</v>
      </c>
      <c r="E1372" s="92">
        <v>3</v>
      </c>
      <c r="F1372" s="92">
        <v>2</v>
      </c>
      <c r="G1372" s="520"/>
      <c r="H1372" s="553" t="s">
        <v>730</v>
      </c>
      <c r="I1372" s="527"/>
      <c r="J1372" s="367"/>
      <c r="K1372" s="519">
        <f>SUM(K1373:K1398)</f>
        <v>0</v>
      </c>
      <c r="L1372" s="367"/>
    </row>
    <row r="1373" spans="1:12" ht="20.100000000000001" hidden="1" customHeight="1">
      <c r="A1373" s="453">
        <v>2</v>
      </c>
      <c r="B1373" s="435">
        <v>3</v>
      </c>
      <c r="C1373" s="557" t="s">
        <v>585</v>
      </c>
      <c r="D1373" s="92">
        <v>5</v>
      </c>
      <c r="E1373" s="92">
        <v>3</v>
      </c>
      <c r="F1373" s="92">
        <v>2</v>
      </c>
      <c r="G1373" s="518" t="s">
        <v>34</v>
      </c>
      <c r="H1373" s="367" t="s">
        <v>731</v>
      </c>
      <c r="I1373" s="527"/>
      <c r="J1373" s="367"/>
      <c r="K1373" s="519"/>
      <c r="L1373" s="367"/>
    </row>
    <row r="1374" spans="1:12" ht="20.100000000000001" hidden="1" customHeight="1">
      <c r="A1374" s="453">
        <v>2</v>
      </c>
      <c r="B1374" s="435">
        <v>3</v>
      </c>
      <c r="C1374" s="557" t="s">
        <v>585</v>
      </c>
      <c r="D1374" s="92">
        <v>5</v>
      </c>
      <c r="E1374" s="92">
        <v>3</v>
      </c>
      <c r="F1374" s="92">
        <v>2</v>
      </c>
      <c r="G1374" s="518" t="s">
        <v>51</v>
      </c>
      <c r="H1374" s="367" t="s">
        <v>737</v>
      </c>
      <c r="I1374" s="527"/>
      <c r="J1374" s="367"/>
      <c r="K1374" s="519"/>
      <c r="L1374" s="367"/>
    </row>
    <row r="1375" spans="1:12" ht="20.100000000000001" hidden="1" customHeight="1">
      <c r="A1375" s="453">
        <v>2</v>
      </c>
      <c r="B1375" s="435">
        <v>3</v>
      </c>
      <c r="C1375" s="557" t="s">
        <v>585</v>
      </c>
      <c r="D1375" s="92">
        <v>5</v>
      </c>
      <c r="E1375" s="92">
        <v>3</v>
      </c>
      <c r="F1375" s="92">
        <v>2</v>
      </c>
      <c r="G1375" s="518">
        <v>11</v>
      </c>
      <c r="H1375" s="367" t="s">
        <v>785</v>
      </c>
      <c r="I1375" s="527"/>
      <c r="J1375" s="367"/>
      <c r="K1375" s="519"/>
      <c r="L1375" s="367"/>
    </row>
    <row r="1376" spans="1:12" ht="20.100000000000001" hidden="1" customHeight="1">
      <c r="A1376" s="453">
        <v>2</v>
      </c>
      <c r="B1376" s="435">
        <v>3</v>
      </c>
      <c r="C1376" s="557" t="s">
        <v>585</v>
      </c>
      <c r="D1376" s="92">
        <v>5</v>
      </c>
      <c r="E1376" s="92">
        <v>3</v>
      </c>
      <c r="F1376" s="92">
        <v>2</v>
      </c>
      <c r="G1376" s="518" t="s">
        <v>585</v>
      </c>
      <c r="H1376" s="367" t="s">
        <v>786</v>
      </c>
      <c r="I1376" s="527"/>
      <c r="J1376" s="367"/>
      <c r="K1376" s="519"/>
      <c r="L1376" s="367"/>
    </row>
    <row r="1377" spans="1:12" ht="20.100000000000001" hidden="1" customHeight="1">
      <c r="A1377" s="453">
        <v>2</v>
      </c>
      <c r="B1377" s="435">
        <v>3</v>
      </c>
      <c r="C1377" s="557" t="s">
        <v>585</v>
      </c>
      <c r="D1377" s="92">
        <v>5</v>
      </c>
      <c r="E1377" s="92">
        <v>3</v>
      </c>
      <c r="F1377" s="92">
        <v>4</v>
      </c>
      <c r="G1377" s="520"/>
      <c r="H1377" s="553" t="s">
        <v>756</v>
      </c>
      <c r="I1377" s="527"/>
      <c r="J1377" s="367"/>
      <c r="K1377" s="519">
        <f>SUM(K1378:K1381)</f>
        <v>0</v>
      </c>
      <c r="L1377" s="367"/>
    </row>
    <row r="1378" spans="1:12" ht="20.100000000000001" hidden="1" customHeight="1">
      <c r="A1378" s="453">
        <v>2</v>
      </c>
      <c r="B1378" s="435">
        <v>3</v>
      </c>
      <c r="C1378" s="557" t="s">
        <v>585</v>
      </c>
      <c r="D1378" s="92">
        <v>5</v>
      </c>
      <c r="E1378" s="92">
        <v>3</v>
      </c>
      <c r="F1378" s="92">
        <v>4</v>
      </c>
      <c r="G1378" s="518" t="s">
        <v>34</v>
      </c>
      <c r="H1378" s="367" t="s">
        <v>731</v>
      </c>
      <c r="I1378" s="527"/>
      <c r="J1378" s="367"/>
      <c r="K1378" s="519"/>
      <c r="L1378" s="367"/>
    </row>
    <row r="1379" spans="1:12" ht="20.100000000000001" hidden="1" customHeight="1">
      <c r="A1379" s="453">
        <v>2</v>
      </c>
      <c r="B1379" s="435">
        <v>3</v>
      </c>
      <c r="C1379" s="557" t="s">
        <v>585</v>
      </c>
      <c r="D1379" s="92">
        <v>5</v>
      </c>
      <c r="E1379" s="92">
        <v>3</v>
      </c>
      <c r="F1379" s="92">
        <v>4</v>
      </c>
      <c r="G1379" s="518" t="s">
        <v>37</v>
      </c>
      <c r="H1379" s="367" t="s">
        <v>757</v>
      </c>
      <c r="I1379" s="527"/>
      <c r="J1379" s="367"/>
      <c r="K1379" s="519"/>
      <c r="L1379" s="367"/>
    </row>
    <row r="1380" spans="1:12" ht="20.100000000000001" hidden="1" customHeight="1">
      <c r="A1380" s="453">
        <v>2</v>
      </c>
      <c r="B1380" s="435">
        <v>3</v>
      </c>
      <c r="C1380" s="557" t="s">
        <v>585</v>
      </c>
      <c r="D1380" s="92">
        <v>5</v>
      </c>
      <c r="E1380" s="92">
        <v>3</v>
      </c>
      <c r="F1380" s="92">
        <v>4</v>
      </c>
      <c r="G1380" s="518" t="s">
        <v>39</v>
      </c>
      <c r="H1380" s="367" t="s">
        <v>758</v>
      </c>
      <c r="I1380" s="527"/>
      <c r="J1380" s="367"/>
      <c r="K1380" s="519"/>
      <c r="L1380" s="367"/>
    </row>
    <row r="1381" spans="1:12" ht="20.100000000000001" hidden="1" customHeight="1">
      <c r="A1381" s="453">
        <v>2</v>
      </c>
      <c r="B1381" s="435">
        <v>3</v>
      </c>
      <c r="C1381" s="557" t="s">
        <v>585</v>
      </c>
      <c r="D1381" s="92">
        <v>5</v>
      </c>
      <c r="E1381" s="92">
        <v>3</v>
      </c>
      <c r="F1381" s="92">
        <v>4</v>
      </c>
      <c r="G1381" s="518" t="s">
        <v>41</v>
      </c>
      <c r="H1381" s="367" t="s">
        <v>759</v>
      </c>
      <c r="I1381" s="527"/>
      <c r="J1381" s="367"/>
      <c r="K1381" s="519"/>
      <c r="L1381" s="367"/>
    </row>
    <row r="1382" spans="1:12" ht="20.100000000000001" hidden="1" customHeight="1">
      <c r="A1382" s="453">
        <v>2</v>
      </c>
      <c r="B1382" s="435">
        <v>3</v>
      </c>
      <c r="C1382" s="557" t="s">
        <v>585</v>
      </c>
      <c r="D1382" s="92">
        <v>5</v>
      </c>
      <c r="E1382" s="92">
        <v>3</v>
      </c>
      <c r="F1382" s="92">
        <v>5</v>
      </c>
      <c r="G1382" s="520"/>
      <c r="H1382" s="553" t="s">
        <v>435</v>
      </c>
      <c r="I1382" s="527"/>
      <c r="J1382" s="367"/>
      <c r="K1382" s="519">
        <f>SUM(K1383:K1386)</f>
        <v>0</v>
      </c>
      <c r="L1382" s="367"/>
    </row>
    <row r="1383" spans="1:12" ht="20.100000000000001" hidden="1" customHeight="1">
      <c r="A1383" s="453">
        <v>2</v>
      </c>
      <c r="B1383" s="435">
        <v>3</v>
      </c>
      <c r="C1383" s="557" t="s">
        <v>585</v>
      </c>
      <c r="D1383" s="92">
        <v>5</v>
      </c>
      <c r="E1383" s="92">
        <v>3</v>
      </c>
      <c r="F1383" s="92">
        <v>5</v>
      </c>
      <c r="G1383" s="518" t="s">
        <v>34</v>
      </c>
      <c r="H1383" s="367" t="s">
        <v>731</v>
      </c>
      <c r="I1383" s="527"/>
      <c r="J1383" s="367"/>
      <c r="K1383" s="519"/>
      <c r="L1383" s="367"/>
    </row>
    <row r="1384" spans="1:12" ht="20.100000000000001" hidden="1" customHeight="1">
      <c r="A1384" s="453">
        <v>2</v>
      </c>
      <c r="B1384" s="435">
        <v>3</v>
      </c>
      <c r="C1384" s="557" t="s">
        <v>585</v>
      </c>
      <c r="D1384" s="92">
        <v>5</v>
      </c>
      <c r="E1384" s="92">
        <v>3</v>
      </c>
      <c r="F1384" s="92">
        <v>5</v>
      </c>
      <c r="G1384" s="518" t="s">
        <v>37</v>
      </c>
      <c r="H1384" s="367" t="s">
        <v>757</v>
      </c>
      <c r="I1384" s="527"/>
      <c r="J1384" s="367"/>
      <c r="K1384" s="519"/>
      <c r="L1384" s="367"/>
    </row>
    <row r="1385" spans="1:12" ht="20.100000000000001" hidden="1" customHeight="1">
      <c r="A1385" s="453">
        <v>2</v>
      </c>
      <c r="B1385" s="435">
        <v>3</v>
      </c>
      <c r="C1385" s="557" t="s">
        <v>585</v>
      </c>
      <c r="D1385" s="92">
        <v>5</v>
      </c>
      <c r="E1385" s="92">
        <v>3</v>
      </c>
      <c r="F1385" s="92">
        <v>5</v>
      </c>
      <c r="G1385" s="518" t="s">
        <v>39</v>
      </c>
      <c r="H1385" s="367" t="s">
        <v>758</v>
      </c>
      <c r="I1385" s="527"/>
      <c r="J1385" s="367"/>
      <c r="K1385" s="519"/>
      <c r="L1385" s="367"/>
    </row>
    <row r="1386" spans="1:12" ht="20.100000000000001" hidden="1" customHeight="1">
      <c r="A1386" s="453">
        <v>2</v>
      </c>
      <c r="B1386" s="435">
        <v>3</v>
      </c>
      <c r="C1386" s="557" t="s">
        <v>585</v>
      </c>
      <c r="D1386" s="92">
        <v>5</v>
      </c>
      <c r="E1386" s="92">
        <v>3</v>
      </c>
      <c r="F1386" s="92">
        <v>5</v>
      </c>
      <c r="G1386" s="518" t="s">
        <v>41</v>
      </c>
      <c r="H1386" s="367" t="s">
        <v>759</v>
      </c>
      <c r="I1386" s="527"/>
      <c r="J1386" s="367"/>
      <c r="K1386" s="519"/>
      <c r="L1386" s="367"/>
    </row>
    <row r="1387" spans="1:12" ht="20.100000000000001" hidden="1" customHeight="1">
      <c r="A1387" s="453">
        <v>2</v>
      </c>
      <c r="B1387" s="435">
        <v>3</v>
      </c>
      <c r="C1387" s="557" t="s">
        <v>585</v>
      </c>
      <c r="D1387" s="92">
        <v>5</v>
      </c>
      <c r="E1387" s="92">
        <v>3</v>
      </c>
      <c r="F1387" s="92">
        <v>6</v>
      </c>
      <c r="G1387" s="520"/>
      <c r="H1387" s="553" t="s">
        <v>783</v>
      </c>
      <c r="I1387" s="527"/>
      <c r="J1387" s="367"/>
      <c r="K1387" s="519">
        <f>SUM(K1388:K1391)</f>
        <v>0</v>
      </c>
      <c r="L1387" s="367"/>
    </row>
    <row r="1388" spans="1:12" ht="20.100000000000001" hidden="1" customHeight="1">
      <c r="A1388" s="453">
        <v>2</v>
      </c>
      <c r="B1388" s="435">
        <v>3</v>
      </c>
      <c r="C1388" s="557" t="s">
        <v>585</v>
      </c>
      <c r="D1388" s="92">
        <v>5</v>
      </c>
      <c r="E1388" s="92">
        <v>3</v>
      </c>
      <c r="F1388" s="92">
        <v>6</v>
      </c>
      <c r="G1388" s="518" t="s">
        <v>34</v>
      </c>
      <c r="H1388" s="367" t="s">
        <v>731</v>
      </c>
      <c r="I1388" s="527"/>
      <c r="J1388" s="367"/>
      <c r="K1388" s="519"/>
      <c r="L1388" s="367"/>
    </row>
    <row r="1389" spans="1:12" ht="20.100000000000001" hidden="1" customHeight="1">
      <c r="A1389" s="453">
        <v>2</v>
      </c>
      <c r="B1389" s="435">
        <v>3</v>
      </c>
      <c r="C1389" s="557" t="s">
        <v>585</v>
      </c>
      <c r="D1389" s="92">
        <v>5</v>
      </c>
      <c r="E1389" s="92">
        <v>3</v>
      </c>
      <c r="F1389" s="92">
        <v>6</v>
      </c>
      <c r="G1389" s="518" t="s">
        <v>37</v>
      </c>
      <c r="H1389" s="367" t="s">
        <v>757</v>
      </c>
      <c r="I1389" s="527"/>
      <c r="J1389" s="367"/>
      <c r="K1389" s="519"/>
      <c r="L1389" s="367"/>
    </row>
    <row r="1390" spans="1:12" ht="20.100000000000001" hidden="1" customHeight="1">
      <c r="A1390" s="453">
        <v>2</v>
      </c>
      <c r="B1390" s="435">
        <v>3</v>
      </c>
      <c r="C1390" s="557" t="s">
        <v>585</v>
      </c>
      <c r="D1390" s="92">
        <v>5</v>
      </c>
      <c r="E1390" s="92">
        <v>3</v>
      </c>
      <c r="F1390" s="92">
        <v>6</v>
      </c>
      <c r="G1390" s="518" t="s">
        <v>39</v>
      </c>
      <c r="H1390" s="367" t="s">
        <v>758</v>
      </c>
      <c r="I1390" s="527"/>
      <c r="J1390" s="367"/>
      <c r="K1390" s="519"/>
      <c r="L1390" s="367"/>
    </row>
    <row r="1391" spans="1:12" ht="20.100000000000001" hidden="1" customHeight="1">
      <c r="A1391" s="453">
        <v>2</v>
      </c>
      <c r="B1391" s="435">
        <v>3</v>
      </c>
      <c r="C1391" s="557" t="s">
        <v>585</v>
      </c>
      <c r="D1391" s="92">
        <v>5</v>
      </c>
      <c r="E1391" s="92">
        <v>3</v>
      </c>
      <c r="F1391" s="92">
        <v>6</v>
      </c>
      <c r="G1391" s="518" t="s">
        <v>41</v>
      </c>
      <c r="H1391" s="367" t="s">
        <v>759</v>
      </c>
      <c r="I1391" s="527"/>
      <c r="J1391" s="367"/>
      <c r="K1391" s="519"/>
      <c r="L1391" s="367"/>
    </row>
    <row r="1392" spans="1:12" ht="20.100000000000001" hidden="1" customHeight="1">
      <c r="A1392" s="453">
        <v>2</v>
      </c>
      <c r="B1392" s="435">
        <v>3</v>
      </c>
      <c r="C1392" s="557" t="s">
        <v>585</v>
      </c>
      <c r="D1392" s="92">
        <v>5</v>
      </c>
      <c r="E1392" s="92">
        <v>3</v>
      </c>
      <c r="F1392" s="92">
        <v>7</v>
      </c>
      <c r="G1392" s="520"/>
      <c r="H1392" s="553" t="s">
        <v>784</v>
      </c>
      <c r="I1392" s="527"/>
      <c r="J1392" s="367"/>
      <c r="K1392" s="519">
        <f>SUM(K1393:K1396)</f>
        <v>0</v>
      </c>
      <c r="L1392" s="367"/>
    </row>
    <row r="1393" spans="1:12" ht="20.100000000000001" hidden="1" customHeight="1">
      <c r="A1393" s="453">
        <v>2</v>
      </c>
      <c r="B1393" s="435">
        <v>3</v>
      </c>
      <c r="C1393" s="557" t="s">
        <v>585</v>
      </c>
      <c r="D1393" s="92">
        <v>5</v>
      </c>
      <c r="E1393" s="92">
        <v>3</v>
      </c>
      <c r="F1393" s="92">
        <v>7</v>
      </c>
      <c r="G1393" s="518" t="s">
        <v>34</v>
      </c>
      <c r="H1393" s="367" t="s">
        <v>731</v>
      </c>
      <c r="I1393" s="527"/>
      <c r="J1393" s="367"/>
      <c r="K1393" s="519"/>
      <c r="L1393" s="367"/>
    </row>
    <row r="1394" spans="1:12" s="352" customFormat="1" ht="20.100000000000001" hidden="1" customHeight="1">
      <c r="A1394" s="453">
        <v>2</v>
      </c>
      <c r="B1394" s="435">
        <v>3</v>
      </c>
      <c r="C1394" s="557" t="s">
        <v>585</v>
      </c>
      <c r="D1394" s="92">
        <v>5</v>
      </c>
      <c r="E1394" s="92">
        <v>3</v>
      </c>
      <c r="F1394" s="92">
        <v>7</v>
      </c>
      <c r="G1394" s="518" t="s">
        <v>37</v>
      </c>
      <c r="H1394" s="367" t="s">
        <v>757</v>
      </c>
      <c r="I1394" s="527"/>
      <c r="J1394" s="367"/>
      <c r="K1394" s="519"/>
      <c r="L1394" s="367"/>
    </row>
    <row r="1395" spans="1:12" s="523" customFormat="1" ht="18.75" hidden="1" customHeight="1">
      <c r="A1395" s="453">
        <v>2</v>
      </c>
      <c r="B1395" s="435">
        <v>3</v>
      </c>
      <c r="C1395" s="557" t="s">
        <v>585</v>
      </c>
      <c r="D1395" s="92">
        <v>5</v>
      </c>
      <c r="E1395" s="92">
        <v>3</v>
      </c>
      <c r="F1395" s="92">
        <v>7</v>
      </c>
      <c r="G1395" s="518" t="s">
        <v>39</v>
      </c>
      <c r="H1395" s="367" t="s">
        <v>758</v>
      </c>
      <c r="I1395" s="527"/>
      <c r="J1395" s="367"/>
      <c r="K1395" s="519"/>
      <c r="L1395" s="367"/>
    </row>
    <row r="1396" spans="1:12" ht="20.100000000000001" hidden="1" customHeight="1">
      <c r="A1396" s="453">
        <v>2</v>
      </c>
      <c r="B1396" s="435">
        <v>3</v>
      </c>
      <c r="C1396" s="557" t="s">
        <v>585</v>
      </c>
      <c r="D1396" s="92">
        <v>5</v>
      </c>
      <c r="E1396" s="92">
        <v>3</v>
      </c>
      <c r="F1396" s="92">
        <v>7</v>
      </c>
      <c r="G1396" s="518" t="s">
        <v>41</v>
      </c>
      <c r="H1396" s="367" t="s">
        <v>759</v>
      </c>
      <c r="I1396" s="527"/>
      <c r="J1396" s="367"/>
      <c r="K1396" s="519"/>
      <c r="L1396" s="367"/>
    </row>
    <row r="1397" spans="1:12" ht="20.100000000000001" hidden="1" customHeight="1">
      <c r="A1397" s="453">
        <v>2</v>
      </c>
      <c r="B1397" s="435">
        <v>3</v>
      </c>
      <c r="C1397" s="557" t="s">
        <v>585</v>
      </c>
      <c r="D1397" s="92">
        <v>5</v>
      </c>
      <c r="E1397" s="92">
        <v>3</v>
      </c>
      <c r="F1397" s="92">
        <v>8</v>
      </c>
      <c r="G1397" s="520"/>
      <c r="H1397" s="553" t="s">
        <v>762</v>
      </c>
      <c r="I1397" s="527"/>
      <c r="J1397" s="367"/>
      <c r="K1397" s="519">
        <f>SUM(K1398:K1401)</f>
        <v>0</v>
      </c>
      <c r="L1397" s="367"/>
    </row>
    <row r="1398" spans="1:12" ht="20.100000000000001" hidden="1" customHeight="1">
      <c r="A1398" s="453">
        <v>2</v>
      </c>
      <c r="B1398" s="435">
        <v>3</v>
      </c>
      <c r="C1398" s="557" t="s">
        <v>585</v>
      </c>
      <c r="D1398" s="92">
        <v>5</v>
      </c>
      <c r="E1398" s="92">
        <v>3</v>
      </c>
      <c r="F1398" s="92">
        <v>8</v>
      </c>
      <c r="G1398" s="518" t="s">
        <v>34</v>
      </c>
      <c r="H1398" s="367" t="s">
        <v>731</v>
      </c>
      <c r="I1398" s="527"/>
      <c r="J1398" s="367"/>
      <c r="K1398" s="519"/>
      <c r="L1398" s="367"/>
    </row>
    <row r="1399" spans="1:12" ht="20.100000000000001" hidden="1" customHeight="1">
      <c r="A1399" s="453">
        <v>2</v>
      </c>
      <c r="B1399" s="435">
        <v>3</v>
      </c>
      <c r="C1399" s="557" t="s">
        <v>585</v>
      </c>
      <c r="D1399" s="92">
        <v>5</v>
      </c>
      <c r="E1399" s="92">
        <v>3</v>
      </c>
      <c r="F1399" s="92">
        <v>8</v>
      </c>
      <c r="G1399" s="518" t="s">
        <v>37</v>
      </c>
      <c r="H1399" s="367" t="s">
        <v>757</v>
      </c>
      <c r="I1399" s="527"/>
      <c r="J1399" s="367"/>
      <c r="K1399" s="519"/>
      <c r="L1399" s="367"/>
    </row>
    <row r="1400" spans="1:12" ht="20.100000000000001" hidden="1" customHeight="1">
      <c r="A1400" s="453">
        <v>2</v>
      </c>
      <c r="B1400" s="435">
        <v>3</v>
      </c>
      <c r="C1400" s="557" t="s">
        <v>585</v>
      </c>
      <c r="D1400" s="92">
        <v>5</v>
      </c>
      <c r="E1400" s="92">
        <v>3</v>
      </c>
      <c r="F1400" s="92">
        <v>8</v>
      </c>
      <c r="G1400" s="518" t="s">
        <v>39</v>
      </c>
      <c r="H1400" s="367" t="s">
        <v>758</v>
      </c>
      <c r="I1400" s="527"/>
      <c r="J1400" s="367"/>
      <c r="K1400" s="519"/>
      <c r="L1400" s="367"/>
    </row>
    <row r="1401" spans="1:12" ht="20.100000000000001" hidden="1" customHeight="1">
      <c r="A1401" s="453">
        <v>2</v>
      </c>
      <c r="B1401" s="435">
        <v>3</v>
      </c>
      <c r="C1401" s="557" t="s">
        <v>585</v>
      </c>
      <c r="D1401" s="92">
        <v>5</v>
      </c>
      <c r="E1401" s="92">
        <v>3</v>
      </c>
      <c r="F1401" s="92">
        <v>8</v>
      </c>
      <c r="G1401" s="518" t="s">
        <v>41</v>
      </c>
      <c r="H1401" s="367" t="s">
        <v>759</v>
      </c>
      <c r="I1401" s="527"/>
      <c r="J1401" s="367"/>
      <c r="K1401" s="519"/>
      <c r="L1401" s="367"/>
    </row>
    <row r="1402" spans="1:12" ht="20.100000000000001" customHeight="1">
      <c r="A1402" s="455">
        <v>2</v>
      </c>
      <c r="B1402" s="444">
        <v>4</v>
      </c>
      <c r="C1402" s="444"/>
      <c r="D1402" s="92"/>
      <c r="E1402" s="380"/>
      <c r="F1402" s="380"/>
      <c r="G1402" s="513"/>
      <c r="H1402" s="542" t="s">
        <v>388</v>
      </c>
      <c r="I1402" s="540"/>
      <c r="J1402" s="89"/>
      <c r="K1402" s="514">
        <f>K1403+K1422+K1427+K1432+K1437+K1447+K1452+K1457+K1461+K1468+K1475+K1482+K1489+K1496+K1503+K1510+K1517</f>
        <v>0</v>
      </c>
      <c r="L1402" s="89"/>
    </row>
    <row r="1403" spans="1:12" ht="20.100000000000001" hidden="1" customHeight="1">
      <c r="A1403" s="432">
        <v>2</v>
      </c>
      <c r="B1403" s="424">
        <v>4</v>
      </c>
      <c r="C1403" s="424" t="s">
        <v>34</v>
      </c>
      <c r="D1403" s="92"/>
      <c r="E1403" s="418"/>
      <c r="F1403" s="418"/>
      <c r="G1403" s="525"/>
      <c r="H1403" s="433" t="s">
        <v>389</v>
      </c>
      <c r="I1403" s="532"/>
      <c r="J1403" s="90"/>
      <c r="K1403" s="522">
        <f>K1404</f>
        <v>0</v>
      </c>
      <c r="L1403" s="90"/>
    </row>
    <row r="1404" spans="1:12" ht="20.100000000000001" hidden="1" customHeight="1">
      <c r="A1404" s="91">
        <v>2</v>
      </c>
      <c r="B1404" s="435">
        <v>4</v>
      </c>
      <c r="C1404" s="435" t="s">
        <v>34</v>
      </c>
      <c r="D1404" s="92">
        <v>5</v>
      </c>
      <c r="E1404" s="92">
        <v>2</v>
      </c>
      <c r="F1404" s="92"/>
      <c r="G1404" s="520"/>
      <c r="H1404" s="553" t="s">
        <v>43</v>
      </c>
      <c r="I1404" s="527"/>
      <c r="J1404" s="367"/>
      <c r="K1404" s="519">
        <f>K1405+K1412+K1418</f>
        <v>0</v>
      </c>
      <c r="L1404" s="367"/>
    </row>
    <row r="1405" spans="1:12" ht="20.100000000000001" hidden="1" customHeight="1">
      <c r="A1405" s="453">
        <v>2</v>
      </c>
      <c r="B1405" s="435">
        <v>4</v>
      </c>
      <c r="C1405" s="435" t="s">
        <v>34</v>
      </c>
      <c r="D1405" s="92">
        <v>5</v>
      </c>
      <c r="E1405" s="92">
        <v>2</v>
      </c>
      <c r="F1405" s="92">
        <v>1</v>
      </c>
      <c r="G1405" s="520"/>
      <c r="H1405" s="553" t="s">
        <v>161</v>
      </c>
      <c r="I1405" s="527"/>
      <c r="J1405" s="367"/>
      <c r="K1405" s="519">
        <f>SUM(K1406:K1411)</f>
        <v>0</v>
      </c>
      <c r="L1405" s="367"/>
    </row>
    <row r="1406" spans="1:12" ht="20.100000000000001" hidden="1" customHeight="1">
      <c r="A1406" s="453">
        <v>2</v>
      </c>
      <c r="B1406" s="435">
        <v>4</v>
      </c>
      <c r="C1406" s="435" t="s">
        <v>34</v>
      </c>
      <c r="D1406" s="92">
        <v>5</v>
      </c>
      <c r="E1406" s="92">
        <v>2</v>
      </c>
      <c r="F1406" s="92">
        <v>1</v>
      </c>
      <c r="G1406" s="564" t="s">
        <v>34</v>
      </c>
      <c r="H1406" s="550" t="s">
        <v>330</v>
      </c>
      <c r="I1406" s="527"/>
      <c r="J1406" s="367"/>
      <c r="K1406" s="519"/>
      <c r="L1406" s="367"/>
    </row>
    <row r="1407" spans="1:12" ht="20.100000000000001" hidden="1" customHeight="1">
      <c r="A1407" s="453">
        <v>2</v>
      </c>
      <c r="B1407" s="435">
        <v>4</v>
      </c>
      <c r="C1407" s="435" t="s">
        <v>34</v>
      </c>
      <c r="D1407" s="92">
        <v>5</v>
      </c>
      <c r="E1407" s="92">
        <v>2</v>
      </c>
      <c r="F1407" s="92">
        <v>1</v>
      </c>
      <c r="G1407" s="564" t="s">
        <v>41</v>
      </c>
      <c r="H1407" s="550" t="s">
        <v>695</v>
      </c>
      <c r="I1407" s="527"/>
      <c r="J1407" s="367"/>
      <c r="K1407" s="519"/>
      <c r="L1407" s="367"/>
    </row>
    <row r="1408" spans="1:12" ht="20.100000000000001" hidden="1" customHeight="1">
      <c r="A1408" s="453">
        <v>2</v>
      </c>
      <c r="B1408" s="435">
        <v>4</v>
      </c>
      <c r="C1408" s="435" t="s">
        <v>34</v>
      </c>
      <c r="D1408" s="92">
        <v>5</v>
      </c>
      <c r="E1408" s="92">
        <v>2</v>
      </c>
      <c r="F1408" s="92">
        <v>1</v>
      </c>
      <c r="G1408" s="564" t="s">
        <v>45</v>
      </c>
      <c r="H1408" s="550" t="s">
        <v>197</v>
      </c>
      <c r="I1408" s="527"/>
      <c r="J1408" s="367"/>
      <c r="K1408" s="519"/>
      <c r="L1408" s="367"/>
    </row>
    <row r="1409" spans="1:12" ht="20.100000000000001" hidden="1" customHeight="1">
      <c r="A1409" s="453">
        <v>2</v>
      </c>
      <c r="B1409" s="435">
        <v>4</v>
      </c>
      <c r="C1409" s="435" t="s">
        <v>34</v>
      </c>
      <c r="D1409" s="92">
        <v>5</v>
      </c>
      <c r="E1409" s="92">
        <v>2</v>
      </c>
      <c r="F1409" s="92">
        <v>1</v>
      </c>
      <c r="G1409" s="564" t="s">
        <v>49</v>
      </c>
      <c r="H1409" s="550" t="s">
        <v>203</v>
      </c>
      <c r="I1409" s="527"/>
      <c r="J1409" s="367"/>
      <c r="K1409" s="519"/>
      <c r="L1409" s="367"/>
    </row>
    <row r="1410" spans="1:12" ht="19.5" hidden="1" customHeight="1">
      <c r="A1410" s="453">
        <v>2</v>
      </c>
      <c r="B1410" s="435">
        <v>4</v>
      </c>
      <c r="C1410" s="435" t="s">
        <v>34</v>
      </c>
      <c r="D1410" s="92">
        <v>5</v>
      </c>
      <c r="E1410" s="92">
        <v>2</v>
      </c>
      <c r="F1410" s="92">
        <v>1</v>
      </c>
      <c r="G1410" s="564" t="s">
        <v>51</v>
      </c>
      <c r="H1410" s="550" t="s">
        <v>446</v>
      </c>
      <c r="I1410" s="527"/>
      <c r="J1410" s="367"/>
      <c r="K1410" s="519"/>
      <c r="L1410" s="367"/>
    </row>
    <row r="1411" spans="1:12" ht="19.5" hidden="1" customHeight="1">
      <c r="A1411" s="453">
        <v>2</v>
      </c>
      <c r="B1411" s="435">
        <v>4</v>
      </c>
      <c r="C1411" s="435" t="s">
        <v>34</v>
      </c>
      <c r="D1411" s="92">
        <v>5</v>
      </c>
      <c r="E1411" s="92">
        <v>2</v>
      </c>
      <c r="F1411" s="92">
        <v>1</v>
      </c>
      <c r="G1411" s="549" t="s">
        <v>585</v>
      </c>
      <c r="H1411" s="550" t="s">
        <v>725</v>
      </c>
      <c r="I1411" s="527"/>
      <c r="J1411" s="367"/>
      <c r="K1411" s="519"/>
      <c r="L1411" s="367"/>
    </row>
    <row r="1412" spans="1:12" s="566" customFormat="1" ht="16.5" hidden="1" customHeight="1">
      <c r="A1412" s="453">
        <v>2</v>
      </c>
      <c r="B1412" s="435">
        <v>4</v>
      </c>
      <c r="C1412" s="435" t="s">
        <v>34</v>
      </c>
      <c r="D1412" s="92">
        <v>5</v>
      </c>
      <c r="E1412" s="92">
        <v>2</v>
      </c>
      <c r="F1412" s="92">
        <v>2</v>
      </c>
      <c r="G1412" s="520"/>
      <c r="H1412" s="553" t="s">
        <v>220</v>
      </c>
      <c r="I1412" s="527"/>
      <c r="J1412" s="367"/>
      <c r="K1412" s="519">
        <f>SUM(K1413:K1417)</f>
        <v>0</v>
      </c>
      <c r="L1412" s="367"/>
    </row>
    <row r="1413" spans="1:12" s="566" customFormat="1" ht="19.5" hidden="1" customHeight="1">
      <c r="A1413" s="453">
        <v>2</v>
      </c>
      <c r="B1413" s="435">
        <v>4</v>
      </c>
      <c r="C1413" s="435" t="s">
        <v>34</v>
      </c>
      <c r="D1413" s="92">
        <v>5</v>
      </c>
      <c r="E1413" s="92">
        <v>2</v>
      </c>
      <c r="F1413" s="92">
        <v>2</v>
      </c>
      <c r="G1413" s="518" t="s">
        <v>34</v>
      </c>
      <c r="H1413" s="553" t="s">
        <v>339</v>
      </c>
      <c r="I1413" s="527"/>
      <c r="J1413" s="367"/>
      <c r="K1413" s="519"/>
      <c r="L1413" s="367"/>
    </row>
    <row r="1414" spans="1:12" s="523" customFormat="1" ht="20.100000000000001" hidden="1" customHeight="1">
      <c r="A1414" s="453">
        <v>2</v>
      </c>
      <c r="B1414" s="435">
        <v>4</v>
      </c>
      <c r="C1414" s="435" t="s">
        <v>34</v>
      </c>
      <c r="D1414" s="92">
        <v>5</v>
      </c>
      <c r="E1414" s="92">
        <v>2</v>
      </c>
      <c r="F1414" s="92">
        <v>2</v>
      </c>
      <c r="G1414" s="518" t="s">
        <v>37</v>
      </c>
      <c r="H1414" s="553" t="s">
        <v>699</v>
      </c>
      <c r="I1414" s="527"/>
      <c r="J1414" s="367"/>
      <c r="K1414" s="519"/>
      <c r="L1414" s="367"/>
    </row>
    <row r="1415" spans="1:12" ht="20.100000000000001" hidden="1" customHeight="1">
      <c r="A1415" s="453">
        <v>2</v>
      </c>
      <c r="B1415" s="435">
        <v>4</v>
      </c>
      <c r="C1415" s="435" t="s">
        <v>34</v>
      </c>
      <c r="D1415" s="92">
        <v>5</v>
      </c>
      <c r="E1415" s="92">
        <v>2</v>
      </c>
      <c r="F1415" s="92">
        <v>2</v>
      </c>
      <c r="G1415" s="518" t="s">
        <v>41</v>
      </c>
      <c r="H1415" s="553" t="s">
        <v>701</v>
      </c>
      <c r="I1415" s="527"/>
      <c r="J1415" s="367"/>
      <c r="K1415" s="519"/>
      <c r="L1415" s="367"/>
    </row>
    <row r="1416" spans="1:12" ht="19.5" hidden="1" customHeight="1">
      <c r="A1416" s="453">
        <v>2</v>
      </c>
      <c r="B1416" s="435">
        <v>4</v>
      </c>
      <c r="C1416" s="435" t="s">
        <v>34</v>
      </c>
      <c r="D1416" s="92">
        <v>5</v>
      </c>
      <c r="E1416" s="92">
        <v>2</v>
      </c>
      <c r="F1416" s="92">
        <v>2</v>
      </c>
      <c r="G1416" s="518" t="s">
        <v>45</v>
      </c>
      <c r="H1416" s="553" t="s">
        <v>702</v>
      </c>
      <c r="I1416" s="527"/>
      <c r="J1416" s="367"/>
      <c r="K1416" s="519"/>
      <c r="L1416" s="367"/>
    </row>
    <row r="1417" spans="1:12" ht="18.75" hidden="1" customHeight="1">
      <c r="A1417" s="453">
        <v>2</v>
      </c>
      <c r="B1417" s="435">
        <v>4</v>
      </c>
      <c r="C1417" s="435" t="s">
        <v>34</v>
      </c>
      <c r="D1417" s="92">
        <v>5</v>
      </c>
      <c r="E1417" s="92">
        <v>2</v>
      </c>
      <c r="F1417" s="92">
        <v>2</v>
      </c>
      <c r="G1417" s="549" t="s">
        <v>585</v>
      </c>
      <c r="H1417" s="553" t="s">
        <v>703</v>
      </c>
      <c r="I1417" s="527"/>
      <c r="J1417" s="367"/>
      <c r="K1417" s="519"/>
      <c r="L1417" s="367"/>
    </row>
    <row r="1418" spans="1:12" s="566" customFormat="1" ht="18.75" hidden="1" customHeight="1">
      <c r="A1418" s="92">
        <v>2</v>
      </c>
      <c r="B1418" s="420">
        <v>4</v>
      </c>
      <c r="C1418" s="435" t="s">
        <v>34</v>
      </c>
      <c r="D1418" s="92">
        <v>5</v>
      </c>
      <c r="E1418" s="92">
        <v>2</v>
      </c>
      <c r="F1418" s="92">
        <v>7</v>
      </c>
      <c r="G1418" s="520"/>
      <c r="H1418" s="367" t="s">
        <v>768</v>
      </c>
      <c r="I1418" s="527"/>
      <c r="J1418" s="367"/>
      <c r="K1418" s="519">
        <f>SUM(K1419:K1421)</f>
        <v>0</v>
      </c>
      <c r="L1418" s="367"/>
    </row>
    <row r="1419" spans="1:12" s="523" customFormat="1" ht="18.75" hidden="1" customHeight="1">
      <c r="A1419" s="92">
        <v>2</v>
      </c>
      <c r="B1419" s="420">
        <v>4</v>
      </c>
      <c r="C1419" s="435" t="s">
        <v>34</v>
      </c>
      <c r="D1419" s="92">
        <v>5</v>
      </c>
      <c r="E1419" s="92">
        <v>2</v>
      </c>
      <c r="F1419" s="92">
        <v>7</v>
      </c>
      <c r="G1419" s="518" t="s">
        <v>34</v>
      </c>
      <c r="H1419" s="367" t="s">
        <v>769</v>
      </c>
      <c r="I1419" s="527"/>
      <c r="J1419" s="367"/>
      <c r="K1419" s="519"/>
      <c r="L1419" s="367"/>
    </row>
    <row r="1420" spans="1:12" ht="20.100000000000001" hidden="1" customHeight="1">
      <c r="A1420" s="92">
        <v>2</v>
      </c>
      <c r="B1420" s="420">
        <v>4</v>
      </c>
      <c r="C1420" s="435" t="s">
        <v>34</v>
      </c>
      <c r="D1420" s="92">
        <v>5</v>
      </c>
      <c r="E1420" s="435">
        <v>2</v>
      </c>
      <c r="F1420" s="435">
        <v>7</v>
      </c>
      <c r="G1420" s="567" t="s">
        <v>41</v>
      </c>
      <c r="H1420" s="367" t="s">
        <v>771</v>
      </c>
      <c r="I1420" s="568"/>
      <c r="J1420" s="362"/>
      <c r="K1420" s="569"/>
      <c r="L1420" s="362"/>
    </row>
    <row r="1421" spans="1:12" ht="20.100000000000001" hidden="1" customHeight="1">
      <c r="A1421" s="92">
        <v>2</v>
      </c>
      <c r="B1421" s="420">
        <v>4</v>
      </c>
      <c r="C1421" s="435" t="s">
        <v>34</v>
      </c>
      <c r="D1421" s="92">
        <v>5</v>
      </c>
      <c r="E1421" s="435">
        <v>2</v>
      </c>
      <c r="F1421" s="435">
        <v>7</v>
      </c>
      <c r="G1421" s="567" t="s">
        <v>585</v>
      </c>
      <c r="H1421" s="367" t="s">
        <v>787</v>
      </c>
      <c r="I1421" s="568"/>
      <c r="J1421" s="362"/>
      <c r="K1421" s="569"/>
      <c r="L1421" s="362"/>
    </row>
    <row r="1422" spans="1:12" ht="18" hidden="1" customHeight="1">
      <c r="A1422" s="423">
        <v>2</v>
      </c>
      <c r="B1422" s="424">
        <v>4</v>
      </c>
      <c r="C1422" s="424" t="s">
        <v>37</v>
      </c>
      <c r="D1422" s="92"/>
      <c r="E1422" s="418"/>
      <c r="F1422" s="418"/>
      <c r="G1422" s="525"/>
      <c r="H1422" s="537" t="s">
        <v>390</v>
      </c>
      <c r="I1422" s="541"/>
      <c r="J1422" s="90"/>
      <c r="K1422" s="522">
        <f>K1423</f>
        <v>0</v>
      </c>
      <c r="L1422" s="90"/>
    </row>
    <row r="1423" spans="1:12" ht="20.100000000000001" hidden="1" customHeight="1">
      <c r="A1423" s="453">
        <v>2</v>
      </c>
      <c r="B1423" s="435">
        <v>4</v>
      </c>
      <c r="C1423" s="435" t="s">
        <v>37</v>
      </c>
      <c r="D1423" s="92">
        <v>5</v>
      </c>
      <c r="E1423" s="92">
        <v>2</v>
      </c>
      <c r="F1423" s="92"/>
      <c r="G1423" s="520"/>
      <c r="H1423" s="553" t="s">
        <v>43</v>
      </c>
      <c r="I1423" s="527"/>
      <c r="J1423" s="367"/>
      <c r="K1423" s="519">
        <f>K1424</f>
        <v>0</v>
      </c>
      <c r="L1423" s="367"/>
    </row>
    <row r="1424" spans="1:12" s="523" customFormat="1" ht="20.100000000000001" hidden="1" customHeight="1">
      <c r="A1424" s="92">
        <v>2</v>
      </c>
      <c r="B1424" s="420">
        <v>4</v>
      </c>
      <c r="C1424" s="435" t="s">
        <v>34</v>
      </c>
      <c r="D1424" s="92">
        <v>5</v>
      </c>
      <c r="E1424" s="92">
        <v>2</v>
      </c>
      <c r="F1424" s="92">
        <v>6</v>
      </c>
      <c r="G1424" s="520"/>
      <c r="H1424" s="482" t="s">
        <v>279</v>
      </c>
      <c r="I1424" s="527"/>
      <c r="J1424" s="367"/>
      <c r="K1424" s="519">
        <f>SUM(K1425:K1426)</f>
        <v>0</v>
      </c>
      <c r="L1424" s="367"/>
    </row>
    <row r="1425" spans="1:12" ht="20.100000000000001" hidden="1" customHeight="1">
      <c r="A1425" s="92">
        <v>2</v>
      </c>
      <c r="B1425" s="420">
        <v>4</v>
      </c>
      <c r="C1425" s="435" t="s">
        <v>34</v>
      </c>
      <c r="D1425" s="92">
        <v>5</v>
      </c>
      <c r="E1425" s="92">
        <v>2</v>
      </c>
      <c r="F1425" s="92">
        <v>6</v>
      </c>
      <c r="G1425" s="518" t="s">
        <v>34</v>
      </c>
      <c r="H1425" s="482" t="s">
        <v>747</v>
      </c>
      <c r="I1425" s="527"/>
      <c r="J1425" s="367"/>
      <c r="K1425" s="519"/>
      <c r="L1425" s="367"/>
    </row>
    <row r="1426" spans="1:12" ht="20.100000000000001" hidden="1" customHeight="1">
      <c r="A1426" s="92">
        <v>2</v>
      </c>
      <c r="B1426" s="420">
        <v>4</v>
      </c>
      <c r="C1426" s="435" t="s">
        <v>34</v>
      </c>
      <c r="D1426" s="92">
        <v>5</v>
      </c>
      <c r="E1426" s="435">
        <v>2</v>
      </c>
      <c r="F1426" s="435">
        <v>6</v>
      </c>
      <c r="G1426" s="567" t="s">
        <v>585</v>
      </c>
      <c r="H1426" s="553" t="s">
        <v>720</v>
      </c>
      <c r="I1426" s="568"/>
      <c r="J1426" s="362"/>
      <c r="K1426" s="569"/>
      <c r="L1426" s="362"/>
    </row>
    <row r="1427" spans="1:12" ht="32.1" hidden="1" customHeight="1">
      <c r="A1427" s="423">
        <v>2</v>
      </c>
      <c r="B1427" s="424">
        <v>4</v>
      </c>
      <c r="C1427" s="424" t="s">
        <v>39</v>
      </c>
      <c r="D1427" s="92"/>
      <c r="E1427" s="418"/>
      <c r="F1427" s="418"/>
      <c r="G1427" s="525"/>
      <c r="H1427" s="433" t="s">
        <v>391</v>
      </c>
      <c r="I1427" s="532"/>
      <c r="J1427" s="90"/>
      <c r="K1427" s="522">
        <f>K1428</f>
        <v>0</v>
      </c>
      <c r="L1427" s="90"/>
    </row>
    <row r="1428" spans="1:12" ht="20.100000000000001" hidden="1" customHeight="1">
      <c r="A1428" s="453">
        <v>2</v>
      </c>
      <c r="B1428" s="435">
        <v>4</v>
      </c>
      <c r="C1428" s="435" t="s">
        <v>39</v>
      </c>
      <c r="D1428" s="92">
        <v>5</v>
      </c>
      <c r="E1428" s="92">
        <v>2</v>
      </c>
      <c r="F1428" s="92"/>
      <c r="G1428" s="520"/>
      <c r="H1428" s="553" t="s">
        <v>43</v>
      </c>
      <c r="I1428" s="527"/>
      <c r="J1428" s="367"/>
      <c r="K1428" s="519">
        <f>K1429</f>
        <v>0</v>
      </c>
      <c r="L1428" s="367"/>
    </row>
    <row r="1429" spans="1:12" s="523" customFormat="1" ht="18" hidden="1" customHeight="1">
      <c r="A1429" s="453">
        <v>2</v>
      </c>
      <c r="B1429" s="435">
        <v>4</v>
      </c>
      <c r="C1429" s="435" t="s">
        <v>39</v>
      </c>
      <c r="D1429" s="92">
        <v>5</v>
      </c>
      <c r="E1429" s="92">
        <v>2</v>
      </c>
      <c r="F1429" s="92">
        <v>6</v>
      </c>
      <c r="G1429" s="520"/>
      <c r="H1429" s="482" t="s">
        <v>279</v>
      </c>
      <c r="I1429" s="527"/>
      <c r="J1429" s="367"/>
      <c r="K1429" s="519">
        <f>SUM(K1430:K1431)</f>
        <v>0</v>
      </c>
      <c r="L1429" s="367"/>
    </row>
    <row r="1430" spans="1:12" ht="20.100000000000001" hidden="1" customHeight="1">
      <c r="A1430" s="453">
        <v>2</v>
      </c>
      <c r="B1430" s="435">
        <v>4</v>
      </c>
      <c r="C1430" s="435" t="s">
        <v>39</v>
      </c>
      <c r="D1430" s="92">
        <v>5</v>
      </c>
      <c r="E1430" s="92">
        <v>2</v>
      </c>
      <c r="F1430" s="92">
        <v>6</v>
      </c>
      <c r="G1430" s="518" t="s">
        <v>51</v>
      </c>
      <c r="H1430" s="482" t="s">
        <v>747</v>
      </c>
      <c r="I1430" s="527"/>
      <c r="J1430" s="367"/>
      <c r="K1430" s="519"/>
      <c r="L1430" s="367"/>
    </row>
    <row r="1431" spans="1:12" ht="20.100000000000001" hidden="1" customHeight="1">
      <c r="A1431" s="453">
        <v>2</v>
      </c>
      <c r="B1431" s="435">
        <v>4</v>
      </c>
      <c r="C1431" s="435" t="s">
        <v>39</v>
      </c>
      <c r="D1431" s="92">
        <v>5</v>
      </c>
      <c r="E1431" s="92">
        <v>2</v>
      </c>
      <c r="F1431" s="92">
        <v>6</v>
      </c>
      <c r="G1431" s="567" t="s">
        <v>585</v>
      </c>
      <c r="H1431" s="553" t="s">
        <v>720</v>
      </c>
      <c r="I1431" s="527"/>
      <c r="J1431" s="367"/>
      <c r="K1431" s="519"/>
      <c r="L1431" s="367"/>
    </row>
    <row r="1432" spans="1:12" ht="18.75" hidden="1" customHeight="1">
      <c r="A1432" s="423">
        <v>2</v>
      </c>
      <c r="B1432" s="424">
        <v>4</v>
      </c>
      <c r="C1432" s="424" t="s">
        <v>41</v>
      </c>
      <c r="D1432" s="92"/>
      <c r="E1432" s="418"/>
      <c r="F1432" s="418"/>
      <c r="G1432" s="525"/>
      <c r="H1432" s="537" t="s">
        <v>392</v>
      </c>
      <c r="I1432" s="541"/>
      <c r="J1432" s="90"/>
      <c r="K1432" s="522">
        <f>K1433</f>
        <v>0</v>
      </c>
      <c r="L1432" s="90"/>
    </row>
    <row r="1433" spans="1:12" ht="20.100000000000001" hidden="1" customHeight="1">
      <c r="A1433" s="453">
        <v>2</v>
      </c>
      <c r="B1433" s="435">
        <v>4</v>
      </c>
      <c r="C1433" s="435" t="s">
        <v>41</v>
      </c>
      <c r="D1433" s="92">
        <v>5</v>
      </c>
      <c r="E1433" s="92">
        <v>2</v>
      </c>
      <c r="F1433" s="92"/>
      <c r="G1433" s="520"/>
      <c r="H1433" s="553" t="s">
        <v>43</v>
      </c>
      <c r="I1433" s="527"/>
      <c r="J1433" s="367"/>
      <c r="K1433" s="519">
        <f>K1434</f>
        <v>0</v>
      </c>
      <c r="L1433" s="367"/>
    </row>
    <row r="1434" spans="1:12" s="523" customFormat="1" ht="20.100000000000001" hidden="1" customHeight="1">
      <c r="A1434" s="453">
        <v>2</v>
      </c>
      <c r="B1434" s="435">
        <v>4</v>
      </c>
      <c r="C1434" s="435" t="s">
        <v>41</v>
      </c>
      <c r="D1434" s="92">
        <v>5</v>
      </c>
      <c r="E1434" s="92">
        <v>2</v>
      </c>
      <c r="F1434" s="92">
        <v>6</v>
      </c>
      <c r="G1434" s="520"/>
      <c r="H1434" s="482" t="s">
        <v>279</v>
      </c>
      <c r="I1434" s="527"/>
      <c r="J1434" s="367"/>
      <c r="K1434" s="519">
        <f>SUM(K1435:K1436)</f>
        <v>0</v>
      </c>
      <c r="L1434" s="367"/>
    </row>
    <row r="1435" spans="1:12" ht="20.100000000000001" hidden="1" customHeight="1">
      <c r="A1435" s="453">
        <v>2</v>
      </c>
      <c r="B1435" s="435">
        <v>4</v>
      </c>
      <c r="C1435" s="435" t="s">
        <v>41</v>
      </c>
      <c r="D1435" s="92">
        <v>5</v>
      </c>
      <c r="E1435" s="92">
        <v>2</v>
      </c>
      <c r="F1435" s="92">
        <v>6</v>
      </c>
      <c r="G1435" s="518" t="s">
        <v>51</v>
      </c>
      <c r="H1435" s="482" t="s">
        <v>747</v>
      </c>
      <c r="I1435" s="527"/>
      <c r="J1435" s="367"/>
      <c r="K1435" s="519"/>
      <c r="L1435" s="367"/>
    </row>
    <row r="1436" spans="1:12" ht="20.100000000000001" hidden="1" customHeight="1">
      <c r="A1436" s="453">
        <v>2</v>
      </c>
      <c r="B1436" s="435">
        <v>4</v>
      </c>
      <c r="C1436" s="435" t="s">
        <v>41</v>
      </c>
      <c r="D1436" s="92">
        <v>5</v>
      </c>
      <c r="E1436" s="92">
        <v>2</v>
      </c>
      <c r="F1436" s="92">
        <v>6</v>
      </c>
      <c r="G1436" s="567" t="s">
        <v>585</v>
      </c>
      <c r="H1436" s="553" t="s">
        <v>720</v>
      </c>
      <c r="I1436" s="527"/>
      <c r="J1436" s="367"/>
      <c r="K1436" s="519"/>
      <c r="L1436" s="367"/>
    </row>
    <row r="1437" spans="1:12" ht="33.950000000000003" hidden="1" customHeight="1">
      <c r="A1437" s="423">
        <v>2</v>
      </c>
      <c r="B1437" s="424">
        <v>4</v>
      </c>
      <c r="C1437" s="424" t="s">
        <v>45</v>
      </c>
      <c r="D1437" s="92"/>
      <c r="E1437" s="418"/>
      <c r="F1437" s="418"/>
      <c r="G1437" s="525"/>
      <c r="H1437" s="433" t="s">
        <v>393</v>
      </c>
      <c r="I1437" s="532"/>
      <c r="J1437" s="90"/>
      <c r="K1437" s="522">
        <f>K1438</f>
        <v>0</v>
      </c>
      <c r="L1437" s="90"/>
    </row>
    <row r="1438" spans="1:12" ht="20.100000000000001" hidden="1" customHeight="1">
      <c r="A1438" s="453">
        <v>2</v>
      </c>
      <c r="B1438" s="435">
        <v>4</v>
      </c>
      <c r="C1438" s="435" t="s">
        <v>45</v>
      </c>
      <c r="D1438" s="92">
        <v>5</v>
      </c>
      <c r="E1438" s="92">
        <v>2</v>
      </c>
      <c r="F1438" s="92"/>
      <c r="G1438" s="520"/>
      <c r="H1438" s="553" t="s">
        <v>43</v>
      </c>
      <c r="I1438" s="527"/>
      <c r="J1438" s="367"/>
      <c r="K1438" s="519">
        <f>K1439</f>
        <v>0</v>
      </c>
      <c r="L1438" s="367"/>
    </row>
    <row r="1439" spans="1:12" s="523" customFormat="1" ht="18.75" hidden="1" customHeight="1">
      <c r="A1439" s="453">
        <v>2</v>
      </c>
      <c r="B1439" s="435">
        <v>4</v>
      </c>
      <c r="C1439" s="435" t="s">
        <v>45</v>
      </c>
      <c r="D1439" s="92">
        <v>5</v>
      </c>
      <c r="E1439" s="92">
        <v>2</v>
      </c>
      <c r="F1439" s="92">
        <v>6</v>
      </c>
      <c r="G1439" s="520"/>
      <c r="H1439" s="482" t="s">
        <v>279</v>
      </c>
      <c r="I1439" s="527"/>
      <c r="J1439" s="367"/>
      <c r="K1439" s="519">
        <f>SUM(K1440:K1441)</f>
        <v>0</v>
      </c>
      <c r="L1439" s="367"/>
    </row>
    <row r="1440" spans="1:12" ht="20.100000000000001" hidden="1" customHeight="1">
      <c r="A1440" s="453">
        <v>2</v>
      </c>
      <c r="B1440" s="435">
        <v>4</v>
      </c>
      <c r="C1440" s="435" t="s">
        <v>45</v>
      </c>
      <c r="D1440" s="92">
        <v>5</v>
      </c>
      <c r="E1440" s="92">
        <v>2</v>
      </c>
      <c r="F1440" s="92">
        <v>6</v>
      </c>
      <c r="G1440" s="518" t="s">
        <v>51</v>
      </c>
      <c r="H1440" s="482" t="s">
        <v>747</v>
      </c>
      <c r="I1440" s="527"/>
      <c r="J1440" s="367"/>
      <c r="K1440" s="519"/>
      <c r="L1440" s="367"/>
    </row>
    <row r="1441" spans="1:12" ht="20.100000000000001" hidden="1" customHeight="1">
      <c r="A1441" s="453">
        <v>2</v>
      </c>
      <c r="B1441" s="435">
        <v>4</v>
      </c>
      <c r="C1441" s="435" t="s">
        <v>45</v>
      </c>
      <c r="D1441" s="92">
        <v>5</v>
      </c>
      <c r="E1441" s="92">
        <v>2</v>
      </c>
      <c r="F1441" s="92">
        <v>6</v>
      </c>
      <c r="G1441" s="567" t="s">
        <v>585</v>
      </c>
      <c r="H1441" s="553" t="s">
        <v>720</v>
      </c>
      <c r="I1441" s="527"/>
      <c r="J1441" s="367"/>
      <c r="K1441" s="519"/>
      <c r="L1441" s="367"/>
    </row>
    <row r="1442" spans="1:12" ht="16.5" hidden="1" customHeight="1">
      <c r="A1442" s="423">
        <v>2</v>
      </c>
      <c r="B1442" s="424">
        <v>4</v>
      </c>
      <c r="C1442" s="424" t="s">
        <v>49</v>
      </c>
      <c r="D1442" s="92"/>
      <c r="E1442" s="418"/>
      <c r="F1442" s="418"/>
      <c r="G1442" s="525"/>
      <c r="H1442" s="537" t="s">
        <v>394</v>
      </c>
      <c r="I1442" s="541"/>
      <c r="J1442" s="90"/>
      <c r="K1442" s="522">
        <f>K1443</f>
        <v>0</v>
      </c>
      <c r="L1442" s="90"/>
    </row>
    <row r="1443" spans="1:12" ht="20.100000000000001" hidden="1" customHeight="1">
      <c r="A1443" s="453">
        <v>2</v>
      </c>
      <c r="B1443" s="435">
        <v>4</v>
      </c>
      <c r="C1443" s="435" t="s">
        <v>49</v>
      </c>
      <c r="D1443" s="92">
        <v>5</v>
      </c>
      <c r="E1443" s="92">
        <v>2</v>
      </c>
      <c r="F1443" s="92"/>
      <c r="G1443" s="520"/>
      <c r="H1443" s="553" t="s">
        <v>43</v>
      </c>
      <c r="I1443" s="527"/>
      <c r="J1443" s="367"/>
      <c r="K1443" s="519">
        <f>K1444</f>
        <v>0</v>
      </c>
      <c r="L1443" s="367"/>
    </row>
    <row r="1444" spans="1:12" s="523" customFormat="1" ht="20.100000000000001" hidden="1" customHeight="1">
      <c r="A1444" s="453">
        <v>2</v>
      </c>
      <c r="B1444" s="435">
        <v>4</v>
      </c>
      <c r="C1444" s="435" t="s">
        <v>49</v>
      </c>
      <c r="D1444" s="92">
        <v>5</v>
      </c>
      <c r="E1444" s="92">
        <v>2</v>
      </c>
      <c r="F1444" s="92">
        <v>6</v>
      </c>
      <c r="G1444" s="520"/>
      <c r="H1444" s="482" t="s">
        <v>279</v>
      </c>
      <c r="I1444" s="527"/>
      <c r="J1444" s="367"/>
      <c r="K1444" s="519">
        <f>SUM(K1445:K1446)</f>
        <v>0</v>
      </c>
      <c r="L1444" s="367"/>
    </row>
    <row r="1445" spans="1:12" ht="20.100000000000001" hidden="1" customHeight="1">
      <c r="A1445" s="453">
        <v>2</v>
      </c>
      <c r="B1445" s="435">
        <v>4</v>
      </c>
      <c r="C1445" s="435" t="s">
        <v>49</v>
      </c>
      <c r="D1445" s="92">
        <v>5</v>
      </c>
      <c r="E1445" s="92">
        <v>2</v>
      </c>
      <c r="F1445" s="92">
        <v>6</v>
      </c>
      <c r="G1445" s="518" t="s">
        <v>51</v>
      </c>
      <c r="H1445" s="482" t="s">
        <v>747</v>
      </c>
      <c r="I1445" s="527"/>
      <c r="J1445" s="367"/>
      <c r="K1445" s="519"/>
      <c r="L1445" s="367"/>
    </row>
    <row r="1446" spans="1:12" ht="20.100000000000001" hidden="1" customHeight="1">
      <c r="A1446" s="453">
        <v>2</v>
      </c>
      <c r="B1446" s="435">
        <v>4</v>
      </c>
      <c r="C1446" s="435" t="s">
        <v>49</v>
      </c>
      <c r="D1446" s="92">
        <v>5</v>
      </c>
      <c r="E1446" s="92">
        <v>2</v>
      </c>
      <c r="F1446" s="92">
        <v>6</v>
      </c>
      <c r="G1446" s="567" t="s">
        <v>585</v>
      </c>
      <c r="H1446" s="553" t="s">
        <v>720</v>
      </c>
      <c r="I1446" s="527"/>
      <c r="J1446" s="367"/>
      <c r="K1446" s="519"/>
      <c r="L1446" s="367"/>
    </row>
    <row r="1447" spans="1:12" ht="36" hidden="1" customHeight="1">
      <c r="A1447" s="423">
        <v>2</v>
      </c>
      <c r="B1447" s="424">
        <v>4</v>
      </c>
      <c r="C1447" s="424" t="s">
        <v>51</v>
      </c>
      <c r="D1447" s="92"/>
      <c r="E1447" s="418"/>
      <c r="F1447" s="418"/>
      <c r="G1447" s="525"/>
      <c r="H1447" s="433" t="s">
        <v>395</v>
      </c>
      <c r="I1447" s="532"/>
      <c r="J1447" s="90"/>
      <c r="K1447" s="519">
        <f>K1448</f>
        <v>0</v>
      </c>
      <c r="L1447" s="90"/>
    </row>
    <row r="1448" spans="1:12" ht="20.100000000000001" hidden="1" customHeight="1">
      <c r="A1448" s="453">
        <v>2</v>
      </c>
      <c r="B1448" s="435">
        <v>4</v>
      </c>
      <c r="C1448" s="435" t="s">
        <v>51</v>
      </c>
      <c r="D1448" s="92">
        <v>5</v>
      </c>
      <c r="E1448" s="92">
        <v>2</v>
      </c>
      <c r="F1448" s="92"/>
      <c r="G1448" s="520"/>
      <c r="H1448" s="553" t="s">
        <v>43</v>
      </c>
      <c r="I1448" s="527"/>
      <c r="J1448" s="367"/>
      <c r="K1448" s="519">
        <f>K1449</f>
        <v>0</v>
      </c>
      <c r="L1448" s="367"/>
    </row>
    <row r="1449" spans="1:12" s="523" customFormat="1" ht="20.100000000000001" hidden="1" customHeight="1">
      <c r="A1449" s="453">
        <v>2</v>
      </c>
      <c r="B1449" s="435">
        <v>4</v>
      </c>
      <c r="C1449" s="435" t="s">
        <v>51</v>
      </c>
      <c r="D1449" s="92">
        <v>5</v>
      </c>
      <c r="E1449" s="92">
        <v>2</v>
      </c>
      <c r="F1449" s="92">
        <v>6</v>
      </c>
      <c r="G1449" s="520"/>
      <c r="H1449" s="482" t="s">
        <v>279</v>
      </c>
      <c r="I1449" s="527"/>
      <c r="J1449" s="367"/>
      <c r="K1449" s="519">
        <f>SUM(K1450:K1451)</f>
        <v>0</v>
      </c>
      <c r="L1449" s="367"/>
    </row>
    <row r="1450" spans="1:12" ht="20.100000000000001" hidden="1" customHeight="1">
      <c r="A1450" s="453">
        <v>2</v>
      </c>
      <c r="B1450" s="435">
        <v>4</v>
      </c>
      <c r="C1450" s="435" t="s">
        <v>51</v>
      </c>
      <c r="D1450" s="92">
        <v>5</v>
      </c>
      <c r="E1450" s="92">
        <v>2</v>
      </c>
      <c r="F1450" s="92">
        <v>6</v>
      </c>
      <c r="G1450" s="518" t="s">
        <v>51</v>
      </c>
      <c r="H1450" s="482" t="s">
        <v>747</v>
      </c>
      <c r="I1450" s="527"/>
      <c r="J1450" s="367"/>
      <c r="K1450" s="519"/>
      <c r="L1450" s="367"/>
    </row>
    <row r="1451" spans="1:12" ht="20.100000000000001" hidden="1" customHeight="1">
      <c r="A1451" s="453">
        <v>2</v>
      </c>
      <c r="B1451" s="435">
        <v>4</v>
      </c>
      <c r="C1451" s="435" t="s">
        <v>51</v>
      </c>
      <c r="D1451" s="92">
        <v>5</v>
      </c>
      <c r="E1451" s="92">
        <v>2</v>
      </c>
      <c r="F1451" s="92">
        <v>6</v>
      </c>
      <c r="G1451" s="567" t="s">
        <v>585</v>
      </c>
      <c r="H1451" s="553" t="s">
        <v>720</v>
      </c>
      <c r="I1451" s="527"/>
      <c r="J1451" s="367"/>
      <c r="K1451" s="519"/>
      <c r="L1451" s="367"/>
    </row>
    <row r="1452" spans="1:12" ht="20.100000000000001" hidden="1" customHeight="1">
      <c r="A1452" s="423">
        <v>2</v>
      </c>
      <c r="B1452" s="424">
        <v>4</v>
      </c>
      <c r="C1452" s="424" t="s">
        <v>73</v>
      </c>
      <c r="D1452" s="92"/>
      <c r="E1452" s="418"/>
      <c r="F1452" s="418"/>
      <c r="G1452" s="525"/>
      <c r="H1452" s="537" t="s">
        <v>396</v>
      </c>
      <c r="I1452" s="541"/>
      <c r="J1452" s="90"/>
      <c r="K1452" s="519">
        <f>K1453</f>
        <v>0</v>
      </c>
      <c r="L1452" s="90"/>
    </row>
    <row r="1453" spans="1:12" s="523" customFormat="1" ht="20.100000000000001" hidden="1" customHeight="1">
      <c r="A1453" s="453">
        <v>2</v>
      </c>
      <c r="B1453" s="435">
        <v>4</v>
      </c>
      <c r="C1453" s="435" t="s">
        <v>73</v>
      </c>
      <c r="D1453" s="92">
        <v>5</v>
      </c>
      <c r="E1453" s="92">
        <v>2</v>
      </c>
      <c r="F1453" s="92"/>
      <c r="G1453" s="520"/>
      <c r="H1453" s="553" t="s">
        <v>43</v>
      </c>
      <c r="I1453" s="527"/>
      <c r="J1453" s="367"/>
      <c r="K1453" s="519">
        <f>K1454</f>
        <v>0</v>
      </c>
      <c r="L1453" s="367"/>
    </row>
    <row r="1454" spans="1:12" ht="20.100000000000001" hidden="1" customHeight="1">
      <c r="A1454" s="453">
        <v>2</v>
      </c>
      <c r="B1454" s="435">
        <v>4</v>
      </c>
      <c r="C1454" s="435" t="s">
        <v>73</v>
      </c>
      <c r="D1454" s="92">
        <v>5</v>
      </c>
      <c r="E1454" s="92">
        <v>2</v>
      </c>
      <c r="F1454" s="92">
        <v>6</v>
      </c>
      <c r="G1454" s="520"/>
      <c r="H1454" s="482" t="s">
        <v>279</v>
      </c>
      <c r="I1454" s="527"/>
      <c r="J1454" s="367"/>
      <c r="K1454" s="519">
        <f>SUM(K1455:K1456)</f>
        <v>0</v>
      </c>
      <c r="L1454" s="367"/>
    </row>
    <row r="1455" spans="1:12" ht="20.100000000000001" hidden="1" customHeight="1">
      <c r="A1455" s="453">
        <v>2</v>
      </c>
      <c r="B1455" s="435">
        <v>4</v>
      </c>
      <c r="C1455" s="435" t="s">
        <v>73</v>
      </c>
      <c r="D1455" s="92">
        <v>5</v>
      </c>
      <c r="E1455" s="92">
        <v>2</v>
      </c>
      <c r="F1455" s="92">
        <v>6</v>
      </c>
      <c r="G1455" s="518" t="s">
        <v>51</v>
      </c>
      <c r="H1455" s="482" t="s">
        <v>747</v>
      </c>
      <c r="I1455" s="527"/>
      <c r="J1455" s="367"/>
      <c r="K1455" s="519"/>
      <c r="L1455" s="367"/>
    </row>
    <row r="1456" spans="1:12" ht="20.100000000000001" hidden="1" customHeight="1">
      <c r="A1456" s="453">
        <v>2</v>
      </c>
      <c r="B1456" s="435">
        <v>4</v>
      </c>
      <c r="C1456" s="435" t="s">
        <v>73</v>
      </c>
      <c r="D1456" s="92">
        <v>5</v>
      </c>
      <c r="E1456" s="92">
        <v>2</v>
      </c>
      <c r="F1456" s="92">
        <v>6</v>
      </c>
      <c r="G1456" s="567" t="s">
        <v>585</v>
      </c>
      <c r="H1456" s="553" t="s">
        <v>720</v>
      </c>
      <c r="I1456" s="527"/>
      <c r="J1456" s="367"/>
      <c r="K1456" s="519"/>
      <c r="L1456" s="367"/>
    </row>
    <row r="1457" spans="1:12" ht="20.100000000000001" hidden="1" customHeight="1">
      <c r="A1457" s="423">
        <v>2</v>
      </c>
      <c r="B1457" s="424">
        <v>4</v>
      </c>
      <c r="C1457" s="424" t="s">
        <v>75</v>
      </c>
      <c r="D1457" s="92"/>
      <c r="E1457" s="418"/>
      <c r="F1457" s="418"/>
      <c r="G1457" s="525"/>
      <c r="H1457" s="537" t="s">
        <v>397</v>
      </c>
      <c r="I1457" s="541"/>
      <c r="J1457" s="90"/>
      <c r="K1457" s="519">
        <f>K1458</f>
        <v>0</v>
      </c>
      <c r="L1457" s="90"/>
    </row>
    <row r="1458" spans="1:12" ht="20.100000000000001" hidden="1" customHeight="1">
      <c r="A1458" s="453">
        <v>2</v>
      </c>
      <c r="B1458" s="435">
        <v>4</v>
      </c>
      <c r="C1458" s="435" t="s">
        <v>75</v>
      </c>
      <c r="D1458" s="92">
        <v>5</v>
      </c>
      <c r="E1458" s="92">
        <v>2</v>
      </c>
      <c r="F1458" s="92"/>
      <c r="G1458" s="520"/>
      <c r="H1458" s="553" t="s">
        <v>43</v>
      </c>
      <c r="I1458" s="527"/>
      <c r="J1458" s="367"/>
      <c r="K1458" s="519">
        <f>K1459</f>
        <v>0</v>
      </c>
      <c r="L1458" s="367"/>
    </row>
    <row r="1459" spans="1:12" ht="20.100000000000001" hidden="1" customHeight="1">
      <c r="A1459" s="453">
        <v>2</v>
      </c>
      <c r="B1459" s="435">
        <v>4</v>
      </c>
      <c r="C1459" s="435" t="s">
        <v>75</v>
      </c>
      <c r="D1459" s="92">
        <v>5</v>
      </c>
      <c r="E1459" s="92">
        <v>2</v>
      </c>
      <c r="F1459" s="92">
        <v>6</v>
      </c>
      <c r="G1459" s="520"/>
      <c r="H1459" s="482" t="s">
        <v>279</v>
      </c>
      <c r="I1459" s="527"/>
      <c r="J1459" s="367"/>
      <c r="K1459" s="519">
        <f>K1460</f>
        <v>0</v>
      </c>
      <c r="L1459" s="367"/>
    </row>
    <row r="1460" spans="1:12" ht="19.5" hidden="1" customHeight="1">
      <c r="A1460" s="453">
        <v>2</v>
      </c>
      <c r="B1460" s="435">
        <v>4</v>
      </c>
      <c r="C1460" s="435" t="s">
        <v>75</v>
      </c>
      <c r="D1460" s="92">
        <v>5</v>
      </c>
      <c r="E1460" s="92">
        <v>2</v>
      </c>
      <c r="F1460" s="92">
        <v>6</v>
      </c>
      <c r="G1460" s="518" t="s">
        <v>41</v>
      </c>
      <c r="H1460" s="482" t="s">
        <v>746</v>
      </c>
      <c r="I1460" s="527"/>
      <c r="J1460" s="367"/>
      <c r="K1460" s="519"/>
      <c r="L1460" s="367"/>
    </row>
    <row r="1461" spans="1:12" ht="20.100000000000001" hidden="1" customHeight="1">
      <c r="A1461" s="423">
        <v>2</v>
      </c>
      <c r="B1461" s="424">
        <v>4</v>
      </c>
      <c r="C1461" s="424" t="s">
        <v>77</v>
      </c>
      <c r="D1461" s="92"/>
      <c r="E1461" s="418"/>
      <c r="F1461" s="418"/>
      <c r="G1461" s="525"/>
      <c r="H1461" s="537" t="s">
        <v>398</v>
      </c>
      <c r="I1461" s="541"/>
      <c r="J1461" s="90"/>
      <c r="K1461" s="519">
        <f>K1462</f>
        <v>0</v>
      </c>
      <c r="L1461" s="90"/>
    </row>
    <row r="1462" spans="1:12" ht="20.100000000000001" hidden="1" customHeight="1">
      <c r="A1462" s="453">
        <v>2</v>
      </c>
      <c r="B1462" s="435">
        <v>4</v>
      </c>
      <c r="C1462" s="435" t="s">
        <v>77</v>
      </c>
      <c r="D1462" s="92">
        <v>5</v>
      </c>
      <c r="E1462" s="92">
        <v>3</v>
      </c>
      <c r="F1462" s="92"/>
      <c r="G1462" s="520"/>
      <c r="H1462" s="367" t="s">
        <v>55</v>
      </c>
      <c r="I1462" s="527"/>
      <c r="J1462" s="367"/>
      <c r="K1462" s="519">
        <f>K1463</f>
        <v>0</v>
      </c>
      <c r="L1462" s="367"/>
    </row>
    <row r="1463" spans="1:12" ht="20.100000000000001" hidden="1" customHeight="1">
      <c r="A1463" s="453">
        <v>2</v>
      </c>
      <c r="B1463" s="435">
        <v>4</v>
      </c>
      <c r="C1463" s="435" t="s">
        <v>77</v>
      </c>
      <c r="D1463" s="92">
        <v>5</v>
      </c>
      <c r="E1463" s="92">
        <v>3</v>
      </c>
      <c r="F1463" s="92">
        <v>8</v>
      </c>
      <c r="G1463" s="520"/>
      <c r="H1463" s="553" t="s">
        <v>784</v>
      </c>
      <c r="I1463" s="527"/>
      <c r="J1463" s="367"/>
      <c r="K1463" s="519">
        <f>SUM(K1464:K1467)</f>
        <v>0</v>
      </c>
      <c r="L1463" s="367"/>
    </row>
    <row r="1464" spans="1:12" ht="20.100000000000001" hidden="1" customHeight="1">
      <c r="A1464" s="453">
        <v>2</v>
      </c>
      <c r="B1464" s="435">
        <v>4</v>
      </c>
      <c r="C1464" s="435" t="s">
        <v>77</v>
      </c>
      <c r="D1464" s="92">
        <v>5</v>
      </c>
      <c r="E1464" s="92">
        <v>3</v>
      </c>
      <c r="F1464" s="92">
        <v>8</v>
      </c>
      <c r="G1464" s="518" t="s">
        <v>34</v>
      </c>
      <c r="H1464" s="553" t="s">
        <v>731</v>
      </c>
      <c r="I1464" s="527"/>
      <c r="J1464" s="367"/>
      <c r="K1464" s="519"/>
      <c r="L1464" s="367"/>
    </row>
    <row r="1465" spans="1:12" ht="20.100000000000001" hidden="1" customHeight="1">
      <c r="A1465" s="453">
        <v>2</v>
      </c>
      <c r="B1465" s="435">
        <v>4</v>
      </c>
      <c r="C1465" s="435" t="s">
        <v>77</v>
      </c>
      <c r="D1465" s="92">
        <v>5</v>
      </c>
      <c r="E1465" s="92">
        <v>3</v>
      </c>
      <c r="F1465" s="92">
        <v>8</v>
      </c>
      <c r="G1465" s="518" t="s">
        <v>37</v>
      </c>
      <c r="H1465" s="553" t="s">
        <v>757</v>
      </c>
      <c r="I1465" s="527"/>
      <c r="J1465" s="367"/>
      <c r="K1465" s="519"/>
      <c r="L1465" s="367"/>
    </row>
    <row r="1466" spans="1:12" ht="20.100000000000001" hidden="1" customHeight="1">
      <c r="A1466" s="453">
        <v>2</v>
      </c>
      <c r="B1466" s="435">
        <v>4</v>
      </c>
      <c r="C1466" s="435" t="s">
        <v>77</v>
      </c>
      <c r="D1466" s="92">
        <v>5</v>
      </c>
      <c r="E1466" s="92">
        <v>3</v>
      </c>
      <c r="F1466" s="92">
        <v>8</v>
      </c>
      <c r="G1466" s="518" t="s">
        <v>39</v>
      </c>
      <c r="H1466" s="553" t="s">
        <v>758</v>
      </c>
      <c r="I1466" s="527"/>
      <c r="J1466" s="367"/>
      <c r="K1466" s="519"/>
      <c r="L1466" s="367"/>
    </row>
    <row r="1467" spans="1:12" ht="20.25" hidden="1" customHeight="1">
      <c r="A1467" s="453">
        <v>2</v>
      </c>
      <c r="B1467" s="435">
        <v>4</v>
      </c>
      <c r="C1467" s="435" t="s">
        <v>77</v>
      </c>
      <c r="D1467" s="92">
        <v>5</v>
      </c>
      <c r="E1467" s="92">
        <v>3</v>
      </c>
      <c r="F1467" s="92">
        <v>8</v>
      </c>
      <c r="G1467" s="518" t="s">
        <v>41</v>
      </c>
      <c r="H1467" s="553" t="s">
        <v>759</v>
      </c>
      <c r="I1467" s="527"/>
      <c r="J1467" s="367"/>
      <c r="K1467" s="519"/>
      <c r="L1467" s="367"/>
    </row>
    <row r="1468" spans="1:12" ht="20.100000000000001" hidden="1" customHeight="1">
      <c r="A1468" s="423">
        <v>2</v>
      </c>
      <c r="B1468" s="424">
        <v>4</v>
      </c>
      <c r="C1468" s="435" t="s">
        <v>79</v>
      </c>
      <c r="D1468" s="92"/>
      <c r="E1468" s="92"/>
      <c r="F1468" s="92"/>
      <c r="G1468" s="520"/>
      <c r="H1468" s="433" t="s">
        <v>399</v>
      </c>
      <c r="I1468" s="570"/>
      <c r="J1468" s="367"/>
      <c r="K1468" s="519">
        <f>K1469</f>
        <v>0</v>
      </c>
      <c r="L1468" s="367"/>
    </row>
    <row r="1469" spans="1:12" ht="20.100000000000001" hidden="1" customHeight="1">
      <c r="A1469" s="453">
        <v>2</v>
      </c>
      <c r="B1469" s="435">
        <v>4</v>
      </c>
      <c r="C1469" s="435" t="s">
        <v>79</v>
      </c>
      <c r="D1469" s="92">
        <v>5</v>
      </c>
      <c r="E1469" s="92">
        <v>3</v>
      </c>
      <c r="F1469" s="92"/>
      <c r="G1469" s="520"/>
      <c r="H1469" s="367" t="s">
        <v>55</v>
      </c>
      <c r="I1469" s="527"/>
      <c r="J1469" s="367"/>
      <c r="K1469" s="519">
        <f>K1470</f>
        <v>0</v>
      </c>
      <c r="L1469" s="367"/>
    </row>
    <row r="1470" spans="1:12" ht="20.100000000000001" hidden="1" customHeight="1">
      <c r="A1470" s="453">
        <v>2</v>
      </c>
      <c r="B1470" s="435">
        <v>4</v>
      </c>
      <c r="C1470" s="435" t="s">
        <v>79</v>
      </c>
      <c r="D1470" s="92">
        <v>5</v>
      </c>
      <c r="E1470" s="92">
        <v>3</v>
      </c>
      <c r="F1470" s="92">
        <v>8</v>
      </c>
      <c r="G1470" s="520"/>
      <c r="H1470" s="553" t="s">
        <v>784</v>
      </c>
      <c r="I1470" s="527"/>
      <c r="J1470" s="367"/>
      <c r="K1470" s="519">
        <f>SUM(K1471:K1474)</f>
        <v>0</v>
      </c>
      <c r="L1470" s="367"/>
    </row>
    <row r="1471" spans="1:12" ht="20.100000000000001" hidden="1" customHeight="1">
      <c r="A1471" s="453">
        <v>2</v>
      </c>
      <c r="B1471" s="435">
        <v>4</v>
      </c>
      <c r="C1471" s="435" t="s">
        <v>79</v>
      </c>
      <c r="D1471" s="92">
        <v>5</v>
      </c>
      <c r="E1471" s="92">
        <v>3</v>
      </c>
      <c r="F1471" s="92">
        <v>8</v>
      </c>
      <c r="G1471" s="518" t="s">
        <v>34</v>
      </c>
      <c r="H1471" s="553" t="s">
        <v>731</v>
      </c>
      <c r="I1471" s="527"/>
      <c r="J1471" s="367"/>
      <c r="K1471" s="519"/>
      <c r="L1471" s="367"/>
    </row>
    <row r="1472" spans="1:12" ht="20.100000000000001" hidden="1" customHeight="1">
      <c r="A1472" s="453">
        <v>2</v>
      </c>
      <c r="B1472" s="435">
        <v>4</v>
      </c>
      <c r="C1472" s="435" t="s">
        <v>79</v>
      </c>
      <c r="D1472" s="92">
        <v>5</v>
      </c>
      <c r="E1472" s="92">
        <v>3</v>
      </c>
      <c r="F1472" s="92">
        <v>8</v>
      </c>
      <c r="G1472" s="518" t="s">
        <v>37</v>
      </c>
      <c r="H1472" s="553" t="s">
        <v>757</v>
      </c>
      <c r="I1472" s="527"/>
      <c r="J1472" s="367"/>
      <c r="K1472" s="519"/>
      <c r="L1472" s="367"/>
    </row>
    <row r="1473" spans="1:12" ht="20.100000000000001" hidden="1" customHeight="1">
      <c r="A1473" s="453">
        <v>2</v>
      </c>
      <c r="B1473" s="435">
        <v>4</v>
      </c>
      <c r="C1473" s="435" t="s">
        <v>79</v>
      </c>
      <c r="D1473" s="92">
        <v>5</v>
      </c>
      <c r="E1473" s="92">
        <v>3</v>
      </c>
      <c r="F1473" s="92">
        <v>8</v>
      </c>
      <c r="G1473" s="518" t="s">
        <v>39</v>
      </c>
      <c r="H1473" s="553" t="s">
        <v>758</v>
      </c>
      <c r="I1473" s="527"/>
      <c r="J1473" s="367"/>
      <c r="K1473" s="519"/>
      <c r="L1473" s="367"/>
    </row>
    <row r="1474" spans="1:12" ht="21" hidden="1" customHeight="1">
      <c r="A1474" s="453">
        <v>2</v>
      </c>
      <c r="B1474" s="435">
        <v>4</v>
      </c>
      <c r="C1474" s="435" t="s">
        <v>79</v>
      </c>
      <c r="D1474" s="92">
        <v>5</v>
      </c>
      <c r="E1474" s="92">
        <v>3</v>
      </c>
      <c r="F1474" s="92">
        <v>8</v>
      </c>
      <c r="G1474" s="518" t="s">
        <v>41</v>
      </c>
      <c r="H1474" s="553" t="s">
        <v>759</v>
      </c>
      <c r="I1474" s="527"/>
      <c r="J1474" s="367"/>
      <c r="K1474" s="519"/>
      <c r="L1474" s="367"/>
    </row>
    <row r="1475" spans="1:12" ht="18.75" hidden="1" customHeight="1">
      <c r="A1475" s="423">
        <v>2</v>
      </c>
      <c r="B1475" s="424">
        <v>4</v>
      </c>
      <c r="C1475" s="435" t="s">
        <v>374</v>
      </c>
      <c r="D1475" s="92"/>
      <c r="E1475" s="92"/>
      <c r="F1475" s="92"/>
      <c r="G1475" s="520"/>
      <c r="H1475" s="433" t="s">
        <v>400</v>
      </c>
      <c r="I1475" s="570"/>
      <c r="J1475" s="367"/>
      <c r="K1475" s="519">
        <f>K1476</f>
        <v>0</v>
      </c>
      <c r="L1475" s="367"/>
    </row>
    <row r="1476" spans="1:12" ht="20.100000000000001" hidden="1" customHeight="1">
      <c r="A1476" s="453">
        <v>2</v>
      </c>
      <c r="B1476" s="435">
        <v>4</v>
      </c>
      <c r="C1476" s="435" t="s">
        <v>374</v>
      </c>
      <c r="D1476" s="92">
        <v>5</v>
      </c>
      <c r="E1476" s="92">
        <v>3</v>
      </c>
      <c r="F1476" s="92"/>
      <c r="G1476" s="520"/>
      <c r="H1476" s="367" t="s">
        <v>55</v>
      </c>
      <c r="I1476" s="527"/>
      <c r="J1476" s="367"/>
      <c r="K1476" s="519">
        <f>K1477</f>
        <v>0</v>
      </c>
      <c r="L1476" s="367"/>
    </row>
    <row r="1477" spans="1:12" ht="20.100000000000001" hidden="1" customHeight="1">
      <c r="A1477" s="453">
        <v>2</v>
      </c>
      <c r="B1477" s="435">
        <v>4</v>
      </c>
      <c r="C1477" s="435" t="s">
        <v>374</v>
      </c>
      <c r="D1477" s="92">
        <v>5</v>
      </c>
      <c r="E1477" s="92">
        <v>3</v>
      </c>
      <c r="F1477" s="92">
        <v>8</v>
      </c>
      <c r="G1477" s="520"/>
      <c r="H1477" s="553" t="s">
        <v>784</v>
      </c>
      <c r="I1477" s="527"/>
      <c r="J1477" s="367"/>
      <c r="K1477" s="519">
        <f>SUM(K1478:K1481)</f>
        <v>0</v>
      </c>
      <c r="L1477" s="367"/>
    </row>
    <row r="1478" spans="1:12" ht="20.100000000000001" hidden="1" customHeight="1">
      <c r="A1478" s="453">
        <v>2</v>
      </c>
      <c r="B1478" s="435">
        <v>4</v>
      </c>
      <c r="C1478" s="435" t="s">
        <v>374</v>
      </c>
      <c r="D1478" s="92">
        <v>5</v>
      </c>
      <c r="E1478" s="92">
        <v>3</v>
      </c>
      <c r="F1478" s="92">
        <v>8</v>
      </c>
      <c r="G1478" s="518" t="s">
        <v>34</v>
      </c>
      <c r="H1478" s="553" t="s">
        <v>731</v>
      </c>
      <c r="I1478" s="527"/>
      <c r="J1478" s="367"/>
      <c r="K1478" s="519"/>
      <c r="L1478" s="367"/>
    </row>
    <row r="1479" spans="1:12" ht="20.100000000000001" hidden="1" customHeight="1">
      <c r="A1479" s="453">
        <v>2</v>
      </c>
      <c r="B1479" s="435">
        <v>4</v>
      </c>
      <c r="C1479" s="435" t="s">
        <v>374</v>
      </c>
      <c r="D1479" s="92">
        <v>5</v>
      </c>
      <c r="E1479" s="92">
        <v>3</v>
      </c>
      <c r="F1479" s="92">
        <v>8</v>
      </c>
      <c r="G1479" s="518" t="s">
        <v>37</v>
      </c>
      <c r="H1479" s="553" t="s">
        <v>757</v>
      </c>
      <c r="I1479" s="527"/>
      <c r="J1479" s="367"/>
      <c r="K1479" s="519"/>
      <c r="L1479" s="367"/>
    </row>
    <row r="1480" spans="1:12" ht="20.100000000000001" hidden="1" customHeight="1">
      <c r="A1480" s="453">
        <v>2</v>
      </c>
      <c r="B1480" s="435">
        <v>4</v>
      </c>
      <c r="C1480" s="435" t="s">
        <v>374</v>
      </c>
      <c r="D1480" s="92">
        <v>5</v>
      </c>
      <c r="E1480" s="92">
        <v>3</v>
      </c>
      <c r="F1480" s="92">
        <v>8</v>
      </c>
      <c r="G1480" s="518" t="s">
        <v>39</v>
      </c>
      <c r="H1480" s="553" t="s">
        <v>758</v>
      </c>
      <c r="I1480" s="527"/>
      <c r="J1480" s="367"/>
      <c r="K1480" s="519"/>
      <c r="L1480" s="367"/>
    </row>
    <row r="1481" spans="1:12" ht="19.5" hidden="1" customHeight="1">
      <c r="A1481" s="453">
        <v>2</v>
      </c>
      <c r="B1481" s="435">
        <v>4</v>
      </c>
      <c r="C1481" s="435" t="s">
        <v>374</v>
      </c>
      <c r="D1481" s="92">
        <v>5</v>
      </c>
      <c r="E1481" s="92">
        <v>3</v>
      </c>
      <c r="F1481" s="92">
        <v>8</v>
      </c>
      <c r="G1481" s="518" t="s">
        <v>41</v>
      </c>
      <c r="H1481" s="553" t="s">
        <v>759</v>
      </c>
      <c r="I1481" s="527"/>
      <c r="J1481" s="367"/>
      <c r="K1481" s="519"/>
      <c r="L1481" s="367"/>
    </row>
    <row r="1482" spans="1:12" ht="20.100000000000001" hidden="1" customHeight="1">
      <c r="A1482" s="423">
        <v>2</v>
      </c>
      <c r="B1482" s="424">
        <v>4</v>
      </c>
      <c r="C1482" s="435" t="s">
        <v>376</v>
      </c>
      <c r="D1482" s="92"/>
      <c r="E1482" s="92"/>
      <c r="F1482" s="92"/>
      <c r="G1482" s="520"/>
      <c r="H1482" s="433" t="s">
        <v>401</v>
      </c>
      <c r="I1482" s="570"/>
      <c r="J1482" s="367"/>
      <c r="K1482" s="519">
        <f>K1483</f>
        <v>0</v>
      </c>
      <c r="L1482" s="367"/>
    </row>
    <row r="1483" spans="1:12" ht="20.100000000000001" hidden="1" customHeight="1">
      <c r="A1483" s="453">
        <v>2</v>
      </c>
      <c r="B1483" s="435">
        <v>4</v>
      </c>
      <c r="C1483" s="435" t="s">
        <v>376</v>
      </c>
      <c r="D1483" s="92">
        <v>5</v>
      </c>
      <c r="E1483" s="92">
        <v>3</v>
      </c>
      <c r="F1483" s="92"/>
      <c r="G1483" s="520"/>
      <c r="H1483" s="367" t="s">
        <v>55</v>
      </c>
      <c r="I1483" s="367"/>
      <c r="J1483" s="367"/>
      <c r="K1483" s="519">
        <f>K1484</f>
        <v>0</v>
      </c>
      <c r="L1483" s="367"/>
    </row>
    <row r="1484" spans="1:12" ht="20.100000000000001" hidden="1" customHeight="1">
      <c r="A1484" s="453">
        <v>2</v>
      </c>
      <c r="B1484" s="435">
        <v>4</v>
      </c>
      <c r="C1484" s="435" t="s">
        <v>376</v>
      </c>
      <c r="D1484" s="92">
        <v>5</v>
      </c>
      <c r="E1484" s="92">
        <v>3</v>
      </c>
      <c r="F1484" s="92">
        <v>7</v>
      </c>
      <c r="G1484" s="520"/>
      <c r="H1484" s="553" t="s">
        <v>784</v>
      </c>
      <c r="I1484" s="367"/>
      <c r="J1484" s="367"/>
      <c r="K1484" s="519">
        <f>SUM(K1485:K1488)</f>
        <v>0</v>
      </c>
      <c r="L1484" s="367"/>
    </row>
    <row r="1485" spans="1:12" ht="20.100000000000001" hidden="1" customHeight="1">
      <c r="A1485" s="453">
        <v>2</v>
      </c>
      <c r="B1485" s="435">
        <v>4</v>
      </c>
      <c r="C1485" s="435" t="s">
        <v>376</v>
      </c>
      <c r="D1485" s="92">
        <v>5</v>
      </c>
      <c r="E1485" s="92">
        <v>3</v>
      </c>
      <c r="F1485" s="92">
        <v>7</v>
      </c>
      <c r="G1485" s="518" t="s">
        <v>34</v>
      </c>
      <c r="H1485" s="553" t="s">
        <v>731</v>
      </c>
      <c r="I1485" s="367"/>
      <c r="J1485" s="367"/>
      <c r="K1485" s="519"/>
      <c r="L1485" s="367"/>
    </row>
    <row r="1486" spans="1:12" ht="20.100000000000001" hidden="1" customHeight="1">
      <c r="A1486" s="453">
        <v>2</v>
      </c>
      <c r="B1486" s="435">
        <v>4</v>
      </c>
      <c r="C1486" s="435" t="s">
        <v>376</v>
      </c>
      <c r="D1486" s="92">
        <v>5</v>
      </c>
      <c r="E1486" s="92">
        <v>3</v>
      </c>
      <c r="F1486" s="92">
        <v>7</v>
      </c>
      <c r="G1486" s="518" t="s">
        <v>37</v>
      </c>
      <c r="H1486" s="553" t="s">
        <v>757</v>
      </c>
      <c r="I1486" s="367"/>
      <c r="J1486" s="367"/>
      <c r="K1486" s="519"/>
      <c r="L1486" s="367"/>
    </row>
    <row r="1487" spans="1:12" ht="20.100000000000001" hidden="1" customHeight="1">
      <c r="A1487" s="453">
        <v>2</v>
      </c>
      <c r="B1487" s="435">
        <v>4</v>
      </c>
      <c r="C1487" s="435" t="s">
        <v>376</v>
      </c>
      <c r="D1487" s="92">
        <v>5</v>
      </c>
      <c r="E1487" s="92">
        <v>3</v>
      </c>
      <c r="F1487" s="92">
        <v>7</v>
      </c>
      <c r="G1487" s="518" t="s">
        <v>39</v>
      </c>
      <c r="H1487" s="553" t="s">
        <v>758</v>
      </c>
      <c r="I1487" s="367"/>
      <c r="J1487" s="367"/>
      <c r="K1487" s="519"/>
      <c r="L1487" s="367"/>
    </row>
    <row r="1488" spans="1:12" ht="18.75" hidden="1" customHeight="1">
      <c r="A1488" s="453">
        <v>2</v>
      </c>
      <c r="B1488" s="435">
        <v>4</v>
      </c>
      <c r="C1488" s="435" t="s">
        <v>376</v>
      </c>
      <c r="D1488" s="92">
        <v>5</v>
      </c>
      <c r="E1488" s="92">
        <v>3</v>
      </c>
      <c r="F1488" s="92">
        <v>7</v>
      </c>
      <c r="G1488" s="518" t="s">
        <v>41</v>
      </c>
      <c r="H1488" s="553" t="s">
        <v>759</v>
      </c>
      <c r="I1488" s="367"/>
      <c r="J1488" s="367"/>
      <c r="K1488" s="519"/>
      <c r="L1488" s="367"/>
    </row>
    <row r="1489" spans="1:12" ht="20.100000000000001" hidden="1" customHeight="1">
      <c r="A1489" s="423">
        <v>2</v>
      </c>
      <c r="B1489" s="424">
        <v>4</v>
      </c>
      <c r="C1489" s="435" t="s">
        <v>378</v>
      </c>
      <c r="D1489" s="92"/>
      <c r="E1489" s="92"/>
      <c r="F1489" s="92"/>
      <c r="G1489" s="520"/>
      <c r="H1489" s="531" t="s">
        <v>402</v>
      </c>
      <c r="I1489" s="571"/>
      <c r="J1489" s="367"/>
      <c r="K1489" s="519">
        <f>K1490</f>
        <v>0</v>
      </c>
      <c r="L1489" s="367"/>
    </row>
    <row r="1490" spans="1:12" ht="20.100000000000001" hidden="1" customHeight="1">
      <c r="A1490" s="453">
        <v>2</v>
      </c>
      <c r="B1490" s="435">
        <v>4</v>
      </c>
      <c r="C1490" s="435" t="s">
        <v>378</v>
      </c>
      <c r="D1490" s="92">
        <v>5</v>
      </c>
      <c r="E1490" s="92">
        <v>3</v>
      </c>
      <c r="F1490" s="92"/>
      <c r="G1490" s="520"/>
      <c r="H1490" s="367" t="s">
        <v>55</v>
      </c>
      <c r="I1490" s="367"/>
      <c r="J1490" s="367"/>
      <c r="K1490" s="519">
        <f>K1491</f>
        <v>0</v>
      </c>
      <c r="L1490" s="367"/>
    </row>
    <row r="1491" spans="1:12" ht="20.100000000000001" hidden="1" customHeight="1">
      <c r="A1491" s="453">
        <v>2</v>
      </c>
      <c r="B1491" s="435">
        <v>4</v>
      </c>
      <c r="C1491" s="435" t="s">
        <v>378</v>
      </c>
      <c r="D1491" s="92">
        <v>5</v>
      </c>
      <c r="E1491" s="92">
        <v>3</v>
      </c>
      <c r="F1491" s="92">
        <v>8</v>
      </c>
      <c r="G1491" s="520"/>
      <c r="H1491" s="553" t="s">
        <v>784</v>
      </c>
      <c r="I1491" s="367"/>
      <c r="J1491" s="367"/>
      <c r="K1491" s="519">
        <f>SUM(K1492:K1495)</f>
        <v>0</v>
      </c>
      <c r="L1491" s="367"/>
    </row>
    <row r="1492" spans="1:12" ht="20.100000000000001" hidden="1" customHeight="1">
      <c r="A1492" s="453">
        <v>2</v>
      </c>
      <c r="B1492" s="435">
        <v>4</v>
      </c>
      <c r="C1492" s="435" t="s">
        <v>378</v>
      </c>
      <c r="D1492" s="92">
        <v>5</v>
      </c>
      <c r="E1492" s="92">
        <v>3</v>
      </c>
      <c r="F1492" s="92">
        <v>8</v>
      </c>
      <c r="G1492" s="518" t="s">
        <v>34</v>
      </c>
      <c r="H1492" s="553" t="s">
        <v>731</v>
      </c>
      <c r="I1492" s="367"/>
      <c r="J1492" s="367"/>
      <c r="K1492" s="519"/>
      <c r="L1492" s="367"/>
    </row>
    <row r="1493" spans="1:12" ht="20.100000000000001" hidden="1" customHeight="1">
      <c r="A1493" s="453">
        <v>2</v>
      </c>
      <c r="B1493" s="435">
        <v>4</v>
      </c>
      <c r="C1493" s="435" t="s">
        <v>378</v>
      </c>
      <c r="D1493" s="92">
        <v>5</v>
      </c>
      <c r="E1493" s="92">
        <v>3</v>
      </c>
      <c r="F1493" s="92">
        <v>8</v>
      </c>
      <c r="G1493" s="518" t="s">
        <v>37</v>
      </c>
      <c r="H1493" s="553" t="s">
        <v>757</v>
      </c>
      <c r="I1493" s="367"/>
      <c r="J1493" s="367"/>
      <c r="K1493" s="519"/>
      <c r="L1493" s="367"/>
    </row>
    <row r="1494" spans="1:12" ht="20.100000000000001" hidden="1" customHeight="1">
      <c r="A1494" s="453">
        <v>2</v>
      </c>
      <c r="B1494" s="435">
        <v>4</v>
      </c>
      <c r="C1494" s="435" t="s">
        <v>378</v>
      </c>
      <c r="D1494" s="92">
        <v>5</v>
      </c>
      <c r="E1494" s="92">
        <v>3</v>
      </c>
      <c r="F1494" s="92">
        <v>8</v>
      </c>
      <c r="G1494" s="518" t="s">
        <v>39</v>
      </c>
      <c r="H1494" s="553" t="s">
        <v>758</v>
      </c>
      <c r="I1494" s="367"/>
      <c r="J1494" s="367"/>
      <c r="K1494" s="519"/>
      <c r="L1494" s="367"/>
    </row>
    <row r="1495" spans="1:12" ht="18.75" hidden="1" customHeight="1">
      <c r="A1495" s="453">
        <v>2</v>
      </c>
      <c r="B1495" s="435">
        <v>4</v>
      </c>
      <c r="C1495" s="435" t="s">
        <v>378</v>
      </c>
      <c r="D1495" s="92">
        <v>5</v>
      </c>
      <c r="E1495" s="92">
        <v>3</v>
      </c>
      <c r="F1495" s="92">
        <v>8</v>
      </c>
      <c r="G1495" s="518" t="s">
        <v>41</v>
      </c>
      <c r="H1495" s="553" t="s">
        <v>759</v>
      </c>
      <c r="I1495" s="367"/>
      <c r="J1495" s="367"/>
      <c r="K1495" s="519"/>
      <c r="L1495" s="367"/>
    </row>
    <row r="1496" spans="1:12" ht="20.100000000000001" hidden="1" customHeight="1">
      <c r="A1496" s="423">
        <v>2</v>
      </c>
      <c r="B1496" s="424">
        <v>4</v>
      </c>
      <c r="C1496" s="435" t="s">
        <v>380</v>
      </c>
      <c r="D1496" s="92"/>
      <c r="E1496" s="92"/>
      <c r="F1496" s="92"/>
      <c r="G1496" s="520"/>
      <c r="H1496" s="425" t="s">
        <v>403</v>
      </c>
      <c r="I1496" s="570"/>
      <c r="J1496" s="367"/>
      <c r="K1496" s="519">
        <f>K1497</f>
        <v>0</v>
      </c>
      <c r="L1496" s="367"/>
    </row>
    <row r="1497" spans="1:12" ht="20.100000000000001" hidden="1" customHeight="1">
      <c r="A1497" s="453">
        <v>2</v>
      </c>
      <c r="B1497" s="435">
        <v>4</v>
      </c>
      <c r="C1497" s="435" t="s">
        <v>380</v>
      </c>
      <c r="D1497" s="92">
        <v>5</v>
      </c>
      <c r="E1497" s="92">
        <v>3</v>
      </c>
      <c r="F1497" s="92"/>
      <c r="G1497" s="520"/>
      <c r="H1497" s="367" t="s">
        <v>55</v>
      </c>
      <c r="I1497" s="367"/>
      <c r="J1497" s="367"/>
      <c r="K1497" s="519">
        <f>K1498</f>
        <v>0</v>
      </c>
      <c r="L1497" s="367"/>
    </row>
    <row r="1498" spans="1:12" ht="20.100000000000001" hidden="1" customHeight="1">
      <c r="A1498" s="453">
        <v>2</v>
      </c>
      <c r="B1498" s="435">
        <v>4</v>
      </c>
      <c r="C1498" s="435" t="s">
        <v>380</v>
      </c>
      <c r="D1498" s="92">
        <v>5</v>
      </c>
      <c r="E1498" s="92">
        <v>3</v>
      </c>
      <c r="F1498" s="92">
        <v>8</v>
      </c>
      <c r="G1498" s="520"/>
      <c r="H1498" s="553" t="s">
        <v>784</v>
      </c>
      <c r="I1498" s="367"/>
      <c r="J1498" s="367"/>
      <c r="K1498" s="519">
        <f>SUM(K1499:K1502)</f>
        <v>0</v>
      </c>
      <c r="L1498" s="367"/>
    </row>
    <row r="1499" spans="1:12" ht="20.100000000000001" hidden="1" customHeight="1">
      <c r="A1499" s="453">
        <v>2</v>
      </c>
      <c r="B1499" s="435">
        <v>4</v>
      </c>
      <c r="C1499" s="435" t="s">
        <v>380</v>
      </c>
      <c r="D1499" s="92">
        <v>5</v>
      </c>
      <c r="E1499" s="92">
        <v>3</v>
      </c>
      <c r="F1499" s="92">
        <v>8</v>
      </c>
      <c r="G1499" s="518" t="s">
        <v>34</v>
      </c>
      <c r="H1499" s="553" t="s">
        <v>731</v>
      </c>
      <c r="I1499" s="367"/>
      <c r="J1499" s="367"/>
      <c r="K1499" s="519"/>
      <c r="L1499" s="367"/>
    </row>
    <row r="1500" spans="1:12" ht="20.100000000000001" hidden="1" customHeight="1">
      <c r="A1500" s="453">
        <v>2</v>
      </c>
      <c r="B1500" s="435">
        <v>4</v>
      </c>
      <c r="C1500" s="435" t="s">
        <v>380</v>
      </c>
      <c r="D1500" s="92">
        <v>5</v>
      </c>
      <c r="E1500" s="92">
        <v>3</v>
      </c>
      <c r="F1500" s="92">
        <v>8</v>
      </c>
      <c r="G1500" s="518" t="s">
        <v>37</v>
      </c>
      <c r="H1500" s="553" t="s">
        <v>757</v>
      </c>
      <c r="I1500" s="367"/>
      <c r="J1500" s="367"/>
      <c r="K1500" s="519"/>
      <c r="L1500" s="367"/>
    </row>
    <row r="1501" spans="1:12" ht="20.100000000000001" hidden="1" customHeight="1">
      <c r="A1501" s="453">
        <v>2</v>
      </c>
      <c r="B1501" s="435">
        <v>4</v>
      </c>
      <c r="C1501" s="435" t="s">
        <v>380</v>
      </c>
      <c r="D1501" s="92">
        <v>5</v>
      </c>
      <c r="E1501" s="92">
        <v>3</v>
      </c>
      <c r="F1501" s="92">
        <v>8</v>
      </c>
      <c r="G1501" s="518" t="s">
        <v>39</v>
      </c>
      <c r="H1501" s="553" t="s">
        <v>758</v>
      </c>
      <c r="I1501" s="367"/>
      <c r="J1501" s="367"/>
      <c r="K1501" s="519"/>
      <c r="L1501" s="367"/>
    </row>
    <row r="1502" spans="1:12" ht="19.5" hidden="1" customHeight="1">
      <c r="A1502" s="453">
        <v>2</v>
      </c>
      <c r="B1502" s="435">
        <v>4</v>
      </c>
      <c r="C1502" s="435" t="s">
        <v>380</v>
      </c>
      <c r="D1502" s="92">
        <v>5</v>
      </c>
      <c r="E1502" s="92">
        <v>3</v>
      </c>
      <c r="F1502" s="92">
        <v>8</v>
      </c>
      <c r="G1502" s="518" t="s">
        <v>41</v>
      </c>
      <c r="H1502" s="553" t="s">
        <v>759</v>
      </c>
      <c r="I1502" s="367"/>
      <c r="J1502" s="367"/>
      <c r="K1502" s="519"/>
      <c r="L1502" s="367"/>
    </row>
    <row r="1503" spans="1:12" ht="20.100000000000001" hidden="1" customHeight="1">
      <c r="A1503" s="423">
        <v>2</v>
      </c>
      <c r="B1503" s="424">
        <v>4</v>
      </c>
      <c r="C1503" s="435" t="s">
        <v>382</v>
      </c>
      <c r="D1503" s="92"/>
      <c r="E1503" s="92"/>
      <c r="F1503" s="92"/>
      <c r="G1503" s="520"/>
      <c r="H1503" s="433" t="s">
        <v>404</v>
      </c>
      <c r="I1503" s="570"/>
      <c r="J1503" s="367"/>
      <c r="K1503" s="519">
        <f>K1504</f>
        <v>0</v>
      </c>
      <c r="L1503" s="367"/>
    </row>
    <row r="1504" spans="1:12" ht="20.100000000000001" hidden="1" customHeight="1">
      <c r="A1504" s="453">
        <v>2</v>
      </c>
      <c r="B1504" s="435">
        <v>4</v>
      </c>
      <c r="C1504" s="435" t="s">
        <v>382</v>
      </c>
      <c r="D1504" s="92">
        <v>5</v>
      </c>
      <c r="E1504" s="92">
        <v>3</v>
      </c>
      <c r="F1504" s="92"/>
      <c r="G1504" s="520"/>
      <c r="H1504" s="367" t="s">
        <v>55</v>
      </c>
      <c r="I1504" s="367"/>
      <c r="J1504" s="367"/>
      <c r="K1504" s="519">
        <f>K1505</f>
        <v>0</v>
      </c>
      <c r="L1504" s="367"/>
    </row>
    <row r="1505" spans="1:12" ht="20.100000000000001" hidden="1" customHeight="1">
      <c r="A1505" s="453">
        <v>2</v>
      </c>
      <c r="B1505" s="435">
        <v>4</v>
      </c>
      <c r="C1505" s="435" t="s">
        <v>382</v>
      </c>
      <c r="D1505" s="92">
        <v>5</v>
      </c>
      <c r="E1505" s="92">
        <v>3</v>
      </c>
      <c r="F1505" s="92">
        <v>8</v>
      </c>
      <c r="G1505" s="520"/>
      <c r="H1505" s="553" t="s">
        <v>784</v>
      </c>
      <c r="I1505" s="367"/>
      <c r="J1505" s="367"/>
      <c r="K1505" s="519">
        <f>SUM(K1506:K1509)</f>
        <v>0</v>
      </c>
      <c r="L1505" s="367"/>
    </row>
    <row r="1506" spans="1:12" ht="20.100000000000001" hidden="1" customHeight="1">
      <c r="A1506" s="453">
        <v>2</v>
      </c>
      <c r="B1506" s="435">
        <v>4</v>
      </c>
      <c r="C1506" s="435" t="s">
        <v>382</v>
      </c>
      <c r="D1506" s="92">
        <v>5</v>
      </c>
      <c r="E1506" s="92">
        <v>3</v>
      </c>
      <c r="F1506" s="92">
        <v>8</v>
      </c>
      <c r="G1506" s="518" t="s">
        <v>34</v>
      </c>
      <c r="H1506" s="553" t="s">
        <v>731</v>
      </c>
      <c r="I1506" s="367"/>
      <c r="J1506" s="367"/>
      <c r="K1506" s="519"/>
      <c r="L1506" s="367"/>
    </row>
    <row r="1507" spans="1:12" ht="20.100000000000001" hidden="1" customHeight="1">
      <c r="A1507" s="453">
        <v>2</v>
      </c>
      <c r="B1507" s="435">
        <v>4</v>
      </c>
      <c r="C1507" s="435" t="s">
        <v>382</v>
      </c>
      <c r="D1507" s="92">
        <v>5</v>
      </c>
      <c r="E1507" s="92">
        <v>3</v>
      </c>
      <c r="F1507" s="92">
        <v>8</v>
      </c>
      <c r="G1507" s="518" t="s">
        <v>37</v>
      </c>
      <c r="H1507" s="553" t="s">
        <v>757</v>
      </c>
      <c r="I1507" s="367"/>
      <c r="J1507" s="367"/>
      <c r="K1507" s="519"/>
      <c r="L1507" s="367"/>
    </row>
    <row r="1508" spans="1:12" ht="20.100000000000001" hidden="1" customHeight="1">
      <c r="A1508" s="453">
        <v>2</v>
      </c>
      <c r="B1508" s="435">
        <v>4</v>
      </c>
      <c r="C1508" s="435" t="s">
        <v>382</v>
      </c>
      <c r="D1508" s="92">
        <v>5</v>
      </c>
      <c r="E1508" s="92">
        <v>3</v>
      </c>
      <c r="F1508" s="92">
        <v>8</v>
      </c>
      <c r="G1508" s="518" t="s">
        <v>39</v>
      </c>
      <c r="H1508" s="553" t="s">
        <v>758</v>
      </c>
      <c r="I1508" s="367"/>
      <c r="J1508" s="367"/>
      <c r="K1508" s="519"/>
      <c r="L1508" s="367"/>
    </row>
    <row r="1509" spans="1:12" ht="19.5" hidden="1" customHeight="1">
      <c r="A1509" s="453">
        <v>2</v>
      </c>
      <c r="B1509" s="435">
        <v>4</v>
      </c>
      <c r="C1509" s="435" t="s">
        <v>382</v>
      </c>
      <c r="D1509" s="92">
        <v>5</v>
      </c>
      <c r="E1509" s="92">
        <v>3</v>
      </c>
      <c r="F1509" s="92">
        <v>8</v>
      </c>
      <c r="G1509" s="518" t="s">
        <v>41</v>
      </c>
      <c r="H1509" s="553" t="s">
        <v>759</v>
      </c>
      <c r="I1509" s="367"/>
      <c r="J1509" s="367"/>
      <c r="K1509" s="519"/>
      <c r="L1509" s="367"/>
    </row>
    <row r="1510" spans="1:12" ht="20.100000000000001" hidden="1" customHeight="1">
      <c r="A1510" s="423">
        <v>2</v>
      </c>
      <c r="B1510" s="424">
        <v>4</v>
      </c>
      <c r="C1510" s="435" t="s">
        <v>384</v>
      </c>
      <c r="D1510" s="92"/>
      <c r="E1510" s="92"/>
      <c r="F1510" s="92"/>
      <c r="G1510" s="520"/>
      <c r="H1510" s="537" t="s">
        <v>405</v>
      </c>
      <c r="I1510" s="571"/>
      <c r="J1510" s="367"/>
      <c r="K1510" s="519">
        <f>K1511</f>
        <v>0</v>
      </c>
      <c r="L1510" s="367"/>
    </row>
    <row r="1511" spans="1:12" ht="20.100000000000001" hidden="1" customHeight="1">
      <c r="A1511" s="453">
        <v>2</v>
      </c>
      <c r="B1511" s="435">
        <v>4</v>
      </c>
      <c r="C1511" s="435">
        <v>17</v>
      </c>
      <c r="D1511" s="92">
        <v>5</v>
      </c>
      <c r="E1511" s="92">
        <v>3</v>
      </c>
      <c r="F1511" s="92"/>
      <c r="G1511" s="520"/>
      <c r="H1511" s="367" t="s">
        <v>55</v>
      </c>
      <c r="I1511" s="527"/>
      <c r="J1511" s="367"/>
      <c r="K1511" s="519">
        <f>K1512</f>
        <v>0</v>
      </c>
      <c r="L1511" s="367"/>
    </row>
    <row r="1512" spans="1:12" ht="20.100000000000001" hidden="1" customHeight="1">
      <c r="A1512" s="453">
        <v>2</v>
      </c>
      <c r="B1512" s="435">
        <v>4</v>
      </c>
      <c r="C1512" s="435">
        <v>17</v>
      </c>
      <c r="D1512" s="92">
        <v>5</v>
      </c>
      <c r="E1512" s="92">
        <v>3</v>
      </c>
      <c r="F1512" s="92">
        <v>4</v>
      </c>
      <c r="G1512" s="520"/>
      <c r="H1512" s="553" t="s">
        <v>756</v>
      </c>
      <c r="I1512" s="527"/>
      <c r="J1512" s="367"/>
      <c r="K1512" s="519">
        <f>SUM(K1513:K1516)</f>
        <v>0</v>
      </c>
      <c r="L1512" s="367"/>
    </row>
    <row r="1513" spans="1:12" ht="20.100000000000001" hidden="1" customHeight="1">
      <c r="A1513" s="453">
        <v>2</v>
      </c>
      <c r="B1513" s="435">
        <v>4</v>
      </c>
      <c r="C1513" s="435">
        <v>17</v>
      </c>
      <c r="D1513" s="92">
        <v>5</v>
      </c>
      <c r="E1513" s="92">
        <v>3</v>
      </c>
      <c r="F1513" s="92">
        <v>4</v>
      </c>
      <c r="G1513" s="518" t="s">
        <v>34</v>
      </c>
      <c r="H1513" s="553" t="s">
        <v>731</v>
      </c>
      <c r="I1513" s="527"/>
      <c r="J1513" s="367"/>
      <c r="K1513" s="519"/>
      <c r="L1513" s="367"/>
    </row>
    <row r="1514" spans="1:12" ht="20.100000000000001" hidden="1" customHeight="1">
      <c r="A1514" s="453">
        <v>2</v>
      </c>
      <c r="B1514" s="435">
        <v>4</v>
      </c>
      <c r="C1514" s="435">
        <v>17</v>
      </c>
      <c r="D1514" s="92">
        <v>5</v>
      </c>
      <c r="E1514" s="92">
        <v>3</v>
      </c>
      <c r="F1514" s="92">
        <v>4</v>
      </c>
      <c r="G1514" s="518" t="s">
        <v>37</v>
      </c>
      <c r="H1514" s="553" t="s">
        <v>757</v>
      </c>
      <c r="I1514" s="527"/>
      <c r="J1514" s="367"/>
      <c r="K1514" s="519"/>
      <c r="L1514" s="367"/>
    </row>
    <row r="1515" spans="1:12" ht="20.100000000000001" hidden="1" customHeight="1">
      <c r="A1515" s="453">
        <v>2</v>
      </c>
      <c r="B1515" s="435">
        <v>4</v>
      </c>
      <c r="C1515" s="435">
        <v>17</v>
      </c>
      <c r="D1515" s="92">
        <v>5</v>
      </c>
      <c r="E1515" s="92">
        <v>3</v>
      </c>
      <c r="F1515" s="92">
        <v>4</v>
      </c>
      <c r="G1515" s="518" t="s">
        <v>39</v>
      </c>
      <c r="H1515" s="553" t="s">
        <v>758</v>
      </c>
      <c r="I1515" s="527"/>
      <c r="J1515" s="367"/>
      <c r="K1515" s="519"/>
      <c r="L1515" s="367"/>
    </row>
    <row r="1516" spans="1:12" ht="20.100000000000001" hidden="1" customHeight="1">
      <c r="A1516" s="453">
        <v>2</v>
      </c>
      <c r="B1516" s="435">
        <v>4</v>
      </c>
      <c r="C1516" s="435">
        <v>17</v>
      </c>
      <c r="D1516" s="92">
        <v>5</v>
      </c>
      <c r="E1516" s="92">
        <v>3</v>
      </c>
      <c r="F1516" s="92">
        <v>4</v>
      </c>
      <c r="G1516" s="518" t="s">
        <v>41</v>
      </c>
      <c r="H1516" s="553" t="s">
        <v>759</v>
      </c>
      <c r="I1516" s="527"/>
      <c r="J1516" s="367"/>
      <c r="K1516" s="519"/>
      <c r="L1516" s="367"/>
    </row>
    <row r="1517" spans="1:12" ht="20.100000000000001" hidden="1" customHeight="1">
      <c r="A1517" s="423">
        <v>2</v>
      </c>
      <c r="B1517" s="424">
        <v>4</v>
      </c>
      <c r="C1517" s="602" t="s">
        <v>585</v>
      </c>
      <c r="D1517" s="92"/>
      <c r="E1517" s="92"/>
      <c r="F1517" s="92"/>
      <c r="G1517" s="520"/>
      <c r="H1517" s="537" t="s">
        <v>610</v>
      </c>
      <c r="I1517" s="571"/>
      <c r="J1517" s="367"/>
      <c r="K1517" s="519">
        <f>K1518+K1536</f>
        <v>0</v>
      </c>
      <c r="L1517" s="367"/>
    </row>
    <row r="1518" spans="1:12" ht="20.100000000000001" hidden="1" customHeight="1">
      <c r="A1518" s="91">
        <v>2</v>
      </c>
      <c r="B1518" s="435">
        <v>4</v>
      </c>
      <c r="C1518" s="435" t="s">
        <v>585</v>
      </c>
      <c r="D1518" s="92">
        <v>5</v>
      </c>
      <c r="E1518" s="92">
        <v>2</v>
      </c>
      <c r="F1518" s="92"/>
      <c r="G1518" s="520"/>
      <c r="H1518" s="553" t="s">
        <v>43</v>
      </c>
      <c r="I1518" s="527"/>
      <c r="J1518" s="367"/>
      <c r="K1518" s="519">
        <f>K1519+K1526+K1532</f>
        <v>0</v>
      </c>
      <c r="L1518" s="367"/>
    </row>
    <row r="1519" spans="1:12" ht="20.100000000000001" hidden="1" customHeight="1">
      <c r="A1519" s="453">
        <v>2</v>
      </c>
      <c r="B1519" s="435">
        <v>4</v>
      </c>
      <c r="C1519" s="435" t="s">
        <v>585</v>
      </c>
      <c r="D1519" s="92">
        <v>5</v>
      </c>
      <c r="E1519" s="92">
        <v>2</v>
      </c>
      <c r="F1519" s="92">
        <v>1</v>
      </c>
      <c r="G1519" s="520"/>
      <c r="H1519" s="553" t="s">
        <v>161</v>
      </c>
      <c r="I1519" s="527"/>
      <c r="J1519" s="367"/>
      <c r="K1519" s="519">
        <f>SUM(K1520:K1525)</f>
        <v>0</v>
      </c>
      <c r="L1519" s="367"/>
    </row>
    <row r="1520" spans="1:12" ht="20.100000000000001" hidden="1" customHeight="1">
      <c r="A1520" s="453">
        <v>2</v>
      </c>
      <c r="B1520" s="435">
        <v>4</v>
      </c>
      <c r="C1520" s="435" t="s">
        <v>585</v>
      </c>
      <c r="D1520" s="92">
        <v>5</v>
      </c>
      <c r="E1520" s="92">
        <v>2</v>
      </c>
      <c r="F1520" s="92">
        <v>1</v>
      </c>
      <c r="G1520" s="564" t="s">
        <v>34</v>
      </c>
      <c r="H1520" s="550" t="s">
        <v>330</v>
      </c>
      <c r="I1520" s="527"/>
      <c r="J1520" s="367"/>
      <c r="K1520" s="519"/>
      <c r="L1520" s="367"/>
    </row>
    <row r="1521" spans="1:12" ht="20.100000000000001" hidden="1" customHeight="1">
      <c r="A1521" s="453">
        <v>2</v>
      </c>
      <c r="B1521" s="435">
        <v>4</v>
      </c>
      <c r="C1521" s="435" t="s">
        <v>585</v>
      </c>
      <c r="D1521" s="92">
        <v>5</v>
      </c>
      <c r="E1521" s="92">
        <v>2</v>
      </c>
      <c r="F1521" s="92">
        <v>1</v>
      </c>
      <c r="G1521" s="564" t="s">
        <v>41</v>
      </c>
      <c r="H1521" s="550" t="s">
        <v>695</v>
      </c>
      <c r="I1521" s="527"/>
      <c r="J1521" s="367"/>
      <c r="K1521" s="519"/>
      <c r="L1521" s="367"/>
    </row>
    <row r="1522" spans="1:12" ht="20.100000000000001" hidden="1" customHeight="1">
      <c r="A1522" s="453">
        <v>2</v>
      </c>
      <c r="B1522" s="435">
        <v>4</v>
      </c>
      <c r="C1522" s="435" t="s">
        <v>585</v>
      </c>
      <c r="D1522" s="92">
        <v>5</v>
      </c>
      <c r="E1522" s="92">
        <v>2</v>
      </c>
      <c r="F1522" s="92">
        <v>1</v>
      </c>
      <c r="G1522" s="564" t="s">
        <v>45</v>
      </c>
      <c r="H1522" s="550" t="s">
        <v>197</v>
      </c>
      <c r="I1522" s="527"/>
      <c r="J1522" s="367"/>
      <c r="K1522" s="519"/>
      <c r="L1522" s="367"/>
    </row>
    <row r="1523" spans="1:12" ht="20.100000000000001" hidden="1" customHeight="1">
      <c r="A1523" s="453">
        <v>2</v>
      </c>
      <c r="B1523" s="435">
        <v>4</v>
      </c>
      <c r="C1523" s="435" t="s">
        <v>585</v>
      </c>
      <c r="D1523" s="92">
        <v>5</v>
      </c>
      <c r="E1523" s="92">
        <v>2</v>
      </c>
      <c r="F1523" s="92">
        <v>1</v>
      </c>
      <c r="G1523" s="564" t="s">
        <v>49</v>
      </c>
      <c r="H1523" s="550" t="s">
        <v>203</v>
      </c>
      <c r="I1523" s="527"/>
      <c r="J1523" s="367"/>
      <c r="K1523" s="519"/>
      <c r="L1523" s="367"/>
    </row>
    <row r="1524" spans="1:12" ht="19.5" hidden="1" customHeight="1">
      <c r="A1524" s="453">
        <v>2</v>
      </c>
      <c r="B1524" s="435">
        <v>4</v>
      </c>
      <c r="C1524" s="435" t="s">
        <v>585</v>
      </c>
      <c r="D1524" s="92">
        <v>5</v>
      </c>
      <c r="E1524" s="92">
        <v>2</v>
      </c>
      <c r="F1524" s="92">
        <v>1</v>
      </c>
      <c r="G1524" s="564" t="s">
        <v>51</v>
      </c>
      <c r="H1524" s="550" t="s">
        <v>446</v>
      </c>
      <c r="I1524" s="527"/>
      <c r="J1524" s="367"/>
      <c r="K1524" s="519"/>
      <c r="L1524" s="367"/>
    </row>
    <row r="1525" spans="1:12" ht="19.5" hidden="1" customHeight="1">
      <c r="A1525" s="453">
        <v>2</v>
      </c>
      <c r="B1525" s="435">
        <v>4</v>
      </c>
      <c r="C1525" s="435" t="s">
        <v>585</v>
      </c>
      <c r="D1525" s="92">
        <v>5</v>
      </c>
      <c r="E1525" s="92">
        <v>2</v>
      </c>
      <c r="F1525" s="92">
        <v>1</v>
      </c>
      <c r="G1525" s="549" t="s">
        <v>585</v>
      </c>
      <c r="H1525" s="550" t="s">
        <v>725</v>
      </c>
      <c r="I1525" s="527"/>
      <c r="J1525" s="367"/>
      <c r="K1525" s="519"/>
      <c r="L1525" s="367"/>
    </row>
    <row r="1526" spans="1:12" s="566" customFormat="1" ht="18" hidden="1" customHeight="1">
      <c r="A1526" s="453">
        <v>2</v>
      </c>
      <c r="B1526" s="435">
        <v>4</v>
      </c>
      <c r="C1526" s="435" t="s">
        <v>585</v>
      </c>
      <c r="D1526" s="92">
        <v>5</v>
      </c>
      <c r="E1526" s="92">
        <v>2</v>
      </c>
      <c r="F1526" s="92">
        <v>2</v>
      </c>
      <c r="G1526" s="520"/>
      <c r="H1526" s="553" t="s">
        <v>220</v>
      </c>
      <c r="I1526" s="527"/>
      <c r="J1526" s="367"/>
      <c r="K1526" s="519">
        <f>SUM(K1527:K1531)</f>
        <v>0</v>
      </c>
      <c r="L1526" s="367"/>
    </row>
    <row r="1527" spans="1:12" s="566" customFormat="1" ht="18" hidden="1" customHeight="1">
      <c r="A1527" s="453">
        <v>2</v>
      </c>
      <c r="B1527" s="435">
        <v>4</v>
      </c>
      <c r="C1527" s="435" t="s">
        <v>585</v>
      </c>
      <c r="D1527" s="92">
        <v>5</v>
      </c>
      <c r="E1527" s="92">
        <v>2</v>
      </c>
      <c r="F1527" s="92">
        <v>2</v>
      </c>
      <c r="G1527" s="518" t="s">
        <v>34</v>
      </c>
      <c r="H1527" s="553" t="s">
        <v>339</v>
      </c>
      <c r="I1527" s="527"/>
      <c r="J1527" s="367"/>
      <c r="K1527" s="519"/>
      <c r="L1527" s="367"/>
    </row>
    <row r="1528" spans="1:12" ht="20.100000000000001" hidden="1" customHeight="1">
      <c r="A1528" s="453">
        <v>2</v>
      </c>
      <c r="B1528" s="435">
        <v>4</v>
      </c>
      <c r="C1528" s="435" t="s">
        <v>585</v>
      </c>
      <c r="D1528" s="92">
        <v>5</v>
      </c>
      <c r="E1528" s="92">
        <v>2</v>
      </c>
      <c r="F1528" s="92">
        <v>2</v>
      </c>
      <c r="G1528" s="518" t="s">
        <v>37</v>
      </c>
      <c r="H1528" s="553" t="s">
        <v>699</v>
      </c>
      <c r="I1528" s="527"/>
      <c r="J1528" s="367"/>
      <c r="K1528" s="519"/>
      <c r="L1528" s="367"/>
    </row>
    <row r="1529" spans="1:12" ht="20.100000000000001" hidden="1" customHeight="1">
      <c r="A1529" s="453">
        <v>2</v>
      </c>
      <c r="B1529" s="435">
        <v>4</v>
      </c>
      <c r="C1529" s="435" t="s">
        <v>585</v>
      </c>
      <c r="D1529" s="92">
        <v>5</v>
      </c>
      <c r="E1529" s="92">
        <v>2</v>
      </c>
      <c r="F1529" s="92">
        <v>2</v>
      </c>
      <c r="G1529" s="518" t="s">
        <v>41</v>
      </c>
      <c r="H1529" s="553" t="s">
        <v>701</v>
      </c>
      <c r="I1529" s="527"/>
      <c r="J1529" s="367"/>
      <c r="K1529" s="519"/>
      <c r="L1529" s="367"/>
    </row>
    <row r="1530" spans="1:12" ht="20.100000000000001" hidden="1" customHeight="1">
      <c r="A1530" s="453">
        <v>2</v>
      </c>
      <c r="B1530" s="435">
        <v>4</v>
      </c>
      <c r="C1530" s="435" t="s">
        <v>585</v>
      </c>
      <c r="D1530" s="92">
        <v>5</v>
      </c>
      <c r="E1530" s="92">
        <v>2</v>
      </c>
      <c r="F1530" s="92">
        <v>2</v>
      </c>
      <c r="G1530" s="518" t="s">
        <v>45</v>
      </c>
      <c r="H1530" s="553" t="s">
        <v>702</v>
      </c>
      <c r="I1530" s="527"/>
      <c r="J1530" s="367"/>
      <c r="K1530" s="519"/>
      <c r="L1530" s="367"/>
    </row>
    <row r="1531" spans="1:12" ht="20.100000000000001" hidden="1" customHeight="1">
      <c r="A1531" s="453">
        <v>2</v>
      </c>
      <c r="B1531" s="435">
        <v>4</v>
      </c>
      <c r="C1531" s="435" t="s">
        <v>585</v>
      </c>
      <c r="D1531" s="92">
        <v>5</v>
      </c>
      <c r="E1531" s="92">
        <v>2</v>
      </c>
      <c r="F1531" s="92">
        <v>2</v>
      </c>
      <c r="G1531" s="549" t="s">
        <v>585</v>
      </c>
      <c r="H1531" s="553" t="s">
        <v>703</v>
      </c>
      <c r="I1531" s="527"/>
      <c r="J1531" s="367"/>
      <c r="K1531" s="519"/>
      <c r="L1531" s="367"/>
    </row>
    <row r="1532" spans="1:12" ht="20.100000000000001" hidden="1" customHeight="1">
      <c r="A1532" s="92">
        <v>2</v>
      </c>
      <c r="B1532" s="420">
        <v>4</v>
      </c>
      <c r="C1532" s="435" t="s">
        <v>585</v>
      </c>
      <c r="D1532" s="92">
        <v>5</v>
      </c>
      <c r="E1532" s="92">
        <v>2</v>
      </c>
      <c r="F1532" s="92">
        <v>7</v>
      </c>
      <c r="G1532" s="520"/>
      <c r="H1532" s="367" t="s">
        <v>768</v>
      </c>
      <c r="I1532" s="527"/>
      <c r="J1532" s="367"/>
      <c r="K1532" s="519">
        <f>SUM(K1533:K1535)</f>
        <v>0</v>
      </c>
      <c r="L1532" s="367"/>
    </row>
    <row r="1533" spans="1:12" ht="20.100000000000001" hidden="1" customHeight="1">
      <c r="A1533" s="92">
        <v>2</v>
      </c>
      <c r="B1533" s="420">
        <v>4</v>
      </c>
      <c r="C1533" s="435" t="s">
        <v>585</v>
      </c>
      <c r="D1533" s="92">
        <v>5</v>
      </c>
      <c r="E1533" s="92">
        <v>2</v>
      </c>
      <c r="F1533" s="92">
        <v>7</v>
      </c>
      <c r="G1533" s="518" t="s">
        <v>34</v>
      </c>
      <c r="H1533" s="367" t="s">
        <v>769</v>
      </c>
      <c r="I1533" s="527"/>
      <c r="J1533" s="367"/>
      <c r="K1533" s="519"/>
      <c r="L1533" s="367"/>
    </row>
    <row r="1534" spans="1:12" ht="20.100000000000001" hidden="1" customHeight="1">
      <c r="A1534" s="92">
        <v>2</v>
      </c>
      <c r="B1534" s="420">
        <v>4</v>
      </c>
      <c r="C1534" s="435" t="s">
        <v>585</v>
      </c>
      <c r="D1534" s="92">
        <v>5</v>
      </c>
      <c r="E1534" s="435">
        <v>2</v>
      </c>
      <c r="F1534" s="435">
        <v>7</v>
      </c>
      <c r="G1534" s="567" t="s">
        <v>41</v>
      </c>
      <c r="H1534" s="367" t="s">
        <v>771</v>
      </c>
      <c r="I1534" s="568"/>
      <c r="J1534" s="362"/>
      <c r="K1534" s="569"/>
      <c r="L1534" s="362"/>
    </row>
    <row r="1535" spans="1:12" ht="20.100000000000001" hidden="1" customHeight="1">
      <c r="A1535" s="92">
        <v>2</v>
      </c>
      <c r="B1535" s="420">
        <v>4</v>
      </c>
      <c r="C1535" s="435" t="s">
        <v>585</v>
      </c>
      <c r="D1535" s="92">
        <v>5</v>
      </c>
      <c r="E1535" s="435">
        <v>2</v>
      </c>
      <c r="F1535" s="435">
        <v>7</v>
      </c>
      <c r="G1535" s="549" t="s">
        <v>585</v>
      </c>
      <c r="H1535" s="367" t="s">
        <v>787</v>
      </c>
      <c r="I1535" s="568"/>
      <c r="J1535" s="362"/>
      <c r="K1535" s="569"/>
      <c r="L1535" s="362"/>
    </row>
    <row r="1536" spans="1:12" ht="20.100000000000001" hidden="1" customHeight="1">
      <c r="A1536" s="453">
        <v>2</v>
      </c>
      <c r="B1536" s="435">
        <v>4</v>
      </c>
      <c r="C1536" s="435" t="s">
        <v>585</v>
      </c>
      <c r="D1536" s="92">
        <v>5</v>
      </c>
      <c r="E1536" s="92">
        <v>3</v>
      </c>
      <c r="F1536" s="92"/>
      <c r="G1536" s="520"/>
      <c r="H1536" s="367" t="s">
        <v>55</v>
      </c>
      <c r="I1536" s="527"/>
      <c r="J1536" s="367"/>
      <c r="K1536" s="519">
        <f>K1537+K1542</f>
        <v>0</v>
      </c>
      <c r="L1536" s="367"/>
    </row>
    <row r="1537" spans="1:12" ht="20.100000000000001" hidden="1" customHeight="1">
      <c r="A1537" s="453">
        <v>2</v>
      </c>
      <c r="B1537" s="435">
        <v>4</v>
      </c>
      <c r="C1537" s="435" t="s">
        <v>585</v>
      </c>
      <c r="D1537" s="92">
        <v>5</v>
      </c>
      <c r="E1537" s="92">
        <v>3</v>
      </c>
      <c r="F1537" s="92">
        <v>4</v>
      </c>
      <c r="G1537" s="520"/>
      <c r="H1537" s="553" t="s">
        <v>756</v>
      </c>
      <c r="I1537" s="527"/>
      <c r="J1537" s="367"/>
      <c r="K1537" s="519">
        <f>SUM(K1538:K1541)</f>
        <v>0</v>
      </c>
      <c r="L1537" s="367"/>
    </row>
    <row r="1538" spans="1:12" ht="20.100000000000001" hidden="1" customHeight="1">
      <c r="A1538" s="453">
        <v>2</v>
      </c>
      <c r="B1538" s="435">
        <v>4</v>
      </c>
      <c r="C1538" s="435" t="s">
        <v>585</v>
      </c>
      <c r="D1538" s="92">
        <v>5</v>
      </c>
      <c r="E1538" s="92">
        <v>3</v>
      </c>
      <c r="F1538" s="92">
        <v>4</v>
      </c>
      <c r="G1538" s="518" t="s">
        <v>34</v>
      </c>
      <c r="H1538" s="553" t="s">
        <v>731</v>
      </c>
      <c r="I1538" s="527"/>
      <c r="J1538" s="367"/>
      <c r="K1538" s="519"/>
      <c r="L1538" s="367"/>
    </row>
    <row r="1539" spans="1:12" s="566" customFormat="1" ht="21" hidden="1" customHeight="1">
      <c r="A1539" s="453">
        <v>2</v>
      </c>
      <c r="B1539" s="435">
        <v>4</v>
      </c>
      <c r="C1539" s="435" t="s">
        <v>585</v>
      </c>
      <c r="D1539" s="92">
        <v>5</v>
      </c>
      <c r="E1539" s="92">
        <v>3</v>
      </c>
      <c r="F1539" s="92">
        <v>4</v>
      </c>
      <c r="G1539" s="518" t="s">
        <v>37</v>
      </c>
      <c r="H1539" s="553" t="s">
        <v>757</v>
      </c>
      <c r="I1539" s="527"/>
      <c r="J1539" s="367"/>
      <c r="K1539" s="519"/>
      <c r="L1539" s="367"/>
    </row>
    <row r="1540" spans="1:12" s="566" customFormat="1" ht="21" hidden="1" customHeight="1">
      <c r="A1540" s="453">
        <v>2</v>
      </c>
      <c r="B1540" s="435">
        <v>4</v>
      </c>
      <c r="C1540" s="435" t="s">
        <v>585</v>
      </c>
      <c r="D1540" s="92">
        <v>5</v>
      </c>
      <c r="E1540" s="92">
        <v>3</v>
      </c>
      <c r="F1540" s="92">
        <v>4</v>
      </c>
      <c r="G1540" s="518" t="s">
        <v>39</v>
      </c>
      <c r="H1540" s="553" t="s">
        <v>758</v>
      </c>
      <c r="I1540" s="527"/>
      <c r="J1540" s="367"/>
      <c r="K1540" s="519"/>
      <c r="L1540" s="367"/>
    </row>
    <row r="1541" spans="1:12" ht="19.5" hidden="1" customHeight="1">
      <c r="A1541" s="453">
        <v>2</v>
      </c>
      <c r="B1541" s="435">
        <v>4</v>
      </c>
      <c r="C1541" s="435" t="s">
        <v>585</v>
      </c>
      <c r="D1541" s="92">
        <v>5</v>
      </c>
      <c r="E1541" s="92">
        <v>3</v>
      </c>
      <c r="F1541" s="92">
        <v>4</v>
      </c>
      <c r="G1541" s="518" t="s">
        <v>41</v>
      </c>
      <c r="H1541" s="553" t="s">
        <v>759</v>
      </c>
      <c r="I1541" s="527"/>
      <c r="J1541" s="367"/>
      <c r="K1541" s="519"/>
      <c r="L1541" s="367"/>
    </row>
    <row r="1542" spans="1:12" ht="19.5" hidden="1" customHeight="1">
      <c r="A1542" s="453">
        <v>2</v>
      </c>
      <c r="B1542" s="435">
        <v>4</v>
      </c>
      <c r="C1542" s="435" t="s">
        <v>585</v>
      </c>
      <c r="D1542" s="92">
        <v>5</v>
      </c>
      <c r="E1542" s="92">
        <v>3</v>
      </c>
      <c r="F1542" s="92">
        <v>8</v>
      </c>
      <c r="G1542" s="520"/>
      <c r="H1542" s="553" t="s">
        <v>784</v>
      </c>
      <c r="I1542" s="367"/>
      <c r="J1542" s="367"/>
      <c r="K1542" s="519">
        <f>SUM(K1543:K1546)</f>
        <v>0</v>
      </c>
      <c r="L1542" s="367"/>
    </row>
    <row r="1543" spans="1:12" ht="19.5" hidden="1" customHeight="1">
      <c r="A1543" s="453">
        <v>2</v>
      </c>
      <c r="B1543" s="435">
        <v>4</v>
      </c>
      <c r="C1543" s="435" t="s">
        <v>585</v>
      </c>
      <c r="D1543" s="92">
        <v>5</v>
      </c>
      <c r="E1543" s="92">
        <v>3</v>
      </c>
      <c r="F1543" s="92">
        <v>8</v>
      </c>
      <c r="G1543" s="518" t="s">
        <v>34</v>
      </c>
      <c r="H1543" s="553" t="s">
        <v>731</v>
      </c>
      <c r="I1543" s="367"/>
      <c r="J1543" s="367"/>
      <c r="K1543" s="519"/>
      <c r="L1543" s="367"/>
    </row>
    <row r="1544" spans="1:12" ht="19.5" hidden="1" customHeight="1">
      <c r="A1544" s="453">
        <v>2</v>
      </c>
      <c r="B1544" s="435">
        <v>4</v>
      </c>
      <c r="C1544" s="435" t="s">
        <v>585</v>
      </c>
      <c r="D1544" s="92">
        <v>5</v>
      </c>
      <c r="E1544" s="92">
        <v>3</v>
      </c>
      <c r="F1544" s="92">
        <v>8</v>
      </c>
      <c r="G1544" s="518" t="s">
        <v>37</v>
      </c>
      <c r="H1544" s="553" t="s">
        <v>757</v>
      </c>
      <c r="I1544" s="367"/>
      <c r="J1544" s="367"/>
      <c r="K1544" s="519"/>
      <c r="L1544" s="367"/>
    </row>
    <row r="1545" spans="1:12" ht="19.5" hidden="1" customHeight="1">
      <c r="A1545" s="453">
        <v>2</v>
      </c>
      <c r="B1545" s="435">
        <v>4</v>
      </c>
      <c r="C1545" s="435" t="s">
        <v>585</v>
      </c>
      <c r="D1545" s="92">
        <v>5</v>
      </c>
      <c r="E1545" s="92">
        <v>3</v>
      </c>
      <c r="F1545" s="92">
        <v>8</v>
      </c>
      <c r="G1545" s="518" t="s">
        <v>39</v>
      </c>
      <c r="H1545" s="553" t="s">
        <v>758</v>
      </c>
      <c r="I1545" s="367"/>
      <c r="J1545" s="367"/>
      <c r="K1545" s="519"/>
      <c r="L1545" s="367"/>
    </row>
    <row r="1546" spans="1:12" ht="19.5" hidden="1" customHeight="1">
      <c r="A1546" s="453">
        <v>2</v>
      </c>
      <c r="B1546" s="435">
        <v>4</v>
      </c>
      <c r="C1546" s="435" t="s">
        <v>585</v>
      </c>
      <c r="D1546" s="92">
        <v>5</v>
      </c>
      <c r="E1546" s="92">
        <v>3</v>
      </c>
      <c r="F1546" s="92">
        <v>8</v>
      </c>
      <c r="G1546" s="518" t="s">
        <v>41</v>
      </c>
      <c r="H1546" s="553" t="s">
        <v>759</v>
      </c>
      <c r="I1546" s="367"/>
      <c r="J1546" s="367"/>
      <c r="K1546" s="519"/>
      <c r="L1546" s="367"/>
    </row>
    <row r="1547" spans="1:12" ht="19.5" customHeight="1">
      <c r="A1547" s="380">
        <v>2</v>
      </c>
      <c r="B1547" s="452">
        <v>5</v>
      </c>
      <c r="C1547" s="435"/>
      <c r="D1547" s="92"/>
      <c r="E1547" s="435"/>
      <c r="F1547" s="435"/>
      <c r="G1547" s="567"/>
      <c r="H1547" s="572" t="s">
        <v>406</v>
      </c>
      <c r="I1547" s="571"/>
      <c r="J1547" s="362"/>
      <c r="K1547" s="573">
        <f>K1548+K1567+K1585+K1599</f>
        <v>0</v>
      </c>
      <c r="L1547" s="362"/>
    </row>
    <row r="1548" spans="1:12" ht="19.5" hidden="1" customHeight="1">
      <c r="A1548" s="92">
        <v>2</v>
      </c>
      <c r="B1548" s="420">
        <v>5</v>
      </c>
      <c r="C1548" s="435" t="s">
        <v>34</v>
      </c>
      <c r="D1548" s="92"/>
      <c r="E1548" s="435"/>
      <c r="F1548" s="435"/>
      <c r="G1548" s="567"/>
      <c r="H1548" s="537" t="s">
        <v>407</v>
      </c>
      <c r="I1548" s="571"/>
      <c r="J1548" s="362"/>
      <c r="K1548" s="573">
        <f>K1549+K1562</f>
        <v>0</v>
      </c>
      <c r="L1548" s="362"/>
    </row>
    <row r="1549" spans="1:12" ht="19.5" hidden="1" customHeight="1">
      <c r="A1549" s="92">
        <v>2</v>
      </c>
      <c r="B1549" s="420">
        <v>5</v>
      </c>
      <c r="C1549" s="435" t="s">
        <v>34</v>
      </c>
      <c r="D1549" s="92">
        <v>5</v>
      </c>
      <c r="E1549" s="92">
        <v>2</v>
      </c>
      <c r="F1549" s="92"/>
      <c r="G1549" s="520"/>
      <c r="H1549" s="367" t="s">
        <v>43</v>
      </c>
      <c r="I1549" s="527"/>
      <c r="J1549" s="367"/>
      <c r="K1549" s="519">
        <f>K1550+K1558</f>
        <v>0</v>
      </c>
      <c r="L1549" s="367"/>
    </row>
    <row r="1550" spans="1:12" ht="19.5" hidden="1" customHeight="1">
      <c r="A1550" s="92">
        <v>2</v>
      </c>
      <c r="B1550" s="420">
        <v>5</v>
      </c>
      <c r="C1550" s="435" t="s">
        <v>34</v>
      </c>
      <c r="D1550" s="92">
        <v>5</v>
      </c>
      <c r="E1550" s="92">
        <v>2</v>
      </c>
      <c r="F1550" s="92">
        <v>1</v>
      </c>
      <c r="G1550" s="520"/>
      <c r="H1550" s="367" t="s">
        <v>161</v>
      </c>
      <c r="I1550" s="527"/>
      <c r="J1550" s="367"/>
      <c r="K1550" s="519">
        <f>SUM(K1551:K1557)</f>
        <v>0</v>
      </c>
      <c r="L1550" s="367"/>
    </row>
    <row r="1551" spans="1:12" ht="19.5" hidden="1" customHeight="1">
      <c r="A1551" s="92">
        <v>2</v>
      </c>
      <c r="B1551" s="420">
        <v>5</v>
      </c>
      <c r="C1551" s="435" t="s">
        <v>34</v>
      </c>
      <c r="D1551" s="92">
        <v>5</v>
      </c>
      <c r="E1551" s="92">
        <v>2</v>
      </c>
      <c r="F1551" s="92">
        <v>1</v>
      </c>
      <c r="G1551" s="564" t="s">
        <v>34</v>
      </c>
      <c r="H1551" s="550" t="s">
        <v>330</v>
      </c>
      <c r="I1551" s="527"/>
      <c r="J1551" s="367"/>
      <c r="K1551" s="519"/>
      <c r="L1551" s="367"/>
    </row>
    <row r="1552" spans="1:12" ht="19.5" hidden="1" customHeight="1">
      <c r="A1552" s="92">
        <v>2</v>
      </c>
      <c r="B1552" s="420">
        <v>5</v>
      </c>
      <c r="C1552" s="435" t="s">
        <v>34</v>
      </c>
      <c r="D1552" s="92">
        <v>5</v>
      </c>
      <c r="E1552" s="92">
        <v>2</v>
      </c>
      <c r="F1552" s="92">
        <v>1</v>
      </c>
      <c r="G1552" s="564" t="s">
        <v>41</v>
      </c>
      <c r="H1552" s="550" t="s">
        <v>695</v>
      </c>
      <c r="I1552" s="527"/>
      <c r="J1552" s="367"/>
      <c r="K1552" s="519"/>
      <c r="L1552" s="367"/>
    </row>
    <row r="1553" spans="1:12" ht="19.5" hidden="1" customHeight="1">
      <c r="A1553" s="92">
        <v>2</v>
      </c>
      <c r="B1553" s="420">
        <v>5</v>
      </c>
      <c r="C1553" s="435" t="s">
        <v>34</v>
      </c>
      <c r="D1553" s="92">
        <v>5</v>
      </c>
      <c r="E1553" s="92">
        <v>2</v>
      </c>
      <c r="F1553" s="92">
        <v>1</v>
      </c>
      <c r="G1553" s="564" t="s">
        <v>45</v>
      </c>
      <c r="H1553" s="550" t="s">
        <v>197</v>
      </c>
      <c r="I1553" s="527"/>
      <c r="J1553" s="367"/>
      <c r="K1553" s="519"/>
      <c r="L1553" s="367"/>
    </row>
    <row r="1554" spans="1:12" ht="20.100000000000001" hidden="1" customHeight="1">
      <c r="A1554" s="92">
        <v>2</v>
      </c>
      <c r="B1554" s="420">
        <v>5</v>
      </c>
      <c r="C1554" s="435" t="s">
        <v>34</v>
      </c>
      <c r="D1554" s="92">
        <v>5</v>
      </c>
      <c r="E1554" s="92">
        <v>2</v>
      </c>
      <c r="F1554" s="92">
        <v>1</v>
      </c>
      <c r="G1554" s="564" t="s">
        <v>49</v>
      </c>
      <c r="H1554" s="550" t="s">
        <v>203</v>
      </c>
      <c r="I1554" s="527"/>
      <c r="J1554" s="367"/>
      <c r="K1554" s="519"/>
      <c r="L1554" s="367"/>
    </row>
    <row r="1555" spans="1:12" ht="20.100000000000001" hidden="1" customHeight="1">
      <c r="A1555" s="92">
        <v>2</v>
      </c>
      <c r="B1555" s="420">
        <v>5</v>
      </c>
      <c r="C1555" s="435" t="s">
        <v>34</v>
      </c>
      <c r="D1555" s="92">
        <v>5</v>
      </c>
      <c r="E1555" s="92">
        <v>2</v>
      </c>
      <c r="F1555" s="92">
        <v>1</v>
      </c>
      <c r="G1555" s="564" t="s">
        <v>51</v>
      </c>
      <c r="H1555" s="550" t="s">
        <v>446</v>
      </c>
      <c r="I1555" s="527"/>
      <c r="J1555" s="367"/>
      <c r="K1555" s="519"/>
      <c r="L1555" s="367"/>
    </row>
    <row r="1556" spans="1:12" ht="20.100000000000001" hidden="1" customHeight="1">
      <c r="A1556" s="92">
        <v>2</v>
      </c>
      <c r="B1556" s="420">
        <v>5</v>
      </c>
      <c r="C1556" s="435" t="s">
        <v>34</v>
      </c>
      <c r="D1556" s="92">
        <v>5</v>
      </c>
      <c r="E1556" s="92">
        <v>2</v>
      </c>
      <c r="F1556" s="92">
        <v>1</v>
      </c>
      <c r="G1556" s="520">
        <v>12</v>
      </c>
      <c r="H1556" s="367" t="s">
        <v>465</v>
      </c>
      <c r="I1556" s="527"/>
      <c r="J1556" s="367"/>
      <c r="K1556" s="519"/>
      <c r="L1556" s="367"/>
    </row>
    <row r="1557" spans="1:12" ht="20.100000000000001" hidden="1" customHeight="1">
      <c r="A1557" s="92">
        <v>2</v>
      </c>
      <c r="B1557" s="420">
        <v>5</v>
      </c>
      <c r="C1557" s="435" t="s">
        <v>34</v>
      </c>
      <c r="D1557" s="92">
        <v>5</v>
      </c>
      <c r="E1557" s="92">
        <v>2</v>
      </c>
      <c r="F1557" s="92">
        <v>1</v>
      </c>
      <c r="G1557" s="520" t="s">
        <v>585</v>
      </c>
      <c r="H1557" s="367" t="s">
        <v>725</v>
      </c>
      <c r="I1557" s="527"/>
      <c r="J1557" s="367"/>
      <c r="K1557" s="519"/>
      <c r="L1557" s="367"/>
    </row>
    <row r="1558" spans="1:12" ht="20.100000000000001" hidden="1" customHeight="1">
      <c r="A1558" s="92">
        <v>2</v>
      </c>
      <c r="B1558" s="420">
        <v>5</v>
      </c>
      <c r="C1558" s="435" t="s">
        <v>34</v>
      </c>
      <c r="D1558" s="92">
        <v>5</v>
      </c>
      <c r="E1558" s="92">
        <v>2</v>
      </c>
      <c r="F1558" s="92">
        <v>2</v>
      </c>
      <c r="G1558" s="520"/>
      <c r="H1558" s="367" t="s">
        <v>220</v>
      </c>
      <c r="I1558" s="527"/>
      <c r="J1558" s="367"/>
      <c r="K1558" s="519">
        <f>SUM(K1559:K1561)</f>
        <v>0</v>
      </c>
      <c r="L1558" s="367"/>
    </row>
    <row r="1559" spans="1:12" s="566" customFormat="1" ht="18" hidden="1" customHeight="1">
      <c r="A1559" s="92">
        <v>2</v>
      </c>
      <c r="B1559" s="420">
        <v>5</v>
      </c>
      <c r="C1559" s="435" t="s">
        <v>34</v>
      </c>
      <c r="D1559" s="92">
        <v>5</v>
      </c>
      <c r="E1559" s="92">
        <v>2</v>
      </c>
      <c r="F1559" s="92">
        <v>2</v>
      </c>
      <c r="G1559" s="518" t="s">
        <v>34</v>
      </c>
      <c r="H1559" s="367" t="s">
        <v>339</v>
      </c>
      <c r="I1559" s="527"/>
      <c r="J1559" s="367"/>
      <c r="K1559" s="519"/>
      <c r="L1559" s="367"/>
    </row>
    <row r="1560" spans="1:12" ht="19.5" hidden="1" customHeight="1">
      <c r="A1560" s="92">
        <v>2</v>
      </c>
      <c r="B1560" s="420">
        <v>5</v>
      </c>
      <c r="C1560" s="435" t="s">
        <v>34</v>
      </c>
      <c r="D1560" s="92">
        <v>5</v>
      </c>
      <c r="E1560" s="92">
        <v>2</v>
      </c>
      <c r="F1560" s="92">
        <v>2</v>
      </c>
      <c r="G1560" s="518" t="s">
        <v>41</v>
      </c>
      <c r="H1560" s="367" t="s">
        <v>701</v>
      </c>
      <c r="I1560" s="527"/>
      <c r="J1560" s="367"/>
      <c r="K1560" s="519"/>
      <c r="L1560" s="367"/>
    </row>
    <row r="1561" spans="1:12" ht="19.5" hidden="1" customHeight="1">
      <c r="A1561" s="92">
        <v>2</v>
      </c>
      <c r="B1561" s="420">
        <v>5</v>
      </c>
      <c r="C1561" s="435" t="s">
        <v>34</v>
      </c>
      <c r="D1561" s="92">
        <v>5</v>
      </c>
      <c r="E1561" s="92">
        <v>2</v>
      </c>
      <c r="F1561" s="92">
        <v>2</v>
      </c>
      <c r="G1561" s="518" t="s">
        <v>45</v>
      </c>
      <c r="H1561" s="367" t="s">
        <v>702</v>
      </c>
      <c r="I1561" s="527"/>
      <c r="J1561" s="367"/>
      <c r="K1561" s="519"/>
      <c r="L1561" s="367"/>
    </row>
    <row r="1562" spans="1:12" ht="19.5" hidden="1" customHeight="1">
      <c r="A1562" s="453">
        <v>2</v>
      </c>
      <c r="B1562" s="435">
        <v>5</v>
      </c>
      <c r="C1562" s="435" t="s">
        <v>34</v>
      </c>
      <c r="D1562" s="92">
        <v>5</v>
      </c>
      <c r="E1562" s="92">
        <v>3</v>
      </c>
      <c r="F1562" s="92"/>
      <c r="G1562" s="520"/>
      <c r="H1562" s="367" t="s">
        <v>55</v>
      </c>
      <c r="I1562" s="527"/>
      <c r="J1562" s="367"/>
      <c r="K1562" s="519">
        <f>K1563</f>
        <v>0</v>
      </c>
      <c r="L1562" s="367"/>
    </row>
    <row r="1563" spans="1:12" ht="19.5" hidden="1" customHeight="1">
      <c r="A1563" s="453">
        <v>2</v>
      </c>
      <c r="B1563" s="435">
        <v>5</v>
      </c>
      <c r="C1563" s="435" t="s">
        <v>34</v>
      </c>
      <c r="D1563" s="92">
        <v>5</v>
      </c>
      <c r="E1563" s="92">
        <v>3</v>
      </c>
      <c r="F1563" s="92">
        <v>9</v>
      </c>
      <c r="G1563" s="520"/>
      <c r="H1563" s="553" t="s">
        <v>774</v>
      </c>
      <c r="I1563" s="527"/>
      <c r="J1563" s="367"/>
      <c r="K1563" s="519">
        <f>SUM(K1564:K1566)</f>
        <v>0</v>
      </c>
      <c r="L1563" s="367"/>
    </row>
    <row r="1564" spans="1:12" ht="19.5" hidden="1" customHeight="1">
      <c r="A1564" s="453">
        <v>2</v>
      </c>
      <c r="B1564" s="435">
        <v>5</v>
      </c>
      <c r="C1564" s="435" t="s">
        <v>34</v>
      </c>
      <c r="D1564" s="92">
        <v>5</v>
      </c>
      <c r="E1564" s="92">
        <v>3</v>
      </c>
      <c r="F1564" s="92">
        <v>9</v>
      </c>
      <c r="G1564" s="518" t="s">
        <v>34</v>
      </c>
      <c r="H1564" s="553" t="s">
        <v>788</v>
      </c>
      <c r="I1564" s="527"/>
      <c r="J1564" s="367"/>
      <c r="K1564" s="519"/>
      <c r="L1564" s="367"/>
    </row>
    <row r="1565" spans="1:12" ht="19.5" hidden="1" customHeight="1">
      <c r="A1565" s="453">
        <v>2</v>
      </c>
      <c r="B1565" s="435">
        <v>5</v>
      </c>
      <c r="C1565" s="435" t="s">
        <v>34</v>
      </c>
      <c r="D1565" s="92">
        <v>5</v>
      </c>
      <c r="E1565" s="92">
        <v>3</v>
      </c>
      <c r="F1565" s="92">
        <v>9</v>
      </c>
      <c r="G1565" s="518" t="s">
        <v>37</v>
      </c>
      <c r="H1565" s="553" t="s">
        <v>789</v>
      </c>
      <c r="I1565" s="527"/>
      <c r="J1565" s="367"/>
      <c r="K1565" s="519"/>
      <c r="L1565" s="367"/>
    </row>
    <row r="1566" spans="1:12" ht="19.5" hidden="1" customHeight="1">
      <c r="A1566" s="453">
        <v>2</v>
      </c>
      <c r="B1566" s="435">
        <v>5</v>
      </c>
      <c r="C1566" s="435" t="s">
        <v>34</v>
      </c>
      <c r="D1566" s="92">
        <v>5</v>
      </c>
      <c r="E1566" s="92">
        <v>3</v>
      </c>
      <c r="F1566" s="92">
        <v>9</v>
      </c>
      <c r="G1566" s="518" t="s">
        <v>585</v>
      </c>
      <c r="H1566" s="553" t="s">
        <v>774</v>
      </c>
      <c r="I1566" s="527"/>
      <c r="J1566" s="367"/>
      <c r="K1566" s="519"/>
      <c r="L1566" s="367"/>
    </row>
    <row r="1567" spans="1:12" ht="19.5" hidden="1" customHeight="1">
      <c r="A1567" s="92">
        <v>2</v>
      </c>
      <c r="B1567" s="420">
        <v>5</v>
      </c>
      <c r="C1567" s="435" t="s">
        <v>37</v>
      </c>
      <c r="D1567" s="92"/>
      <c r="E1567" s="435"/>
      <c r="F1567" s="435"/>
      <c r="G1567" s="567"/>
      <c r="H1567" s="537" t="s">
        <v>408</v>
      </c>
      <c r="I1567" s="571"/>
      <c r="J1567" s="362"/>
      <c r="K1567" s="573">
        <f>K1568</f>
        <v>0</v>
      </c>
      <c r="L1567" s="362"/>
    </row>
    <row r="1568" spans="1:12" ht="19.5" hidden="1" customHeight="1">
      <c r="A1568" s="92">
        <v>2</v>
      </c>
      <c r="B1568" s="420">
        <v>5</v>
      </c>
      <c r="C1568" s="435" t="s">
        <v>37</v>
      </c>
      <c r="D1568" s="92">
        <v>5</v>
      </c>
      <c r="E1568" s="92">
        <v>2</v>
      </c>
      <c r="F1568" s="92"/>
      <c r="G1568" s="520"/>
      <c r="H1568" s="367" t="s">
        <v>43</v>
      </c>
      <c r="I1568" s="527"/>
      <c r="J1568" s="367"/>
      <c r="K1568" s="519">
        <f>K1569+K1578+K1582</f>
        <v>0</v>
      </c>
      <c r="L1568" s="367"/>
    </row>
    <row r="1569" spans="1:12" ht="19.5" hidden="1" customHeight="1">
      <c r="A1569" s="92">
        <v>2</v>
      </c>
      <c r="B1569" s="420">
        <v>5</v>
      </c>
      <c r="C1569" s="435" t="s">
        <v>37</v>
      </c>
      <c r="D1569" s="92">
        <v>5</v>
      </c>
      <c r="E1569" s="92">
        <v>2</v>
      </c>
      <c r="F1569" s="92">
        <v>1</v>
      </c>
      <c r="G1569" s="520"/>
      <c r="H1569" s="367" t="s">
        <v>161</v>
      </c>
      <c r="I1569" s="527"/>
      <c r="J1569" s="367"/>
      <c r="K1569" s="519">
        <f>SUM(K1573:K1577)</f>
        <v>0</v>
      </c>
      <c r="L1569" s="367"/>
    </row>
    <row r="1570" spans="1:12" ht="19.5" hidden="1" customHeight="1">
      <c r="A1570" s="92">
        <v>2</v>
      </c>
      <c r="B1570" s="420">
        <v>5</v>
      </c>
      <c r="C1570" s="435" t="s">
        <v>37</v>
      </c>
      <c r="D1570" s="92">
        <v>5</v>
      </c>
      <c r="E1570" s="92">
        <v>2</v>
      </c>
      <c r="F1570" s="92">
        <v>1</v>
      </c>
      <c r="G1570" s="564" t="s">
        <v>34</v>
      </c>
      <c r="H1570" s="550" t="s">
        <v>330</v>
      </c>
      <c r="I1570" s="527"/>
      <c r="J1570" s="367"/>
      <c r="K1570" s="519"/>
      <c r="L1570" s="367"/>
    </row>
    <row r="1571" spans="1:12" ht="19.5" hidden="1" customHeight="1">
      <c r="A1571" s="92">
        <v>2</v>
      </c>
      <c r="B1571" s="420">
        <v>5</v>
      </c>
      <c r="C1571" s="435" t="s">
        <v>37</v>
      </c>
      <c r="D1571" s="92">
        <v>5</v>
      </c>
      <c r="E1571" s="92">
        <v>2</v>
      </c>
      <c r="F1571" s="92">
        <v>1</v>
      </c>
      <c r="G1571" s="564" t="s">
        <v>41</v>
      </c>
      <c r="H1571" s="550" t="s">
        <v>695</v>
      </c>
      <c r="I1571" s="527"/>
      <c r="J1571" s="367"/>
      <c r="K1571" s="519"/>
      <c r="L1571" s="367"/>
    </row>
    <row r="1572" spans="1:12" ht="19.5" hidden="1" customHeight="1">
      <c r="A1572" s="92">
        <v>2</v>
      </c>
      <c r="B1572" s="420">
        <v>5</v>
      </c>
      <c r="C1572" s="435" t="s">
        <v>37</v>
      </c>
      <c r="D1572" s="92">
        <v>5</v>
      </c>
      <c r="E1572" s="92">
        <v>2</v>
      </c>
      <c r="F1572" s="92">
        <v>1</v>
      </c>
      <c r="G1572" s="564" t="s">
        <v>45</v>
      </c>
      <c r="H1572" s="550" t="s">
        <v>197</v>
      </c>
      <c r="I1572" s="527"/>
      <c r="J1572" s="367"/>
      <c r="K1572" s="519"/>
      <c r="L1572" s="367"/>
    </row>
    <row r="1573" spans="1:12" ht="19.5" hidden="1" customHeight="1">
      <c r="A1573" s="92">
        <v>2</v>
      </c>
      <c r="B1573" s="420">
        <v>5</v>
      </c>
      <c r="C1573" s="435" t="s">
        <v>37</v>
      </c>
      <c r="D1573" s="92">
        <v>5</v>
      </c>
      <c r="E1573" s="92">
        <v>2</v>
      </c>
      <c r="F1573" s="92">
        <v>1</v>
      </c>
      <c r="G1573" s="564" t="s">
        <v>49</v>
      </c>
      <c r="H1573" s="550" t="s">
        <v>203</v>
      </c>
      <c r="I1573" s="527"/>
      <c r="J1573" s="367"/>
      <c r="K1573" s="519"/>
      <c r="L1573" s="367"/>
    </row>
    <row r="1574" spans="1:12" ht="19.5" hidden="1" customHeight="1">
      <c r="A1574" s="92">
        <v>2</v>
      </c>
      <c r="B1574" s="420">
        <v>5</v>
      </c>
      <c r="C1574" s="435" t="s">
        <v>37</v>
      </c>
      <c r="D1574" s="92">
        <v>5</v>
      </c>
      <c r="E1574" s="92">
        <v>2</v>
      </c>
      <c r="F1574" s="92">
        <v>1</v>
      </c>
      <c r="G1574" s="564" t="s">
        <v>51</v>
      </c>
      <c r="H1574" s="550" t="s">
        <v>446</v>
      </c>
      <c r="I1574" s="527"/>
      <c r="J1574" s="367"/>
      <c r="K1574" s="519"/>
      <c r="L1574" s="367"/>
    </row>
    <row r="1575" spans="1:12" ht="19.5" hidden="1" customHeight="1">
      <c r="A1575" s="92">
        <v>2</v>
      </c>
      <c r="B1575" s="420">
        <v>5</v>
      </c>
      <c r="C1575" s="435" t="s">
        <v>37</v>
      </c>
      <c r="D1575" s="92">
        <v>5</v>
      </c>
      <c r="E1575" s="92">
        <v>2</v>
      </c>
      <c r="F1575" s="92">
        <v>1</v>
      </c>
      <c r="G1575" s="520">
        <v>11</v>
      </c>
      <c r="H1575" s="367" t="s">
        <v>697</v>
      </c>
      <c r="I1575" s="527"/>
      <c r="J1575" s="367"/>
      <c r="K1575" s="519"/>
      <c r="L1575" s="367"/>
    </row>
    <row r="1576" spans="1:12" ht="19.5" hidden="1" customHeight="1">
      <c r="A1576" s="92">
        <v>2</v>
      </c>
      <c r="B1576" s="420">
        <v>5</v>
      </c>
      <c r="C1576" s="435" t="s">
        <v>37</v>
      </c>
      <c r="D1576" s="92">
        <v>5</v>
      </c>
      <c r="E1576" s="92">
        <v>2</v>
      </c>
      <c r="F1576" s="92">
        <v>1</v>
      </c>
      <c r="G1576" s="520">
        <v>12</v>
      </c>
      <c r="H1576" s="367" t="s">
        <v>465</v>
      </c>
      <c r="I1576" s="527"/>
      <c r="J1576" s="367"/>
      <c r="K1576" s="519"/>
      <c r="L1576" s="367"/>
    </row>
    <row r="1577" spans="1:12" s="566" customFormat="1" ht="21.75" hidden="1" customHeight="1">
      <c r="A1577" s="92">
        <v>2</v>
      </c>
      <c r="B1577" s="420">
        <v>5</v>
      </c>
      <c r="C1577" s="435" t="s">
        <v>37</v>
      </c>
      <c r="D1577" s="92">
        <v>5</v>
      </c>
      <c r="E1577" s="92">
        <v>2</v>
      </c>
      <c r="F1577" s="92">
        <v>1</v>
      </c>
      <c r="G1577" s="520" t="s">
        <v>585</v>
      </c>
      <c r="H1577" s="367" t="s">
        <v>725</v>
      </c>
      <c r="I1577" s="527"/>
      <c r="J1577" s="367"/>
      <c r="K1577" s="519"/>
      <c r="L1577" s="367"/>
    </row>
    <row r="1578" spans="1:12" ht="19.5" hidden="1" customHeight="1">
      <c r="A1578" s="92">
        <v>2</v>
      </c>
      <c r="B1578" s="420">
        <v>5</v>
      </c>
      <c r="C1578" s="435" t="s">
        <v>37</v>
      </c>
      <c r="D1578" s="92">
        <v>5</v>
      </c>
      <c r="E1578" s="92">
        <v>2</v>
      </c>
      <c r="F1578" s="92">
        <v>2</v>
      </c>
      <c r="G1578" s="520"/>
      <c r="H1578" s="367" t="s">
        <v>220</v>
      </c>
      <c r="I1578" s="527"/>
      <c r="J1578" s="367"/>
      <c r="K1578" s="519">
        <f>SUM(K1579:K1581)</f>
        <v>0</v>
      </c>
      <c r="L1578" s="367"/>
    </row>
    <row r="1579" spans="1:12" ht="19.5" hidden="1" customHeight="1">
      <c r="A1579" s="92">
        <v>2</v>
      </c>
      <c r="B1579" s="420">
        <v>5</v>
      </c>
      <c r="C1579" s="435" t="s">
        <v>37</v>
      </c>
      <c r="D1579" s="92">
        <v>5</v>
      </c>
      <c r="E1579" s="92">
        <v>2</v>
      </c>
      <c r="F1579" s="92">
        <v>2</v>
      </c>
      <c r="G1579" s="518" t="s">
        <v>34</v>
      </c>
      <c r="H1579" s="367" t="s">
        <v>339</v>
      </c>
      <c r="I1579" s="527"/>
      <c r="J1579" s="367"/>
      <c r="K1579" s="519"/>
      <c r="L1579" s="367"/>
    </row>
    <row r="1580" spans="1:12" ht="19.5" hidden="1" customHeight="1">
      <c r="A1580" s="92">
        <v>2</v>
      </c>
      <c r="B1580" s="420">
        <v>5</v>
      </c>
      <c r="C1580" s="435" t="s">
        <v>37</v>
      </c>
      <c r="D1580" s="92">
        <v>5</v>
      </c>
      <c r="E1580" s="92">
        <v>2</v>
      </c>
      <c r="F1580" s="92">
        <v>2</v>
      </c>
      <c r="G1580" s="518" t="s">
        <v>41</v>
      </c>
      <c r="H1580" s="367" t="s">
        <v>701</v>
      </c>
      <c r="I1580" s="527"/>
      <c r="J1580" s="367"/>
      <c r="K1580" s="519"/>
      <c r="L1580" s="367"/>
    </row>
    <row r="1581" spans="1:12" ht="19.5" hidden="1" customHeight="1">
      <c r="A1581" s="92">
        <v>2</v>
      </c>
      <c r="B1581" s="420">
        <v>5</v>
      </c>
      <c r="C1581" s="435" t="s">
        <v>37</v>
      </c>
      <c r="D1581" s="92">
        <v>5</v>
      </c>
      <c r="E1581" s="92">
        <v>2</v>
      </c>
      <c r="F1581" s="92">
        <v>2</v>
      </c>
      <c r="G1581" s="518" t="s">
        <v>45</v>
      </c>
      <c r="H1581" s="367" t="s">
        <v>702</v>
      </c>
      <c r="I1581" s="527"/>
      <c r="J1581" s="367"/>
      <c r="K1581" s="519"/>
      <c r="L1581" s="367"/>
    </row>
    <row r="1582" spans="1:12" ht="19.5" hidden="1" customHeight="1">
      <c r="A1582" s="92">
        <v>2</v>
      </c>
      <c r="B1582" s="420">
        <v>5</v>
      </c>
      <c r="C1582" s="435" t="s">
        <v>37</v>
      </c>
      <c r="D1582" s="92">
        <v>5</v>
      </c>
      <c r="E1582" s="92">
        <v>2</v>
      </c>
      <c r="F1582" s="92">
        <v>7</v>
      </c>
      <c r="G1582" s="520"/>
      <c r="H1582" s="367" t="s">
        <v>768</v>
      </c>
      <c r="I1582" s="527"/>
      <c r="J1582" s="367"/>
      <c r="K1582" s="519">
        <f>SUM(K1583:K1584)</f>
        <v>0</v>
      </c>
      <c r="L1582" s="367"/>
    </row>
    <row r="1583" spans="1:12" ht="19.5" hidden="1" customHeight="1">
      <c r="A1583" s="92">
        <v>2</v>
      </c>
      <c r="B1583" s="420">
        <v>5</v>
      </c>
      <c r="C1583" s="435" t="s">
        <v>37</v>
      </c>
      <c r="D1583" s="92">
        <v>5</v>
      </c>
      <c r="E1583" s="92">
        <v>2</v>
      </c>
      <c r="F1583" s="92">
        <v>7</v>
      </c>
      <c r="G1583" s="518" t="s">
        <v>45</v>
      </c>
      <c r="H1583" s="367" t="s">
        <v>790</v>
      </c>
      <c r="I1583" s="527"/>
      <c r="J1583" s="367"/>
      <c r="K1583" s="519"/>
      <c r="L1583" s="367"/>
    </row>
    <row r="1584" spans="1:12" ht="19.5" hidden="1" customHeight="1">
      <c r="A1584" s="92">
        <v>2</v>
      </c>
      <c r="B1584" s="420">
        <v>5</v>
      </c>
      <c r="C1584" s="435" t="s">
        <v>37</v>
      </c>
      <c r="D1584" s="92">
        <v>5</v>
      </c>
      <c r="E1584" s="92">
        <v>2</v>
      </c>
      <c r="F1584" s="92">
        <v>7</v>
      </c>
      <c r="G1584" s="518" t="s">
        <v>585</v>
      </c>
      <c r="H1584" s="367" t="s">
        <v>787</v>
      </c>
      <c r="I1584" s="527"/>
      <c r="J1584" s="367"/>
      <c r="K1584" s="519"/>
      <c r="L1584" s="367"/>
    </row>
    <row r="1585" spans="1:12" ht="19.5" hidden="1" customHeight="1">
      <c r="A1585" s="92">
        <v>2</v>
      </c>
      <c r="B1585" s="420">
        <v>5</v>
      </c>
      <c r="C1585" s="435" t="s">
        <v>39</v>
      </c>
      <c r="D1585" s="92"/>
      <c r="E1585" s="435"/>
      <c r="F1585" s="435"/>
      <c r="G1585" s="567"/>
      <c r="H1585" s="433" t="s">
        <v>409</v>
      </c>
      <c r="I1585" s="570"/>
      <c r="J1585" s="362"/>
      <c r="K1585" s="573">
        <f>K1586</f>
        <v>0</v>
      </c>
      <c r="L1585" s="362"/>
    </row>
    <row r="1586" spans="1:12" ht="19.5" hidden="1" customHeight="1">
      <c r="A1586" s="92">
        <v>2</v>
      </c>
      <c r="B1586" s="420">
        <v>5</v>
      </c>
      <c r="C1586" s="435" t="s">
        <v>39</v>
      </c>
      <c r="D1586" s="92">
        <v>5</v>
      </c>
      <c r="E1586" s="92">
        <v>2</v>
      </c>
      <c r="F1586" s="92"/>
      <c r="G1586" s="520"/>
      <c r="H1586" s="367" t="s">
        <v>43</v>
      </c>
      <c r="I1586" s="527"/>
      <c r="J1586" s="367"/>
      <c r="K1586" s="519"/>
      <c r="L1586" s="367"/>
    </row>
    <row r="1587" spans="1:12" ht="19.5" hidden="1" customHeight="1">
      <c r="A1587" s="92">
        <v>2</v>
      </c>
      <c r="B1587" s="420">
        <v>5</v>
      </c>
      <c r="C1587" s="435" t="s">
        <v>39</v>
      </c>
      <c r="D1587" s="92">
        <v>5</v>
      </c>
      <c r="E1587" s="92">
        <v>2</v>
      </c>
      <c r="F1587" s="92">
        <v>1</v>
      </c>
      <c r="G1587" s="520"/>
      <c r="H1587" s="367" t="s">
        <v>161</v>
      </c>
      <c r="I1587" s="527"/>
      <c r="J1587" s="367"/>
      <c r="K1587" s="519">
        <f>SUM(K1588:K1593)</f>
        <v>0</v>
      </c>
      <c r="L1587" s="367"/>
    </row>
    <row r="1588" spans="1:12" ht="19.5" hidden="1" customHeight="1">
      <c r="A1588" s="92">
        <v>2</v>
      </c>
      <c r="B1588" s="420">
        <v>5</v>
      </c>
      <c r="C1588" s="435" t="s">
        <v>39</v>
      </c>
      <c r="D1588" s="92">
        <v>5</v>
      </c>
      <c r="E1588" s="92">
        <v>2</v>
      </c>
      <c r="F1588" s="92">
        <v>1</v>
      </c>
      <c r="G1588" s="564" t="s">
        <v>34</v>
      </c>
      <c r="H1588" s="550" t="s">
        <v>330</v>
      </c>
      <c r="I1588" s="527"/>
      <c r="J1588" s="367"/>
      <c r="K1588" s="519"/>
      <c r="L1588" s="367"/>
    </row>
    <row r="1589" spans="1:12" ht="19.5" hidden="1" customHeight="1">
      <c r="A1589" s="92">
        <v>2</v>
      </c>
      <c r="B1589" s="420">
        <v>5</v>
      </c>
      <c r="C1589" s="435" t="s">
        <v>39</v>
      </c>
      <c r="D1589" s="92">
        <v>5</v>
      </c>
      <c r="E1589" s="92">
        <v>2</v>
      </c>
      <c r="F1589" s="92">
        <v>1</v>
      </c>
      <c r="G1589" s="564" t="s">
        <v>41</v>
      </c>
      <c r="H1589" s="550" t="s">
        <v>695</v>
      </c>
      <c r="I1589" s="527"/>
      <c r="J1589" s="367"/>
      <c r="K1589" s="519"/>
      <c r="L1589" s="367"/>
    </row>
    <row r="1590" spans="1:12" s="545" customFormat="1" ht="19.5" hidden="1" customHeight="1">
      <c r="A1590" s="92">
        <v>2</v>
      </c>
      <c r="B1590" s="420">
        <v>5</v>
      </c>
      <c r="C1590" s="435" t="s">
        <v>39</v>
      </c>
      <c r="D1590" s="92">
        <v>5</v>
      </c>
      <c r="E1590" s="92">
        <v>2</v>
      </c>
      <c r="F1590" s="92">
        <v>1</v>
      </c>
      <c r="G1590" s="564" t="s">
        <v>45</v>
      </c>
      <c r="H1590" s="550" t="s">
        <v>197</v>
      </c>
      <c r="I1590" s="527"/>
      <c r="J1590" s="367"/>
      <c r="K1590" s="519"/>
      <c r="L1590" s="367"/>
    </row>
    <row r="1591" spans="1:12" s="566" customFormat="1" ht="27.95" hidden="1" customHeight="1">
      <c r="A1591" s="92">
        <v>2</v>
      </c>
      <c r="B1591" s="420">
        <v>5</v>
      </c>
      <c r="C1591" s="435" t="s">
        <v>39</v>
      </c>
      <c r="D1591" s="92">
        <v>5</v>
      </c>
      <c r="E1591" s="92">
        <v>2</v>
      </c>
      <c r="F1591" s="92">
        <v>1</v>
      </c>
      <c r="G1591" s="564" t="s">
        <v>49</v>
      </c>
      <c r="H1591" s="550" t="s">
        <v>203</v>
      </c>
      <c r="I1591" s="527"/>
      <c r="J1591" s="367"/>
      <c r="K1591" s="519"/>
      <c r="L1591" s="367"/>
    </row>
    <row r="1592" spans="1:12" ht="19.5" hidden="1" customHeight="1">
      <c r="A1592" s="92">
        <v>2</v>
      </c>
      <c r="B1592" s="420">
        <v>5</v>
      </c>
      <c r="C1592" s="435" t="s">
        <v>39</v>
      </c>
      <c r="D1592" s="92">
        <v>5</v>
      </c>
      <c r="E1592" s="92">
        <v>2</v>
      </c>
      <c r="F1592" s="92">
        <v>1</v>
      </c>
      <c r="G1592" s="564" t="s">
        <v>51</v>
      </c>
      <c r="H1592" s="550" t="s">
        <v>446</v>
      </c>
      <c r="I1592" s="527"/>
      <c r="J1592" s="367"/>
      <c r="K1592" s="519"/>
      <c r="L1592" s="367"/>
    </row>
    <row r="1593" spans="1:12" ht="19.5" hidden="1" customHeight="1">
      <c r="A1593" s="92">
        <v>2</v>
      </c>
      <c r="B1593" s="420">
        <v>5</v>
      </c>
      <c r="C1593" s="435" t="s">
        <v>39</v>
      </c>
      <c r="D1593" s="92">
        <v>5</v>
      </c>
      <c r="E1593" s="92">
        <v>2</v>
      </c>
      <c r="F1593" s="92">
        <v>1</v>
      </c>
      <c r="G1593" s="520" t="s">
        <v>585</v>
      </c>
      <c r="H1593" s="367" t="s">
        <v>725</v>
      </c>
      <c r="I1593" s="527"/>
      <c r="J1593" s="367"/>
      <c r="K1593" s="519"/>
      <c r="L1593" s="367"/>
    </row>
    <row r="1594" spans="1:12" ht="19.5" hidden="1" customHeight="1">
      <c r="A1594" s="92">
        <v>2</v>
      </c>
      <c r="B1594" s="420">
        <v>5</v>
      </c>
      <c r="C1594" s="435" t="s">
        <v>39</v>
      </c>
      <c r="D1594" s="92">
        <v>5</v>
      </c>
      <c r="E1594" s="92">
        <v>2</v>
      </c>
      <c r="F1594" s="92">
        <v>2</v>
      </c>
      <c r="G1594" s="520"/>
      <c r="H1594" s="367" t="s">
        <v>220</v>
      </c>
      <c r="I1594" s="527"/>
      <c r="J1594" s="367"/>
      <c r="K1594" s="519">
        <f>SUM(K1595:K1598)</f>
        <v>0</v>
      </c>
      <c r="L1594" s="367"/>
    </row>
    <row r="1595" spans="1:12" ht="19.5" hidden="1" customHeight="1">
      <c r="A1595" s="92">
        <v>2</v>
      </c>
      <c r="B1595" s="420">
        <v>5</v>
      </c>
      <c r="C1595" s="435" t="s">
        <v>39</v>
      </c>
      <c r="D1595" s="92">
        <v>5</v>
      </c>
      <c r="E1595" s="92">
        <v>2</v>
      </c>
      <c r="F1595" s="92">
        <v>2</v>
      </c>
      <c r="G1595" s="518" t="s">
        <v>34</v>
      </c>
      <c r="H1595" s="367" t="s">
        <v>339</v>
      </c>
      <c r="I1595" s="527"/>
      <c r="J1595" s="367"/>
      <c r="K1595" s="519"/>
      <c r="L1595" s="367"/>
    </row>
    <row r="1596" spans="1:12" ht="19.5" hidden="1" customHeight="1">
      <c r="A1596" s="92">
        <v>2</v>
      </c>
      <c r="B1596" s="420">
        <v>5</v>
      </c>
      <c r="C1596" s="435" t="s">
        <v>39</v>
      </c>
      <c r="D1596" s="92">
        <v>5</v>
      </c>
      <c r="E1596" s="92">
        <v>2</v>
      </c>
      <c r="F1596" s="92">
        <v>2</v>
      </c>
      <c r="G1596" s="518" t="s">
        <v>41</v>
      </c>
      <c r="H1596" s="367" t="s">
        <v>701</v>
      </c>
      <c r="I1596" s="527"/>
      <c r="J1596" s="367"/>
      <c r="K1596" s="519"/>
      <c r="L1596" s="367"/>
    </row>
    <row r="1597" spans="1:12" ht="19.5" hidden="1" customHeight="1">
      <c r="A1597" s="92">
        <v>2</v>
      </c>
      <c r="B1597" s="420">
        <v>5</v>
      </c>
      <c r="C1597" s="435" t="s">
        <v>39</v>
      </c>
      <c r="D1597" s="92">
        <v>5</v>
      </c>
      <c r="E1597" s="92">
        <v>2</v>
      </c>
      <c r="F1597" s="92">
        <v>2</v>
      </c>
      <c r="G1597" s="518" t="s">
        <v>45</v>
      </c>
      <c r="H1597" s="367" t="s">
        <v>702</v>
      </c>
      <c r="I1597" s="527"/>
      <c r="J1597" s="367"/>
      <c r="K1597" s="519"/>
      <c r="L1597" s="367"/>
    </row>
    <row r="1598" spans="1:12" ht="19.5" hidden="1" customHeight="1">
      <c r="A1598" s="548">
        <v>2</v>
      </c>
      <c r="B1598" s="574">
        <v>5</v>
      </c>
      <c r="C1598" s="547" t="s">
        <v>39</v>
      </c>
      <c r="D1598" s="548">
        <v>5</v>
      </c>
      <c r="E1598" s="548">
        <v>2</v>
      </c>
      <c r="F1598" s="548">
        <v>2</v>
      </c>
      <c r="G1598" s="520" t="s">
        <v>585</v>
      </c>
      <c r="H1598" s="550" t="s">
        <v>703</v>
      </c>
      <c r="I1598" s="551"/>
      <c r="J1598" s="550"/>
      <c r="K1598" s="552"/>
      <c r="L1598" s="550"/>
    </row>
    <row r="1599" spans="1:12" ht="19.5" hidden="1" customHeight="1">
      <c r="A1599" s="92">
        <v>2</v>
      </c>
      <c r="B1599" s="420">
        <v>5</v>
      </c>
      <c r="C1599" s="602" t="s">
        <v>585</v>
      </c>
      <c r="D1599" s="92"/>
      <c r="E1599" s="435"/>
      <c r="F1599" s="435"/>
      <c r="G1599" s="567"/>
      <c r="H1599" s="537" t="s">
        <v>611</v>
      </c>
      <c r="I1599" s="571"/>
      <c r="J1599" s="362"/>
      <c r="K1599" s="573">
        <f>K1600+K1618</f>
        <v>0</v>
      </c>
      <c r="L1599" s="362"/>
    </row>
    <row r="1600" spans="1:12" ht="19.5" hidden="1" customHeight="1">
      <c r="A1600" s="92">
        <v>2</v>
      </c>
      <c r="B1600" s="420">
        <v>5</v>
      </c>
      <c r="C1600" s="435" t="s">
        <v>585</v>
      </c>
      <c r="D1600" s="92">
        <v>5</v>
      </c>
      <c r="E1600" s="92">
        <v>2</v>
      </c>
      <c r="F1600" s="92"/>
      <c r="G1600" s="520"/>
      <c r="H1600" s="367" t="s">
        <v>43</v>
      </c>
      <c r="I1600" s="527"/>
      <c r="J1600" s="367"/>
      <c r="K1600" s="519">
        <f>K1601+K1610+K1615</f>
        <v>0</v>
      </c>
      <c r="L1600" s="367"/>
    </row>
    <row r="1601" spans="1:12" ht="19.5" hidden="1" customHeight="1">
      <c r="A1601" s="92">
        <v>2</v>
      </c>
      <c r="B1601" s="420">
        <v>5</v>
      </c>
      <c r="C1601" s="435" t="s">
        <v>585</v>
      </c>
      <c r="D1601" s="92">
        <v>5</v>
      </c>
      <c r="E1601" s="92">
        <v>2</v>
      </c>
      <c r="F1601" s="92">
        <v>1</v>
      </c>
      <c r="G1601" s="520"/>
      <c r="H1601" s="367" t="s">
        <v>161</v>
      </c>
      <c r="I1601" s="527"/>
      <c r="J1601" s="367"/>
      <c r="K1601" s="519">
        <f>SUM(K1602:K1609)</f>
        <v>0</v>
      </c>
      <c r="L1601" s="367"/>
    </row>
    <row r="1602" spans="1:12" ht="19.5" hidden="1" customHeight="1">
      <c r="A1602" s="92">
        <v>2</v>
      </c>
      <c r="B1602" s="420">
        <v>5</v>
      </c>
      <c r="C1602" s="435" t="s">
        <v>585</v>
      </c>
      <c r="D1602" s="92">
        <v>5</v>
      </c>
      <c r="E1602" s="92">
        <v>2</v>
      </c>
      <c r="F1602" s="92">
        <v>1</v>
      </c>
      <c r="G1602" s="564" t="s">
        <v>34</v>
      </c>
      <c r="H1602" s="550" t="s">
        <v>330</v>
      </c>
      <c r="I1602" s="527"/>
      <c r="J1602" s="367"/>
      <c r="K1602" s="519"/>
      <c r="L1602" s="367"/>
    </row>
    <row r="1603" spans="1:12" ht="19.5" hidden="1" customHeight="1">
      <c r="A1603" s="92">
        <v>2</v>
      </c>
      <c r="B1603" s="420">
        <v>5</v>
      </c>
      <c r="C1603" s="435" t="s">
        <v>585</v>
      </c>
      <c r="D1603" s="92">
        <v>5</v>
      </c>
      <c r="E1603" s="92">
        <v>2</v>
      </c>
      <c r="F1603" s="92">
        <v>1</v>
      </c>
      <c r="G1603" s="564" t="s">
        <v>41</v>
      </c>
      <c r="H1603" s="550" t="s">
        <v>695</v>
      </c>
      <c r="I1603" s="527"/>
      <c r="J1603" s="367"/>
      <c r="K1603" s="519"/>
      <c r="L1603" s="367"/>
    </row>
    <row r="1604" spans="1:12" ht="19.5" hidden="1" customHeight="1">
      <c r="A1604" s="92">
        <v>2</v>
      </c>
      <c r="B1604" s="420">
        <v>5</v>
      </c>
      <c r="C1604" s="435" t="s">
        <v>585</v>
      </c>
      <c r="D1604" s="92">
        <v>5</v>
      </c>
      <c r="E1604" s="92">
        <v>2</v>
      </c>
      <c r="F1604" s="92">
        <v>1</v>
      </c>
      <c r="G1604" s="564" t="s">
        <v>45</v>
      </c>
      <c r="H1604" s="550" t="s">
        <v>197</v>
      </c>
      <c r="I1604" s="527"/>
      <c r="J1604" s="367"/>
      <c r="K1604" s="519"/>
      <c r="L1604" s="367"/>
    </row>
    <row r="1605" spans="1:12" ht="19.5" hidden="1" customHeight="1">
      <c r="A1605" s="92">
        <v>2</v>
      </c>
      <c r="B1605" s="420">
        <v>5</v>
      </c>
      <c r="C1605" s="435" t="s">
        <v>585</v>
      </c>
      <c r="D1605" s="92">
        <v>5</v>
      </c>
      <c r="E1605" s="92">
        <v>2</v>
      </c>
      <c r="F1605" s="92">
        <v>1</v>
      </c>
      <c r="G1605" s="564" t="s">
        <v>49</v>
      </c>
      <c r="H1605" s="550" t="s">
        <v>203</v>
      </c>
      <c r="I1605" s="527"/>
      <c r="J1605" s="367"/>
      <c r="K1605" s="519"/>
      <c r="L1605" s="367"/>
    </row>
    <row r="1606" spans="1:12" ht="19.5" hidden="1" customHeight="1">
      <c r="A1606" s="92">
        <v>2</v>
      </c>
      <c r="B1606" s="420">
        <v>5</v>
      </c>
      <c r="C1606" s="435" t="s">
        <v>585</v>
      </c>
      <c r="D1606" s="92">
        <v>5</v>
      </c>
      <c r="E1606" s="92">
        <v>2</v>
      </c>
      <c r="F1606" s="92">
        <v>1</v>
      </c>
      <c r="G1606" s="564" t="s">
        <v>51</v>
      </c>
      <c r="H1606" s="550" t="s">
        <v>446</v>
      </c>
      <c r="I1606" s="527"/>
      <c r="J1606" s="367"/>
      <c r="K1606" s="519"/>
      <c r="L1606" s="367"/>
    </row>
    <row r="1607" spans="1:12" ht="19.5" hidden="1" customHeight="1">
      <c r="A1607" s="92">
        <v>2</v>
      </c>
      <c r="B1607" s="420">
        <v>5</v>
      </c>
      <c r="C1607" s="435" t="s">
        <v>585</v>
      </c>
      <c r="D1607" s="92">
        <v>5</v>
      </c>
      <c r="E1607" s="92">
        <v>2</v>
      </c>
      <c r="F1607" s="92">
        <v>1</v>
      </c>
      <c r="G1607" s="520">
        <v>11</v>
      </c>
      <c r="H1607" s="367" t="s">
        <v>697</v>
      </c>
      <c r="I1607" s="527"/>
      <c r="J1607" s="367"/>
      <c r="K1607" s="519"/>
      <c r="L1607" s="367"/>
    </row>
    <row r="1608" spans="1:12" ht="19.5" hidden="1" customHeight="1">
      <c r="A1608" s="92">
        <v>2</v>
      </c>
      <c r="B1608" s="420">
        <v>5</v>
      </c>
      <c r="C1608" s="435" t="s">
        <v>585</v>
      </c>
      <c r="D1608" s="92">
        <v>5</v>
      </c>
      <c r="E1608" s="92">
        <v>2</v>
      </c>
      <c r="F1608" s="92">
        <v>1</v>
      </c>
      <c r="G1608" s="520">
        <v>12</v>
      </c>
      <c r="H1608" s="367" t="s">
        <v>465</v>
      </c>
      <c r="I1608" s="527"/>
      <c r="J1608" s="367"/>
      <c r="K1608" s="519"/>
      <c r="L1608" s="367"/>
    </row>
    <row r="1609" spans="1:12" ht="19.5" hidden="1" customHeight="1">
      <c r="A1609" s="92">
        <v>2</v>
      </c>
      <c r="B1609" s="420">
        <v>5</v>
      </c>
      <c r="C1609" s="435" t="s">
        <v>585</v>
      </c>
      <c r="D1609" s="92">
        <v>5</v>
      </c>
      <c r="E1609" s="92">
        <v>2</v>
      </c>
      <c r="F1609" s="92">
        <v>1</v>
      </c>
      <c r="G1609" s="520" t="s">
        <v>585</v>
      </c>
      <c r="H1609" s="367" t="s">
        <v>725</v>
      </c>
      <c r="I1609" s="527"/>
      <c r="J1609" s="367"/>
      <c r="K1609" s="519"/>
      <c r="L1609" s="367"/>
    </row>
    <row r="1610" spans="1:12" ht="20.100000000000001" hidden="1" customHeight="1">
      <c r="A1610" s="92">
        <v>2</v>
      </c>
      <c r="B1610" s="420">
        <v>5</v>
      </c>
      <c r="C1610" s="435" t="s">
        <v>585</v>
      </c>
      <c r="D1610" s="92">
        <v>5</v>
      </c>
      <c r="E1610" s="92">
        <v>2</v>
      </c>
      <c r="F1610" s="92">
        <v>2</v>
      </c>
      <c r="G1610" s="520"/>
      <c r="H1610" s="367" t="s">
        <v>220</v>
      </c>
      <c r="I1610" s="527"/>
      <c r="J1610" s="367"/>
      <c r="K1610" s="519">
        <f>SUM(K1611:K1614)</f>
        <v>0</v>
      </c>
      <c r="L1610" s="367"/>
    </row>
    <row r="1611" spans="1:12" ht="20.100000000000001" hidden="1" customHeight="1">
      <c r="A1611" s="92">
        <v>2</v>
      </c>
      <c r="B1611" s="420">
        <v>5</v>
      </c>
      <c r="C1611" s="435" t="s">
        <v>585</v>
      </c>
      <c r="D1611" s="92">
        <v>5</v>
      </c>
      <c r="E1611" s="92">
        <v>2</v>
      </c>
      <c r="F1611" s="92">
        <v>2</v>
      </c>
      <c r="G1611" s="518" t="s">
        <v>34</v>
      </c>
      <c r="H1611" s="367" t="s">
        <v>339</v>
      </c>
      <c r="I1611" s="527"/>
      <c r="J1611" s="367"/>
      <c r="K1611" s="519"/>
      <c r="L1611" s="367"/>
    </row>
    <row r="1612" spans="1:12" ht="20.100000000000001" hidden="1" customHeight="1">
      <c r="A1612" s="92">
        <v>2</v>
      </c>
      <c r="B1612" s="420">
        <v>5</v>
      </c>
      <c r="C1612" s="435" t="s">
        <v>585</v>
      </c>
      <c r="D1612" s="92">
        <v>5</v>
      </c>
      <c r="E1612" s="92">
        <v>2</v>
      </c>
      <c r="F1612" s="92">
        <v>2</v>
      </c>
      <c r="G1612" s="518" t="s">
        <v>41</v>
      </c>
      <c r="H1612" s="367" t="s">
        <v>701</v>
      </c>
      <c r="I1612" s="527"/>
      <c r="J1612" s="367"/>
      <c r="K1612" s="519"/>
      <c r="L1612" s="367"/>
    </row>
    <row r="1613" spans="1:12" ht="20.100000000000001" hidden="1" customHeight="1">
      <c r="A1613" s="92">
        <v>2</v>
      </c>
      <c r="B1613" s="420">
        <v>5</v>
      </c>
      <c r="C1613" s="435" t="s">
        <v>585</v>
      </c>
      <c r="D1613" s="92">
        <v>5</v>
      </c>
      <c r="E1613" s="92">
        <v>2</v>
      </c>
      <c r="F1613" s="92">
        <v>2</v>
      </c>
      <c r="G1613" s="518" t="s">
        <v>45</v>
      </c>
      <c r="H1613" s="367" t="s">
        <v>702</v>
      </c>
      <c r="I1613" s="527"/>
      <c r="J1613" s="367"/>
      <c r="K1613" s="519"/>
      <c r="L1613" s="367"/>
    </row>
    <row r="1614" spans="1:12" ht="20.100000000000001" hidden="1" customHeight="1">
      <c r="A1614" s="92">
        <v>2</v>
      </c>
      <c r="B1614" s="420">
        <v>5</v>
      </c>
      <c r="C1614" s="435" t="s">
        <v>585</v>
      </c>
      <c r="D1614" s="92">
        <v>5</v>
      </c>
      <c r="E1614" s="92">
        <v>2</v>
      </c>
      <c r="F1614" s="92">
        <v>2</v>
      </c>
      <c r="G1614" s="520" t="s">
        <v>585</v>
      </c>
      <c r="H1614" s="367" t="s">
        <v>703</v>
      </c>
      <c r="I1614" s="527"/>
      <c r="J1614" s="367"/>
      <c r="K1614" s="519"/>
      <c r="L1614" s="367"/>
    </row>
    <row r="1615" spans="1:12" s="566" customFormat="1" ht="21" hidden="1" customHeight="1">
      <c r="A1615" s="92">
        <v>2</v>
      </c>
      <c r="B1615" s="420">
        <v>5</v>
      </c>
      <c r="C1615" s="435" t="s">
        <v>585</v>
      </c>
      <c r="D1615" s="92">
        <v>5</v>
      </c>
      <c r="E1615" s="92">
        <v>2</v>
      </c>
      <c r="F1615" s="92">
        <v>7</v>
      </c>
      <c r="G1615" s="520"/>
      <c r="H1615" s="367" t="s">
        <v>768</v>
      </c>
      <c r="I1615" s="527"/>
      <c r="J1615" s="367"/>
      <c r="K1615" s="519">
        <f>SUM(K1616:K1617)</f>
        <v>0</v>
      </c>
      <c r="L1615" s="367"/>
    </row>
    <row r="1616" spans="1:12" s="575" customFormat="1" ht="21" hidden="1" customHeight="1">
      <c r="A1616" s="92">
        <v>2</v>
      </c>
      <c r="B1616" s="420">
        <v>5</v>
      </c>
      <c r="C1616" s="435" t="s">
        <v>585</v>
      </c>
      <c r="D1616" s="92">
        <v>5</v>
      </c>
      <c r="E1616" s="92">
        <v>2</v>
      </c>
      <c r="F1616" s="92">
        <v>7</v>
      </c>
      <c r="G1616" s="518" t="s">
        <v>45</v>
      </c>
      <c r="H1616" s="367" t="s">
        <v>790</v>
      </c>
      <c r="I1616" s="527"/>
      <c r="J1616" s="367"/>
      <c r="K1616" s="519"/>
      <c r="L1616" s="367"/>
    </row>
    <row r="1617" spans="1:12" ht="20.100000000000001" hidden="1" customHeight="1">
      <c r="A1617" s="92">
        <v>2</v>
      </c>
      <c r="B1617" s="420">
        <v>5</v>
      </c>
      <c r="C1617" s="435" t="s">
        <v>585</v>
      </c>
      <c r="D1617" s="92">
        <v>5</v>
      </c>
      <c r="E1617" s="92">
        <v>2</v>
      </c>
      <c r="F1617" s="92">
        <v>7</v>
      </c>
      <c r="G1617" s="518" t="s">
        <v>585</v>
      </c>
      <c r="H1617" s="367" t="s">
        <v>787</v>
      </c>
      <c r="I1617" s="527"/>
      <c r="J1617" s="367"/>
      <c r="K1617" s="519"/>
      <c r="L1617" s="367"/>
    </row>
    <row r="1618" spans="1:12" ht="20.100000000000001" hidden="1" customHeight="1">
      <c r="A1618" s="453">
        <v>2</v>
      </c>
      <c r="B1618" s="435">
        <v>5</v>
      </c>
      <c r="C1618" s="435" t="s">
        <v>585</v>
      </c>
      <c r="D1618" s="92">
        <v>5</v>
      </c>
      <c r="E1618" s="92">
        <v>3</v>
      </c>
      <c r="F1618" s="92"/>
      <c r="G1618" s="520"/>
      <c r="H1618" s="367" t="s">
        <v>55</v>
      </c>
      <c r="I1618" s="527"/>
      <c r="J1618" s="367"/>
      <c r="K1618" s="519">
        <f>K1619</f>
        <v>0</v>
      </c>
      <c r="L1618" s="367"/>
    </row>
    <row r="1619" spans="1:12" ht="20.100000000000001" hidden="1" customHeight="1">
      <c r="A1619" s="453">
        <v>2</v>
      </c>
      <c r="B1619" s="435">
        <v>5</v>
      </c>
      <c r="C1619" s="435" t="s">
        <v>585</v>
      </c>
      <c r="D1619" s="92">
        <v>5</v>
      </c>
      <c r="E1619" s="92">
        <v>3</v>
      </c>
      <c r="F1619" s="92">
        <v>9</v>
      </c>
      <c r="G1619" s="520"/>
      <c r="H1619" s="553" t="s">
        <v>774</v>
      </c>
      <c r="I1619" s="527"/>
      <c r="J1619" s="367"/>
      <c r="K1619" s="519">
        <f>SUM(K1620:K1622)</f>
        <v>0</v>
      </c>
      <c r="L1619" s="367"/>
    </row>
    <row r="1620" spans="1:12" ht="20.100000000000001" hidden="1" customHeight="1">
      <c r="A1620" s="453">
        <v>2</v>
      </c>
      <c r="B1620" s="435">
        <v>5</v>
      </c>
      <c r="C1620" s="435" t="s">
        <v>585</v>
      </c>
      <c r="D1620" s="92">
        <v>5</v>
      </c>
      <c r="E1620" s="92">
        <v>3</v>
      </c>
      <c r="F1620" s="92">
        <v>9</v>
      </c>
      <c r="G1620" s="518" t="s">
        <v>34</v>
      </c>
      <c r="H1620" s="553" t="s">
        <v>788</v>
      </c>
      <c r="I1620" s="527"/>
      <c r="J1620" s="367"/>
      <c r="K1620" s="519"/>
      <c r="L1620" s="367"/>
    </row>
    <row r="1621" spans="1:12" s="566" customFormat="1" ht="21" hidden="1" customHeight="1">
      <c r="A1621" s="453">
        <v>2</v>
      </c>
      <c r="B1621" s="435">
        <v>5</v>
      </c>
      <c r="C1621" s="435" t="s">
        <v>585</v>
      </c>
      <c r="D1621" s="92">
        <v>5</v>
      </c>
      <c r="E1621" s="92">
        <v>3</v>
      </c>
      <c r="F1621" s="92">
        <v>9</v>
      </c>
      <c r="G1621" s="518" t="s">
        <v>37</v>
      </c>
      <c r="H1621" s="553" t="s">
        <v>789</v>
      </c>
      <c r="I1621" s="527"/>
      <c r="J1621" s="367"/>
      <c r="K1621" s="519"/>
      <c r="L1621" s="367"/>
    </row>
    <row r="1622" spans="1:12" ht="19.5" hidden="1" customHeight="1">
      <c r="A1622" s="453">
        <v>2</v>
      </c>
      <c r="B1622" s="435">
        <v>5</v>
      </c>
      <c r="C1622" s="435" t="s">
        <v>585</v>
      </c>
      <c r="D1622" s="92">
        <v>5</v>
      </c>
      <c r="E1622" s="92">
        <v>3</v>
      </c>
      <c r="F1622" s="92">
        <v>9</v>
      </c>
      <c r="G1622" s="518" t="s">
        <v>585</v>
      </c>
      <c r="H1622" s="553" t="s">
        <v>774</v>
      </c>
      <c r="I1622" s="527"/>
      <c r="J1622" s="367"/>
      <c r="K1622" s="519"/>
      <c r="L1622" s="367"/>
    </row>
    <row r="1623" spans="1:12" ht="19.5" customHeight="1">
      <c r="A1623" s="380">
        <v>2</v>
      </c>
      <c r="B1623" s="452">
        <v>6</v>
      </c>
      <c r="C1623" s="435"/>
      <c r="D1623" s="92"/>
      <c r="E1623" s="435"/>
      <c r="F1623" s="435"/>
      <c r="G1623" s="567"/>
      <c r="H1623" s="572" t="s">
        <v>410</v>
      </c>
      <c r="I1623" s="571"/>
      <c r="J1623" s="362"/>
      <c r="K1623" s="573">
        <f>K1624+K1629+K1639+K1660</f>
        <v>35000000</v>
      </c>
      <c r="L1623" s="362"/>
    </row>
    <row r="1624" spans="1:12" ht="19.5" customHeight="1">
      <c r="A1624" s="418">
        <v>2</v>
      </c>
      <c r="B1624" s="419">
        <v>6</v>
      </c>
      <c r="C1624" s="424" t="s">
        <v>34</v>
      </c>
      <c r="D1624" s="92"/>
      <c r="E1624" s="424"/>
      <c r="F1624" s="424"/>
      <c r="G1624" s="576"/>
      <c r="H1624" s="537" t="s">
        <v>411</v>
      </c>
      <c r="I1624" s="536"/>
      <c r="J1624" s="577"/>
      <c r="K1624" s="578">
        <f>K1625</f>
        <v>0</v>
      </c>
      <c r="L1624" s="577"/>
    </row>
    <row r="1625" spans="1:12" ht="19.5" hidden="1" customHeight="1">
      <c r="A1625" s="453">
        <v>2</v>
      </c>
      <c r="B1625" s="435">
        <v>6</v>
      </c>
      <c r="C1625" s="435" t="s">
        <v>34</v>
      </c>
      <c r="D1625" s="92">
        <v>5</v>
      </c>
      <c r="E1625" s="92">
        <v>3</v>
      </c>
      <c r="F1625" s="92"/>
      <c r="G1625" s="520"/>
      <c r="H1625" s="367" t="s">
        <v>55</v>
      </c>
      <c r="I1625" s="527"/>
      <c r="J1625" s="367"/>
      <c r="K1625" s="573">
        <f>K1626</f>
        <v>0</v>
      </c>
      <c r="L1625" s="367"/>
    </row>
    <row r="1626" spans="1:12" ht="19.5" hidden="1" customHeight="1">
      <c r="A1626" s="453">
        <v>2</v>
      </c>
      <c r="B1626" s="435">
        <v>6</v>
      </c>
      <c r="C1626" s="435" t="s">
        <v>34</v>
      </c>
      <c r="D1626" s="92">
        <v>5</v>
      </c>
      <c r="E1626" s="92">
        <v>3</v>
      </c>
      <c r="F1626" s="92">
        <v>2</v>
      </c>
      <c r="G1626" s="520"/>
      <c r="H1626" s="553" t="s">
        <v>730</v>
      </c>
      <c r="I1626" s="527"/>
      <c r="J1626" s="367"/>
      <c r="K1626" s="573">
        <f>SUM(K1627:K1628)</f>
        <v>0</v>
      </c>
      <c r="L1626" s="367"/>
    </row>
    <row r="1627" spans="1:12" ht="19.5" hidden="1" customHeight="1">
      <c r="A1627" s="453">
        <v>2</v>
      </c>
      <c r="B1627" s="435">
        <v>6</v>
      </c>
      <c r="C1627" s="435" t="s">
        <v>34</v>
      </c>
      <c r="D1627" s="92">
        <v>5</v>
      </c>
      <c r="E1627" s="92">
        <v>3</v>
      </c>
      <c r="F1627" s="92">
        <v>2</v>
      </c>
      <c r="G1627" s="518" t="s">
        <v>34</v>
      </c>
      <c r="H1627" s="553" t="s">
        <v>731</v>
      </c>
      <c r="I1627" s="527"/>
      <c r="J1627" s="367"/>
      <c r="K1627" s="573"/>
      <c r="L1627" s="367"/>
    </row>
    <row r="1628" spans="1:12" ht="19.5" hidden="1" customHeight="1">
      <c r="A1628" s="453">
        <v>2</v>
      </c>
      <c r="B1628" s="435">
        <v>6</v>
      </c>
      <c r="C1628" s="435" t="s">
        <v>34</v>
      </c>
      <c r="D1628" s="92">
        <v>5</v>
      </c>
      <c r="E1628" s="92">
        <v>3</v>
      </c>
      <c r="F1628" s="92">
        <v>2</v>
      </c>
      <c r="G1628" s="518" t="s">
        <v>51</v>
      </c>
      <c r="H1628" s="553" t="s">
        <v>737</v>
      </c>
      <c r="I1628" s="527"/>
      <c r="J1628" s="367"/>
      <c r="K1628" s="573"/>
      <c r="L1628" s="367"/>
    </row>
    <row r="1629" spans="1:12" ht="19.5" customHeight="1">
      <c r="A1629" s="92">
        <v>2</v>
      </c>
      <c r="B1629" s="420">
        <v>6</v>
      </c>
      <c r="C1629" s="435" t="s">
        <v>37</v>
      </c>
      <c r="D1629" s="92"/>
      <c r="E1629" s="435"/>
      <c r="F1629" s="435"/>
      <c r="G1629" s="567"/>
      <c r="H1629" s="433" t="s">
        <v>412</v>
      </c>
      <c r="I1629" s="570"/>
      <c r="J1629" s="362"/>
      <c r="K1629" s="573">
        <f>K1630</f>
        <v>0</v>
      </c>
      <c r="L1629" s="362"/>
    </row>
    <row r="1630" spans="1:12" ht="19.5" hidden="1" customHeight="1">
      <c r="A1630" s="92">
        <v>2</v>
      </c>
      <c r="B1630" s="420">
        <v>6</v>
      </c>
      <c r="C1630" s="435" t="s">
        <v>37</v>
      </c>
      <c r="D1630" s="92">
        <v>5</v>
      </c>
      <c r="E1630" s="92">
        <v>2</v>
      </c>
      <c r="F1630" s="92"/>
      <c r="G1630" s="520"/>
      <c r="H1630" s="367" t="s">
        <v>43</v>
      </c>
      <c r="I1630" s="527"/>
      <c r="J1630" s="367"/>
      <c r="K1630" s="519">
        <f>K1631</f>
        <v>0</v>
      </c>
      <c r="L1630" s="367"/>
    </row>
    <row r="1631" spans="1:12" s="566" customFormat="1" ht="16.5" hidden="1" customHeight="1">
      <c r="A1631" s="92">
        <v>2</v>
      </c>
      <c r="B1631" s="420">
        <v>6</v>
      </c>
      <c r="C1631" s="435" t="s">
        <v>37</v>
      </c>
      <c r="D1631" s="92">
        <v>5</v>
      </c>
      <c r="E1631" s="92">
        <v>2</v>
      </c>
      <c r="F1631" s="92">
        <v>1</v>
      </c>
      <c r="G1631" s="520"/>
      <c r="H1631" s="367" t="s">
        <v>161</v>
      </c>
      <c r="I1631" s="527"/>
      <c r="J1631" s="367"/>
      <c r="K1631" s="519">
        <f>SUM(K1632:K1638)</f>
        <v>0</v>
      </c>
      <c r="L1631" s="367"/>
    </row>
    <row r="1632" spans="1:12" ht="19.5" hidden="1" customHeight="1">
      <c r="A1632" s="92">
        <v>2</v>
      </c>
      <c r="B1632" s="420">
        <v>6</v>
      </c>
      <c r="C1632" s="435" t="s">
        <v>37</v>
      </c>
      <c r="D1632" s="92">
        <v>5</v>
      </c>
      <c r="E1632" s="92">
        <v>2</v>
      </c>
      <c r="F1632" s="92">
        <v>1</v>
      </c>
      <c r="G1632" s="564" t="s">
        <v>34</v>
      </c>
      <c r="H1632" s="550" t="s">
        <v>330</v>
      </c>
      <c r="I1632" s="527"/>
      <c r="J1632" s="367"/>
      <c r="K1632" s="519"/>
      <c r="L1632" s="367"/>
    </row>
    <row r="1633" spans="1:12" ht="19.5" hidden="1" customHeight="1">
      <c r="A1633" s="92">
        <v>2</v>
      </c>
      <c r="B1633" s="420">
        <v>6</v>
      </c>
      <c r="C1633" s="435" t="s">
        <v>37</v>
      </c>
      <c r="D1633" s="92">
        <v>5</v>
      </c>
      <c r="E1633" s="92">
        <v>2</v>
      </c>
      <c r="F1633" s="92">
        <v>1</v>
      </c>
      <c r="G1633" s="564" t="s">
        <v>41</v>
      </c>
      <c r="H1633" s="550" t="s">
        <v>695</v>
      </c>
      <c r="I1633" s="527"/>
      <c r="J1633" s="367"/>
      <c r="K1633" s="519"/>
      <c r="L1633" s="367"/>
    </row>
    <row r="1634" spans="1:12" ht="19.5" hidden="1" customHeight="1">
      <c r="A1634" s="92">
        <v>2</v>
      </c>
      <c r="B1634" s="420">
        <v>6</v>
      </c>
      <c r="C1634" s="435" t="s">
        <v>37</v>
      </c>
      <c r="D1634" s="92">
        <v>5</v>
      </c>
      <c r="E1634" s="92">
        <v>2</v>
      </c>
      <c r="F1634" s="92">
        <v>1</v>
      </c>
      <c r="G1634" s="564" t="s">
        <v>45</v>
      </c>
      <c r="H1634" s="550" t="s">
        <v>197</v>
      </c>
      <c r="I1634" s="527"/>
      <c r="J1634" s="367"/>
      <c r="K1634" s="519"/>
      <c r="L1634" s="367"/>
    </row>
    <row r="1635" spans="1:12" ht="19.5" hidden="1" customHeight="1">
      <c r="A1635" s="92">
        <v>2</v>
      </c>
      <c r="B1635" s="420">
        <v>6</v>
      </c>
      <c r="C1635" s="435" t="s">
        <v>37</v>
      </c>
      <c r="D1635" s="92">
        <v>5</v>
      </c>
      <c r="E1635" s="92">
        <v>2</v>
      </c>
      <c r="F1635" s="92">
        <v>1</v>
      </c>
      <c r="G1635" s="564" t="s">
        <v>49</v>
      </c>
      <c r="H1635" s="550" t="s">
        <v>203</v>
      </c>
      <c r="I1635" s="527"/>
      <c r="J1635" s="367"/>
      <c r="K1635" s="519"/>
      <c r="L1635" s="367"/>
    </row>
    <row r="1636" spans="1:12" ht="19.5" hidden="1" customHeight="1">
      <c r="A1636" s="92">
        <v>2</v>
      </c>
      <c r="B1636" s="420">
        <v>6</v>
      </c>
      <c r="C1636" s="435" t="s">
        <v>37</v>
      </c>
      <c r="D1636" s="92">
        <v>5</v>
      </c>
      <c r="E1636" s="92">
        <v>2</v>
      </c>
      <c r="F1636" s="92">
        <v>1</v>
      </c>
      <c r="G1636" s="564" t="s">
        <v>51</v>
      </c>
      <c r="H1636" s="550" t="s">
        <v>446</v>
      </c>
      <c r="I1636" s="527"/>
      <c r="J1636" s="367"/>
      <c r="K1636" s="519"/>
      <c r="L1636" s="367"/>
    </row>
    <row r="1637" spans="1:12" ht="19.5" hidden="1" customHeight="1">
      <c r="A1637" s="92">
        <v>2</v>
      </c>
      <c r="B1637" s="420">
        <v>6</v>
      </c>
      <c r="C1637" s="435" t="s">
        <v>37</v>
      </c>
      <c r="D1637" s="92">
        <v>5</v>
      </c>
      <c r="E1637" s="92">
        <v>2</v>
      </c>
      <c r="F1637" s="92">
        <v>1</v>
      </c>
      <c r="G1637" s="549" t="s">
        <v>73</v>
      </c>
      <c r="H1637" s="550" t="s">
        <v>212</v>
      </c>
      <c r="I1637" s="527"/>
      <c r="J1637" s="367"/>
      <c r="K1637" s="519"/>
      <c r="L1637" s="367"/>
    </row>
    <row r="1638" spans="1:12" ht="19.5" hidden="1" customHeight="1">
      <c r="A1638" s="92">
        <v>2</v>
      </c>
      <c r="B1638" s="420">
        <v>6</v>
      </c>
      <c r="C1638" s="435" t="s">
        <v>37</v>
      </c>
      <c r="D1638" s="92">
        <v>5</v>
      </c>
      <c r="E1638" s="92">
        <v>2</v>
      </c>
      <c r="F1638" s="92">
        <v>1</v>
      </c>
      <c r="G1638" s="520" t="s">
        <v>585</v>
      </c>
      <c r="H1638" s="367" t="s">
        <v>725</v>
      </c>
      <c r="I1638" s="527"/>
      <c r="J1638" s="367"/>
      <c r="K1638" s="519"/>
      <c r="L1638" s="367"/>
    </row>
    <row r="1639" spans="1:12" ht="19.5" customHeight="1">
      <c r="A1639" s="92">
        <v>2</v>
      </c>
      <c r="B1639" s="420">
        <v>6</v>
      </c>
      <c r="C1639" s="435" t="s">
        <v>39</v>
      </c>
      <c r="D1639" s="92"/>
      <c r="E1639" s="435"/>
      <c r="F1639" s="435"/>
      <c r="G1639" s="567"/>
      <c r="H1639" s="433" t="s">
        <v>413</v>
      </c>
      <c r="I1639" s="570">
        <v>12</v>
      </c>
      <c r="J1639" s="362" t="s">
        <v>121</v>
      </c>
      <c r="K1639" s="573">
        <f>K1640+K1654</f>
        <v>35000000</v>
      </c>
      <c r="L1639" s="362" t="s">
        <v>48</v>
      </c>
    </row>
    <row r="1640" spans="1:12" ht="19.5" customHeight="1">
      <c r="A1640" s="92">
        <v>2</v>
      </c>
      <c r="B1640" s="420">
        <v>6</v>
      </c>
      <c r="C1640" s="435" t="s">
        <v>39</v>
      </c>
      <c r="D1640" s="92">
        <v>5</v>
      </c>
      <c r="E1640" s="92">
        <v>2</v>
      </c>
      <c r="F1640" s="92"/>
      <c r="G1640" s="520"/>
      <c r="H1640" s="367" t="s">
        <v>43</v>
      </c>
      <c r="I1640" s="527"/>
      <c r="J1640" s="367"/>
      <c r="K1640" s="519">
        <f>K1641+K1648+K1652</f>
        <v>35000000</v>
      </c>
      <c r="L1640" s="367"/>
    </row>
    <row r="1641" spans="1:12" ht="19.5" hidden="1" customHeight="1">
      <c r="A1641" s="92">
        <v>2</v>
      </c>
      <c r="B1641" s="420">
        <v>6</v>
      </c>
      <c r="C1641" s="435" t="s">
        <v>39</v>
      </c>
      <c r="D1641" s="92">
        <v>5</v>
      </c>
      <c r="E1641" s="92">
        <v>2</v>
      </c>
      <c r="F1641" s="92">
        <v>1</v>
      </c>
      <c r="G1641" s="520"/>
      <c r="H1641" s="367" t="s">
        <v>161</v>
      </c>
      <c r="I1641" s="527"/>
      <c r="J1641" s="367"/>
      <c r="K1641" s="519">
        <f>SUM(K1642:K1647)</f>
        <v>0</v>
      </c>
      <c r="L1641" s="367"/>
    </row>
    <row r="1642" spans="1:12" ht="19.5" hidden="1" customHeight="1">
      <c r="A1642" s="92">
        <v>2</v>
      </c>
      <c r="B1642" s="420">
        <v>6</v>
      </c>
      <c r="C1642" s="435" t="s">
        <v>39</v>
      </c>
      <c r="D1642" s="92">
        <v>5</v>
      </c>
      <c r="E1642" s="92">
        <v>2</v>
      </c>
      <c r="F1642" s="92">
        <v>1</v>
      </c>
      <c r="G1642" s="564" t="s">
        <v>34</v>
      </c>
      <c r="H1642" s="550" t="s">
        <v>330</v>
      </c>
      <c r="I1642" s="527"/>
      <c r="J1642" s="367"/>
      <c r="K1642" s="519"/>
      <c r="L1642" s="367"/>
    </row>
    <row r="1643" spans="1:12" ht="20.100000000000001" hidden="1" customHeight="1">
      <c r="A1643" s="92">
        <v>2</v>
      </c>
      <c r="B1643" s="420">
        <v>6</v>
      </c>
      <c r="C1643" s="435" t="s">
        <v>39</v>
      </c>
      <c r="D1643" s="92">
        <v>5</v>
      </c>
      <c r="E1643" s="92">
        <v>2</v>
      </c>
      <c r="F1643" s="92">
        <v>1</v>
      </c>
      <c r="G1643" s="564" t="s">
        <v>41</v>
      </c>
      <c r="H1643" s="550" t="s">
        <v>695</v>
      </c>
      <c r="I1643" s="527"/>
      <c r="J1643" s="367"/>
      <c r="K1643" s="519"/>
      <c r="L1643" s="367"/>
    </row>
    <row r="1644" spans="1:12" ht="20.100000000000001" hidden="1" customHeight="1">
      <c r="A1644" s="92">
        <v>2</v>
      </c>
      <c r="B1644" s="420">
        <v>6</v>
      </c>
      <c r="C1644" s="435" t="s">
        <v>39</v>
      </c>
      <c r="D1644" s="92">
        <v>5</v>
      </c>
      <c r="E1644" s="92">
        <v>2</v>
      </c>
      <c r="F1644" s="92">
        <v>1</v>
      </c>
      <c r="G1644" s="564" t="s">
        <v>45</v>
      </c>
      <c r="H1644" s="550" t="s">
        <v>197</v>
      </c>
      <c r="I1644" s="527"/>
      <c r="J1644" s="367"/>
      <c r="K1644" s="519"/>
      <c r="L1644" s="367"/>
    </row>
    <row r="1645" spans="1:12" ht="20.100000000000001" hidden="1" customHeight="1">
      <c r="A1645" s="92">
        <v>2</v>
      </c>
      <c r="B1645" s="420">
        <v>6</v>
      </c>
      <c r="C1645" s="435" t="s">
        <v>39</v>
      </c>
      <c r="D1645" s="92">
        <v>5</v>
      </c>
      <c r="E1645" s="92">
        <v>2</v>
      </c>
      <c r="F1645" s="92">
        <v>1</v>
      </c>
      <c r="G1645" s="564" t="s">
        <v>49</v>
      </c>
      <c r="H1645" s="550" t="s">
        <v>203</v>
      </c>
      <c r="I1645" s="527"/>
      <c r="J1645" s="367"/>
      <c r="K1645" s="519"/>
      <c r="L1645" s="367"/>
    </row>
    <row r="1646" spans="1:12" ht="20.100000000000001" hidden="1" customHeight="1">
      <c r="A1646" s="92">
        <v>2</v>
      </c>
      <c r="B1646" s="420">
        <v>6</v>
      </c>
      <c r="C1646" s="435" t="s">
        <v>39</v>
      </c>
      <c r="D1646" s="92">
        <v>5</v>
      </c>
      <c r="E1646" s="92">
        <v>2</v>
      </c>
      <c r="F1646" s="92">
        <v>1</v>
      </c>
      <c r="G1646" s="564" t="s">
        <v>51</v>
      </c>
      <c r="H1646" s="550" t="s">
        <v>446</v>
      </c>
      <c r="I1646" s="527"/>
      <c r="J1646" s="367"/>
      <c r="K1646" s="519"/>
      <c r="L1646" s="367"/>
    </row>
    <row r="1647" spans="1:12" ht="20.100000000000001" hidden="1" customHeight="1">
      <c r="A1647" s="92">
        <v>2</v>
      </c>
      <c r="B1647" s="420">
        <v>6</v>
      </c>
      <c r="C1647" s="435" t="s">
        <v>39</v>
      </c>
      <c r="D1647" s="92">
        <v>5</v>
      </c>
      <c r="E1647" s="92">
        <v>2</v>
      </c>
      <c r="F1647" s="92">
        <v>1</v>
      </c>
      <c r="G1647" s="520" t="s">
        <v>585</v>
      </c>
      <c r="H1647" s="367" t="s">
        <v>725</v>
      </c>
      <c r="I1647" s="527"/>
      <c r="J1647" s="367"/>
      <c r="K1647" s="519"/>
      <c r="L1647" s="367"/>
    </row>
    <row r="1648" spans="1:12" ht="20.100000000000001" customHeight="1">
      <c r="A1648" s="92">
        <v>2</v>
      </c>
      <c r="B1648" s="420">
        <v>6</v>
      </c>
      <c r="C1648" s="435" t="s">
        <v>39</v>
      </c>
      <c r="D1648" s="92">
        <v>5</v>
      </c>
      <c r="E1648" s="92">
        <v>2</v>
      </c>
      <c r="F1648" s="92">
        <v>2</v>
      </c>
      <c r="G1648" s="520"/>
      <c r="H1648" s="367" t="s">
        <v>220</v>
      </c>
      <c r="I1648" s="527"/>
      <c r="J1648" s="367"/>
      <c r="K1648" s="519">
        <f>SUM(K1649:K1651)</f>
        <v>35000000</v>
      </c>
      <c r="L1648" s="367"/>
    </row>
    <row r="1649" spans="1:12" ht="20.100000000000001" hidden="1" customHeight="1">
      <c r="A1649" s="92">
        <v>2</v>
      </c>
      <c r="B1649" s="420">
        <v>6</v>
      </c>
      <c r="C1649" s="435" t="s">
        <v>39</v>
      </c>
      <c r="D1649" s="92">
        <v>5</v>
      </c>
      <c r="E1649" s="92">
        <v>2</v>
      </c>
      <c r="F1649" s="92">
        <v>2</v>
      </c>
      <c r="G1649" s="518" t="s">
        <v>34</v>
      </c>
      <c r="H1649" s="367" t="s">
        <v>339</v>
      </c>
      <c r="I1649" s="527"/>
      <c r="J1649" s="367"/>
      <c r="K1649" s="519"/>
      <c r="L1649" s="367"/>
    </row>
    <row r="1650" spans="1:12" ht="20.100000000000001" hidden="1" customHeight="1">
      <c r="A1650" s="92">
        <v>2</v>
      </c>
      <c r="B1650" s="420">
        <v>6</v>
      </c>
      <c r="C1650" s="435" t="s">
        <v>39</v>
      </c>
      <c r="D1650" s="92">
        <v>5</v>
      </c>
      <c r="E1650" s="92">
        <v>2</v>
      </c>
      <c r="F1650" s="92">
        <v>2</v>
      </c>
      <c r="G1650" s="518" t="s">
        <v>41</v>
      </c>
      <c r="H1650" s="367" t="s">
        <v>701</v>
      </c>
      <c r="I1650" s="527"/>
      <c r="J1650" s="367"/>
      <c r="K1650" s="519"/>
      <c r="L1650" s="367"/>
    </row>
    <row r="1651" spans="1:12" ht="19.5" customHeight="1">
      <c r="A1651" s="92">
        <v>2</v>
      </c>
      <c r="B1651" s="420">
        <v>6</v>
      </c>
      <c r="C1651" s="435" t="s">
        <v>39</v>
      </c>
      <c r="D1651" s="92">
        <v>5</v>
      </c>
      <c r="E1651" s="92">
        <v>2</v>
      </c>
      <c r="F1651" s="92">
        <v>2</v>
      </c>
      <c r="G1651" s="518" t="s">
        <v>45</v>
      </c>
      <c r="H1651" s="367" t="s">
        <v>702</v>
      </c>
      <c r="I1651" s="527"/>
      <c r="J1651" s="367"/>
      <c r="K1651" s="519">
        <f>'2.6.3'!J23</f>
        <v>35000000</v>
      </c>
      <c r="L1651" s="362" t="s">
        <v>48</v>
      </c>
    </row>
    <row r="1652" spans="1:12" s="566" customFormat="1" ht="21" customHeight="1">
      <c r="A1652" s="453">
        <v>2</v>
      </c>
      <c r="B1652" s="435">
        <v>6</v>
      </c>
      <c r="C1652" s="435" t="s">
        <v>39</v>
      </c>
      <c r="D1652" s="92">
        <v>5</v>
      </c>
      <c r="E1652" s="92">
        <v>2</v>
      </c>
      <c r="F1652" s="92">
        <v>6</v>
      </c>
      <c r="G1652" s="520"/>
      <c r="H1652" s="367" t="s">
        <v>279</v>
      </c>
      <c r="I1652" s="527"/>
      <c r="J1652" s="367"/>
      <c r="K1652" s="519">
        <f>K1653</f>
        <v>0</v>
      </c>
      <c r="L1652" s="367"/>
    </row>
    <row r="1653" spans="1:12" ht="18.75" hidden="1" customHeight="1">
      <c r="A1653" s="453">
        <v>2</v>
      </c>
      <c r="B1653" s="435">
        <v>6</v>
      </c>
      <c r="C1653" s="435" t="s">
        <v>39</v>
      </c>
      <c r="D1653" s="92">
        <v>5</v>
      </c>
      <c r="E1653" s="92">
        <v>2</v>
      </c>
      <c r="F1653" s="92">
        <v>6</v>
      </c>
      <c r="G1653" s="518" t="s">
        <v>73</v>
      </c>
      <c r="H1653" s="482" t="s">
        <v>719</v>
      </c>
      <c r="I1653" s="527"/>
      <c r="J1653" s="367"/>
      <c r="K1653" s="519"/>
      <c r="L1653" s="367"/>
    </row>
    <row r="1654" spans="1:12" ht="19.5" customHeight="1">
      <c r="A1654" s="453">
        <v>2</v>
      </c>
      <c r="B1654" s="435">
        <v>6</v>
      </c>
      <c r="C1654" s="435" t="s">
        <v>39</v>
      </c>
      <c r="D1654" s="92">
        <v>5</v>
      </c>
      <c r="E1654" s="92">
        <v>3</v>
      </c>
      <c r="F1654" s="92"/>
      <c r="G1654" s="520"/>
      <c r="H1654" s="367" t="s">
        <v>55</v>
      </c>
      <c r="I1654" s="527"/>
      <c r="J1654" s="367"/>
      <c r="K1654" s="519">
        <f>K1655</f>
        <v>0</v>
      </c>
      <c r="L1654" s="367"/>
    </row>
    <row r="1655" spans="1:12" ht="19.5" hidden="1" customHeight="1">
      <c r="A1655" s="453">
        <v>2</v>
      </c>
      <c r="B1655" s="435">
        <v>6</v>
      </c>
      <c r="C1655" s="435" t="s">
        <v>39</v>
      </c>
      <c r="D1655" s="92">
        <v>5</v>
      </c>
      <c r="E1655" s="92">
        <v>3</v>
      </c>
      <c r="F1655" s="92">
        <v>2</v>
      </c>
      <c r="G1655" s="520"/>
      <c r="H1655" s="553" t="s">
        <v>762</v>
      </c>
      <c r="I1655" s="527"/>
      <c r="J1655" s="367"/>
      <c r="K1655" s="519">
        <f>SUM(K1656:K1659)</f>
        <v>0</v>
      </c>
      <c r="L1655" s="367"/>
    </row>
    <row r="1656" spans="1:12" ht="19.5" hidden="1" customHeight="1">
      <c r="A1656" s="453">
        <v>2</v>
      </c>
      <c r="B1656" s="435">
        <v>6</v>
      </c>
      <c r="C1656" s="435" t="s">
        <v>39</v>
      </c>
      <c r="D1656" s="92">
        <v>5</v>
      </c>
      <c r="E1656" s="92">
        <v>3</v>
      </c>
      <c r="F1656" s="92">
        <v>2</v>
      </c>
      <c r="G1656" s="518" t="s">
        <v>34</v>
      </c>
      <c r="H1656" s="367" t="s">
        <v>731</v>
      </c>
      <c r="I1656" s="527"/>
      <c r="J1656" s="367"/>
      <c r="K1656" s="519"/>
      <c r="L1656" s="367"/>
    </row>
    <row r="1657" spans="1:12" ht="19.5" hidden="1" customHeight="1">
      <c r="A1657" s="453">
        <v>2</v>
      </c>
      <c r="B1657" s="435">
        <v>6</v>
      </c>
      <c r="C1657" s="435" t="s">
        <v>39</v>
      </c>
      <c r="D1657" s="92">
        <v>5</v>
      </c>
      <c r="E1657" s="92">
        <v>3</v>
      </c>
      <c r="F1657" s="92">
        <v>2</v>
      </c>
      <c r="G1657" s="518" t="s">
        <v>37</v>
      </c>
      <c r="H1657" s="367" t="s">
        <v>757</v>
      </c>
      <c r="I1657" s="527"/>
      <c r="J1657" s="367"/>
      <c r="K1657" s="506"/>
    </row>
    <row r="1658" spans="1:12" ht="19.5" hidden="1" customHeight="1">
      <c r="A1658" s="453">
        <v>2</v>
      </c>
      <c r="B1658" s="435">
        <v>6</v>
      </c>
      <c r="C1658" s="435" t="s">
        <v>39</v>
      </c>
      <c r="D1658" s="92">
        <v>5</v>
      </c>
      <c r="E1658" s="92">
        <v>3</v>
      </c>
      <c r="F1658" s="92">
        <v>2</v>
      </c>
      <c r="G1658" s="518" t="s">
        <v>39</v>
      </c>
      <c r="H1658" s="367" t="s">
        <v>758</v>
      </c>
      <c r="I1658" s="527"/>
      <c r="J1658" s="367"/>
      <c r="K1658" s="519"/>
      <c r="L1658" s="367"/>
    </row>
    <row r="1659" spans="1:12" ht="19.5" hidden="1" customHeight="1">
      <c r="A1659" s="453">
        <v>2</v>
      </c>
      <c r="B1659" s="435">
        <v>6</v>
      </c>
      <c r="C1659" s="435" t="s">
        <v>39</v>
      </c>
      <c r="D1659" s="92">
        <v>5</v>
      </c>
      <c r="E1659" s="92">
        <v>3</v>
      </c>
      <c r="F1659" s="92">
        <v>2</v>
      </c>
      <c r="G1659" s="518" t="s">
        <v>41</v>
      </c>
      <c r="H1659" s="367" t="s">
        <v>759</v>
      </c>
      <c r="I1659" s="527"/>
      <c r="J1659" s="367"/>
      <c r="K1659" s="519"/>
      <c r="L1659" s="367"/>
    </row>
    <row r="1660" spans="1:12" ht="19.5" customHeight="1">
      <c r="A1660" s="92">
        <v>2</v>
      </c>
      <c r="B1660" s="420">
        <v>6</v>
      </c>
      <c r="C1660" s="602" t="s">
        <v>585</v>
      </c>
      <c r="D1660" s="92"/>
      <c r="E1660" s="435"/>
      <c r="F1660" s="435"/>
      <c r="G1660" s="567"/>
      <c r="H1660" s="537" t="s">
        <v>612</v>
      </c>
      <c r="I1660" s="571"/>
      <c r="J1660" s="362"/>
      <c r="K1660" s="569">
        <f>K1661+K1676</f>
        <v>0</v>
      </c>
      <c r="L1660" s="362"/>
    </row>
    <row r="1661" spans="1:12" ht="19.5" hidden="1" customHeight="1">
      <c r="A1661" s="92">
        <v>2</v>
      </c>
      <c r="B1661" s="420">
        <v>6</v>
      </c>
      <c r="C1661" s="435" t="s">
        <v>585</v>
      </c>
      <c r="D1661" s="92">
        <v>5</v>
      </c>
      <c r="E1661" s="92">
        <v>2</v>
      </c>
      <c r="F1661" s="92"/>
      <c r="G1661" s="520"/>
      <c r="H1661" s="367" t="s">
        <v>43</v>
      </c>
      <c r="I1661" s="527"/>
      <c r="J1661" s="367"/>
      <c r="K1661" s="519">
        <f>K1662+K1670+K1674</f>
        <v>0</v>
      </c>
      <c r="L1661" s="367"/>
    </row>
    <row r="1662" spans="1:12" ht="19.5" hidden="1" customHeight="1">
      <c r="A1662" s="92">
        <v>2</v>
      </c>
      <c r="B1662" s="420">
        <v>6</v>
      </c>
      <c r="C1662" s="435" t="s">
        <v>585</v>
      </c>
      <c r="D1662" s="92">
        <v>5</v>
      </c>
      <c r="E1662" s="92">
        <v>2</v>
      </c>
      <c r="F1662" s="92">
        <v>1</v>
      </c>
      <c r="G1662" s="520"/>
      <c r="H1662" s="367" t="s">
        <v>161</v>
      </c>
      <c r="I1662" s="527"/>
      <c r="J1662" s="367"/>
      <c r="K1662" s="519">
        <f>SUM(K1663:K1669)</f>
        <v>0</v>
      </c>
      <c r="L1662" s="367"/>
    </row>
    <row r="1663" spans="1:12" ht="19.5" hidden="1" customHeight="1">
      <c r="A1663" s="92">
        <v>2</v>
      </c>
      <c r="B1663" s="420">
        <v>6</v>
      </c>
      <c r="C1663" s="435" t="s">
        <v>585</v>
      </c>
      <c r="D1663" s="92">
        <v>5</v>
      </c>
      <c r="E1663" s="92">
        <v>2</v>
      </c>
      <c r="F1663" s="92">
        <v>1</v>
      </c>
      <c r="G1663" s="564" t="s">
        <v>34</v>
      </c>
      <c r="H1663" s="550" t="s">
        <v>330</v>
      </c>
      <c r="I1663" s="527"/>
      <c r="J1663" s="367"/>
      <c r="K1663" s="519"/>
      <c r="L1663" s="367"/>
    </row>
    <row r="1664" spans="1:12" ht="19.5" hidden="1" customHeight="1">
      <c r="A1664" s="92">
        <v>2</v>
      </c>
      <c r="B1664" s="420">
        <v>6</v>
      </c>
      <c r="C1664" s="435" t="s">
        <v>585</v>
      </c>
      <c r="D1664" s="92">
        <v>5</v>
      </c>
      <c r="E1664" s="92">
        <v>2</v>
      </c>
      <c r="F1664" s="92">
        <v>1</v>
      </c>
      <c r="G1664" s="564" t="s">
        <v>41</v>
      </c>
      <c r="H1664" s="550" t="s">
        <v>695</v>
      </c>
      <c r="I1664" s="527"/>
      <c r="J1664" s="367"/>
      <c r="K1664" s="519"/>
      <c r="L1664" s="367"/>
    </row>
    <row r="1665" spans="1:12" ht="19.5" hidden="1" customHeight="1">
      <c r="A1665" s="92">
        <v>2</v>
      </c>
      <c r="B1665" s="420">
        <v>6</v>
      </c>
      <c r="C1665" s="435" t="s">
        <v>585</v>
      </c>
      <c r="D1665" s="92">
        <v>5</v>
      </c>
      <c r="E1665" s="92">
        <v>2</v>
      </c>
      <c r="F1665" s="92">
        <v>1</v>
      </c>
      <c r="G1665" s="564" t="s">
        <v>45</v>
      </c>
      <c r="H1665" s="550" t="s">
        <v>197</v>
      </c>
      <c r="I1665" s="527"/>
      <c r="J1665" s="367"/>
      <c r="K1665" s="519"/>
      <c r="L1665" s="367"/>
    </row>
    <row r="1666" spans="1:12" ht="20.100000000000001" hidden="1" customHeight="1">
      <c r="A1666" s="92">
        <v>2</v>
      </c>
      <c r="B1666" s="420">
        <v>6</v>
      </c>
      <c r="C1666" s="435" t="s">
        <v>585</v>
      </c>
      <c r="D1666" s="92">
        <v>5</v>
      </c>
      <c r="E1666" s="92">
        <v>2</v>
      </c>
      <c r="F1666" s="92">
        <v>1</v>
      </c>
      <c r="G1666" s="564" t="s">
        <v>49</v>
      </c>
      <c r="H1666" s="550" t="s">
        <v>203</v>
      </c>
      <c r="I1666" s="527"/>
      <c r="J1666" s="367"/>
      <c r="K1666" s="519"/>
      <c r="L1666" s="367"/>
    </row>
    <row r="1667" spans="1:12" ht="20.100000000000001" hidden="1" customHeight="1">
      <c r="A1667" s="92">
        <v>2</v>
      </c>
      <c r="B1667" s="420">
        <v>6</v>
      </c>
      <c r="C1667" s="435" t="s">
        <v>585</v>
      </c>
      <c r="D1667" s="92">
        <v>5</v>
      </c>
      <c r="E1667" s="92">
        <v>2</v>
      </c>
      <c r="F1667" s="92">
        <v>1</v>
      </c>
      <c r="G1667" s="564" t="s">
        <v>51</v>
      </c>
      <c r="H1667" s="550" t="s">
        <v>446</v>
      </c>
      <c r="I1667" s="527"/>
      <c r="J1667" s="367"/>
      <c r="K1667" s="519"/>
      <c r="L1667" s="367"/>
    </row>
    <row r="1668" spans="1:12" ht="20.100000000000001" hidden="1" customHeight="1">
      <c r="A1668" s="92">
        <v>2</v>
      </c>
      <c r="B1668" s="420">
        <v>6</v>
      </c>
      <c r="C1668" s="435" t="s">
        <v>585</v>
      </c>
      <c r="D1668" s="92">
        <v>5</v>
      </c>
      <c r="E1668" s="92">
        <v>2</v>
      </c>
      <c r="F1668" s="92">
        <v>1</v>
      </c>
      <c r="G1668" s="549" t="s">
        <v>73</v>
      </c>
      <c r="H1668" s="550" t="s">
        <v>212</v>
      </c>
      <c r="I1668" s="527"/>
      <c r="J1668" s="367"/>
      <c r="K1668" s="519"/>
      <c r="L1668" s="367"/>
    </row>
    <row r="1669" spans="1:12" ht="20.100000000000001" hidden="1" customHeight="1">
      <c r="A1669" s="92">
        <v>2</v>
      </c>
      <c r="B1669" s="420">
        <v>6</v>
      </c>
      <c r="C1669" s="435" t="s">
        <v>585</v>
      </c>
      <c r="D1669" s="92">
        <v>5</v>
      </c>
      <c r="E1669" s="92">
        <v>2</v>
      </c>
      <c r="F1669" s="92">
        <v>1</v>
      </c>
      <c r="G1669" s="520" t="s">
        <v>585</v>
      </c>
      <c r="H1669" s="367" t="s">
        <v>725</v>
      </c>
      <c r="I1669" s="527"/>
      <c r="J1669" s="367"/>
      <c r="K1669" s="519"/>
      <c r="L1669" s="367"/>
    </row>
    <row r="1670" spans="1:12" ht="20.100000000000001" hidden="1" customHeight="1">
      <c r="A1670" s="92">
        <v>2</v>
      </c>
      <c r="B1670" s="420">
        <v>6</v>
      </c>
      <c r="C1670" s="435" t="s">
        <v>585</v>
      </c>
      <c r="D1670" s="92">
        <v>5</v>
      </c>
      <c r="E1670" s="92">
        <v>2</v>
      </c>
      <c r="F1670" s="92">
        <v>2</v>
      </c>
      <c r="G1670" s="520"/>
      <c r="H1670" s="367" t="s">
        <v>220</v>
      </c>
      <c r="I1670" s="527"/>
      <c r="J1670" s="367"/>
      <c r="K1670" s="519">
        <f>SUM(K1671:K1673)</f>
        <v>0</v>
      </c>
      <c r="L1670" s="367"/>
    </row>
    <row r="1671" spans="1:12" ht="20.100000000000001" hidden="1" customHeight="1">
      <c r="A1671" s="92">
        <v>2</v>
      </c>
      <c r="B1671" s="420">
        <v>6</v>
      </c>
      <c r="C1671" s="435" t="s">
        <v>585</v>
      </c>
      <c r="D1671" s="92">
        <v>5</v>
      </c>
      <c r="E1671" s="92">
        <v>2</v>
      </c>
      <c r="F1671" s="92">
        <v>2</v>
      </c>
      <c r="G1671" s="518" t="s">
        <v>34</v>
      </c>
      <c r="H1671" s="367" t="s">
        <v>339</v>
      </c>
      <c r="I1671" s="527"/>
      <c r="J1671" s="367"/>
      <c r="K1671" s="519"/>
      <c r="L1671" s="367"/>
    </row>
    <row r="1672" spans="1:12" ht="20.100000000000001" hidden="1" customHeight="1">
      <c r="A1672" s="92">
        <v>2</v>
      </c>
      <c r="B1672" s="420">
        <v>6</v>
      </c>
      <c r="C1672" s="435" t="s">
        <v>585</v>
      </c>
      <c r="D1672" s="92">
        <v>5</v>
      </c>
      <c r="E1672" s="92">
        <v>2</v>
      </c>
      <c r="F1672" s="92">
        <v>2</v>
      </c>
      <c r="G1672" s="518" t="s">
        <v>41</v>
      </c>
      <c r="H1672" s="367" t="s">
        <v>701</v>
      </c>
      <c r="I1672" s="527"/>
      <c r="J1672" s="367"/>
      <c r="K1672" s="519"/>
      <c r="L1672" s="367"/>
    </row>
    <row r="1673" spans="1:12" ht="20.100000000000001" hidden="1" customHeight="1">
      <c r="A1673" s="92">
        <v>2</v>
      </c>
      <c r="B1673" s="420">
        <v>6</v>
      </c>
      <c r="C1673" s="435" t="s">
        <v>585</v>
      </c>
      <c r="D1673" s="92">
        <v>5</v>
      </c>
      <c r="E1673" s="92">
        <v>2</v>
      </c>
      <c r="F1673" s="92">
        <v>2</v>
      </c>
      <c r="G1673" s="518" t="s">
        <v>585</v>
      </c>
      <c r="H1673" s="367" t="s">
        <v>703</v>
      </c>
      <c r="I1673" s="527"/>
      <c r="J1673" s="367"/>
      <c r="K1673" s="519"/>
      <c r="L1673" s="367"/>
    </row>
    <row r="1674" spans="1:12" ht="20.100000000000001" hidden="1" customHeight="1">
      <c r="A1674" s="453">
        <v>2</v>
      </c>
      <c r="B1674" s="435">
        <v>6</v>
      </c>
      <c r="C1674" s="435" t="s">
        <v>585</v>
      </c>
      <c r="D1674" s="92">
        <v>5</v>
      </c>
      <c r="E1674" s="92">
        <v>2</v>
      </c>
      <c r="F1674" s="92">
        <v>6</v>
      </c>
      <c r="G1674" s="520"/>
      <c r="H1674" s="367" t="s">
        <v>279</v>
      </c>
      <c r="I1674" s="527"/>
      <c r="J1674" s="367"/>
      <c r="K1674" s="519">
        <f>K1675</f>
        <v>0</v>
      </c>
      <c r="L1674" s="367"/>
    </row>
    <row r="1675" spans="1:12" ht="20.100000000000001" hidden="1" customHeight="1">
      <c r="A1675" s="453">
        <v>2</v>
      </c>
      <c r="B1675" s="435">
        <v>6</v>
      </c>
      <c r="C1675" s="435" t="s">
        <v>585</v>
      </c>
      <c r="D1675" s="92">
        <v>5</v>
      </c>
      <c r="E1675" s="92">
        <v>2</v>
      </c>
      <c r="F1675" s="92">
        <v>6</v>
      </c>
      <c r="G1675" s="518" t="s">
        <v>73</v>
      </c>
      <c r="H1675" s="482" t="s">
        <v>719</v>
      </c>
      <c r="I1675" s="527"/>
      <c r="J1675" s="367"/>
      <c r="K1675" s="519"/>
      <c r="L1675" s="367"/>
    </row>
    <row r="1676" spans="1:12" ht="20.100000000000001" hidden="1" customHeight="1">
      <c r="A1676" s="453">
        <v>2</v>
      </c>
      <c r="B1676" s="435">
        <v>6</v>
      </c>
      <c r="C1676" s="435" t="s">
        <v>585</v>
      </c>
      <c r="D1676" s="92">
        <v>5</v>
      </c>
      <c r="E1676" s="92">
        <v>3</v>
      </c>
      <c r="F1676" s="92"/>
      <c r="G1676" s="520"/>
      <c r="H1676" s="367" t="s">
        <v>55</v>
      </c>
      <c r="I1676" s="527"/>
      <c r="J1676" s="367"/>
      <c r="K1676" s="519">
        <f>K1677+K1680</f>
        <v>0</v>
      </c>
      <c r="L1676" s="367"/>
    </row>
    <row r="1677" spans="1:12" ht="20.100000000000001" hidden="1" customHeight="1">
      <c r="A1677" s="453">
        <v>2</v>
      </c>
      <c r="B1677" s="435">
        <v>6</v>
      </c>
      <c r="C1677" s="435" t="s">
        <v>585</v>
      </c>
      <c r="D1677" s="92">
        <v>5</v>
      </c>
      <c r="E1677" s="92">
        <v>3</v>
      </c>
      <c r="F1677" s="92">
        <v>2</v>
      </c>
      <c r="G1677" s="520"/>
      <c r="H1677" s="553" t="s">
        <v>730</v>
      </c>
      <c r="I1677" s="527"/>
      <c r="J1677" s="367"/>
      <c r="K1677" s="519">
        <f>SUM(K1678:K1679)</f>
        <v>0</v>
      </c>
      <c r="L1677" s="367"/>
    </row>
    <row r="1678" spans="1:12" s="523" customFormat="1" ht="20.100000000000001" hidden="1" customHeight="1">
      <c r="A1678" s="453">
        <v>2</v>
      </c>
      <c r="B1678" s="435">
        <v>6</v>
      </c>
      <c r="C1678" s="435" t="s">
        <v>585</v>
      </c>
      <c r="D1678" s="92">
        <v>5</v>
      </c>
      <c r="E1678" s="92">
        <v>3</v>
      </c>
      <c r="F1678" s="92">
        <v>2</v>
      </c>
      <c r="G1678" s="518" t="s">
        <v>34</v>
      </c>
      <c r="H1678" s="367" t="s">
        <v>731</v>
      </c>
      <c r="I1678" s="527"/>
      <c r="J1678" s="367"/>
      <c r="K1678" s="519"/>
      <c r="L1678" s="367"/>
    </row>
    <row r="1679" spans="1:12" ht="19.5" hidden="1" customHeight="1">
      <c r="A1679" s="453">
        <v>2</v>
      </c>
      <c r="B1679" s="435">
        <v>6</v>
      </c>
      <c r="C1679" s="435" t="s">
        <v>585</v>
      </c>
      <c r="D1679" s="92">
        <v>5</v>
      </c>
      <c r="E1679" s="92">
        <v>3</v>
      </c>
      <c r="F1679" s="92">
        <v>2</v>
      </c>
      <c r="G1679" s="518" t="s">
        <v>585</v>
      </c>
      <c r="H1679" s="553" t="s">
        <v>786</v>
      </c>
      <c r="I1679" s="527"/>
      <c r="J1679" s="367"/>
      <c r="K1679" s="519"/>
      <c r="L1679" s="367"/>
    </row>
    <row r="1680" spans="1:12" ht="20.100000000000001" hidden="1" customHeight="1">
      <c r="A1680" s="453">
        <v>2</v>
      </c>
      <c r="B1680" s="435">
        <v>6</v>
      </c>
      <c r="C1680" s="435" t="s">
        <v>585</v>
      </c>
      <c r="D1680" s="92">
        <v>5</v>
      </c>
      <c r="E1680" s="92">
        <v>3</v>
      </c>
      <c r="F1680" s="92">
        <v>2</v>
      </c>
      <c r="G1680" s="520"/>
      <c r="H1680" s="553" t="s">
        <v>762</v>
      </c>
      <c r="I1680" s="527"/>
      <c r="J1680" s="367"/>
      <c r="K1680" s="519">
        <f>SUM(K1681:K1684)</f>
        <v>0</v>
      </c>
      <c r="L1680" s="367"/>
    </row>
    <row r="1681" spans="1:12" ht="20.100000000000001" hidden="1" customHeight="1">
      <c r="A1681" s="453">
        <v>2</v>
      </c>
      <c r="B1681" s="435">
        <v>6</v>
      </c>
      <c r="C1681" s="435" t="s">
        <v>585</v>
      </c>
      <c r="D1681" s="92">
        <v>5</v>
      </c>
      <c r="E1681" s="92">
        <v>3</v>
      </c>
      <c r="F1681" s="92">
        <v>2</v>
      </c>
      <c r="G1681" s="518" t="s">
        <v>34</v>
      </c>
      <c r="H1681" s="367" t="s">
        <v>731</v>
      </c>
      <c r="I1681" s="527"/>
      <c r="J1681" s="367"/>
      <c r="K1681" s="519"/>
      <c r="L1681" s="367"/>
    </row>
    <row r="1682" spans="1:12" ht="20.100000000000001" hidden="1" customHeight="1">
      <c r="A1682" s="453">
        <v>2</v>
      </c>
      <c r="B1682" s="435">
        <v>6</v>
      </c>
      <c r="C1682" s="435" t="s">
        <v>585</v>
      </c>
      <c r="D1682" s="92">
        <v>5</v>
      </c>
      <c r="E1682" s="92">
        <v>3</v>
      </c>
      <c r="F1682" s="92">
        <v>2</v>
      </c>
      <c r="G1682" s="518" t="s">
        <v>37</v>
      </c>
      <c r="H1682" s="367" t="s">
        <v>757</v>
      </c>
      <c r="I1682" s="527"/>
      <c r="J1682" s="367"/>
      <c r="K1682" s="519"/>
      <c r="L1682" s="367"/>
    </row>
    <row r="1683" spans="1:12" ht="20.100000000000001" hidden="1" customHeight="1">
      <c r="A1683" s="453">
        <v>2</v>
      </c>
      <c r="B1683" s="435">
        <v>6</v>
      </c>
      <c r="C1683" s="435" t="s">
        <v>585</v>
      </c>
      <c r="D1683" s="92">
        <v>5</v>
      </c>
      <c r="E1683" s="92">
        <v>3</v>
      </c>
      <c r="F1683" s="92">
        <v>2</v>
      </c>
      <c r="G1683" s="518" t="s">
        <v>39</v>
      </c>
      <c r="H1683" s="367" t="s">
        <v>758</v>
      </c>
      <c r="I1683" s="527"/>
      <c r="J1683" s="367"/>
      <c r="K1683" s="519"/>
      <c r="L1683" s="367"/>
    </row>
    <row r="1684" spans="1:12" ht="20.100000000000001" hidden="1" customHeight="1">
      <c r="A1684" s="453">
        <v>2</v>
      </c>
      <c r="B1684" s="435">
        <v>6</v>
      </c>
      <c r="C1684" s="435" t="s">
        <v>585</v>
      </c>
      <c r="D1684" s="92">
        <v>5</v>
      </c>
      <c r="E1684" s="92">
        <v>3</v>
      </c>
      <c r="F1684" s="92">
        <v>2</v>
      </c>
      <c r="G1684" s="518" t="s">
        <v>41</v>
      </c>
      <c r="H1684" s="367" t="s">
        <v>759</v>
      </c>
      <c r="I1684" s="527"/>
      <c r="J1684" s="367"/>
      <c r="K1684" s="519"/>
      <c r="L1684" s="367"/>
    </row>
    <row r="1685" spans="1:12" s="523" customFormat="1" ht="20.100000000000001" customHeight="1">
      <c r="A1685" s="455">
        <v>2</v>
      </c>
      <c r="B1685" s="444">
        <v>7</v>
      </c>
      <c r="C1685" s="435"/>
      <c r="D1685" s="92"/>
      <c r="E1685" s="92"/>
      <c r="F1685" s="92"/>
      <c r="G1685" s="520"/>
      <c r="H1685" s="542" t="s">
        <v>414</v>
      </c>
      <c r="I1685" s="571"/>
      <c r="J1685" s="367"/>
      <c r="K1685" s="519">
        <f>K1686+K1693+K1710</f>
        <v>0</v>
      </c>
      <c r="L1685" s="367"/>
    </row>
    <row r="1686" spans="1:12" ht="20.100000000000001" hidden="1" customHeight="1">
      <c r="A1686" s="423">
        <v>2</v>
      </c>
      <c r="B1686" s="424">
        <v>7</v>
      </c>
      <c r="C1686" s="424" t="s">
        <v>34</v>
      </c>
      <c r="D1686" s="92"/>
      <c r="E1686" s="418"/>
      <c r="F1686" s="418"/>
      <c r="G1686" s="525"/>
      <c r="H1686" s="537" t="s">
        <v>415</v>
      </c>
      <c r="I1686" s="536"/>
      <c r="J1686" s="90"/>
      <c r="K1686" s="522">
        <f>K1687</f>
        <v>0</v>
      </c>
      <c r="L1686" s="90"/>
    </row>
    <row r="1687" spans="1:12" ht="20.100000000000001" hidden="1" customHeight="1">
      <c r="A1687" s="92">
        <v>2</v>
      </c>
      <c r="B1687" s="420">
        <v>7</v>
      </c>
      <c r="C1687" s="435" t="s">
        <v>34</v>
      </c>
      <c r="D1687" s="92">
        <v>5</v>
      </c>
      <c r="E1687" s="92">
        <v>2</v>
      </c>
      <c r="F1687" s="92"/>
      <c r="G1687" s="520"/>
      <c r="H1687" s="367" t="s">
        <v>43</v>
      </c>
      <c r="I1687" s="527"/>
      <c r="J1687" s="367"/>
      <c r="K1687" s="519">
        <f>K1688</f>
        <v>0</v>
      </c>
      <c r="L1687" s="367"/>
    </row>
    <row r="1688" spans="1:12" ht="20.100000000000001" hidden="1" customHeight="1">
      <c r="A1688" s="453">
        <v>2</v>
      </c>
      <c r="B1688" s="435">
        <v>7</v>
      </c>
      <c r="C1688" s="435" t="s">
        <v>34</v>
      </c>
      <c r="D1688" s="92">
        <v>5</v>
      </c>
      <c r="E1688" s="92">
        <v>2</v>
      </c>
      <c r="F1688" s="92">
        <v>6</v>
      </c>
      <c r="G1688" s="520"/>
      <c r="H1688" s="482" t="s">
        <v>279</v>
      </c>
      <c r="I1688" s="527"/>
      <c r="J1688" s="367"/>
      <c r="K1688" s="519">
        <f>SUM(K1689:K1692)</f>
        <v>0</v>
      </c>
      <c r="L1688" s="367"/>
    </row>
    <row r="1689" spans="1:12" ht="20.100000000000001" hidden="1" customHeight="1">
      <c r="A1689" s="453">
        <v>2</v>
      </c>
      <c r="B1689" s="435">
        <v>7</v>
      </c>
      <c r="C1689" s="435" t="s">
        <v>34</v>
      </c>
      <c r="D1689" s="92">
        <v>5</v>
      </c>
      <c r="E1689" s="92">
        <v>2</v>
      </c>
      <c r="F1689" s="92">
        <v>6</v>
      </c>
      <c r="G1689" s="518" t="s">
        <v>34</v>
      </c>
      <c r="H1689" s="482" t="s">
        <v>280</v>
      </c>
      <c r="I1689" s="570"/>
      <c r="J1689" s="367"/>
      <c r="K1689" s="519"/>
      <c r="L1689" s="367"/>
    </row>
    <row r="1690" spans="1:12" ht="20.100000000000001" hidden="1" customHeight="1">
      <c r="A1690" s="453">
        <v>2</v>
      </c>
      <c r="B1690" s="435">
        <v>7</v>
      </c>
      <c r="C1690" s="435" t="s">
        <v>34</v>
      </c>
      <c r="D1690" s="92">
        <v>5</v>
      </c>
      <c r="E1690" s="92">
        <v>2</v>
      </c>
      <c r="F1690" s="92">
        <v>6</v>
      </c>
      <c r="G1690" s="518" t="s">
        <v>39</v>
      </c>
      <c r="H1690" s="482" t="s">
        <v>718</v>
      </c>
      <c r="I1690" s="570"/>
      <c r="J1690" s="367"/>
      <c r="K1690" s="519"/>
      <c r="L1690" s="367"/>
    </row>
    <row r="1691" spans="1:12" ht="20.100000000000001" hidden="1" customHeight="1">
      <c r="A1691" s="453">
        <v>2</v>
      </c>
      <c r="B1691" s="435">
        <v>7</v>
      </c>
      <c r="C1691" s="435" t="s">
        <v>34</v>
      </c>
      <c r="D1691" s="92">
        <v>5</v>
      </c>
      <c r="E1691" s="92">
        <v>2</v>
      </c>
      <c r="F1691" s="92">
        <v>6</v>
      </c>
      <c r="G1691" s="518" t="s">
        <v>41</v>
      </c>
      <c r="H1691" s="482" t="s">
        <v>746</v>
      </c>
      <c r="I1691" s="570"/>
      <c r="J1691" s="367"/>
      <c r="K1691" s="519"/>
      <c r="L1691" s="367"/>
    </row>
    <row r="1692" spans="1:12" ht="20.100000000000001" hidden="1" customHeight="1">
      <c r="A1692" s="453">
        <v>2</v>
      </c>
      <c r="B1692" s="435">
        <v>7</v>
      </c>
      <c r="C1692" s="435" t="s">
        <v>34</v>
      </c>
      <c r="D1692" s="92">
        <v>5</v>
      </c>
      <c r="E1692" s="92">
        <v>2</v>
      </c>
      <c r="F1692" s="92">
        <v>6</v>
      </c>
      <c r="G1692" s="518" t="s">
        <v>73</v>
      </c>
      <c r="H1692" s="482" t="s">
        <v>719</v>
      </c>
      <c r="I1692" s="570"/>
      <c r="J1692" s="367"/>
      <c r="K1692" s="519"/>
      <c r="L1692" s="367"/>
    </row>
    <row r="1693" spans="1:12" ht="20.100000000000001" hidden="1" customHeight="1">
      <c r="A1693" s="423">
        <v>2</v>
      </c>
      <c r="B1693" s="424">
        <v>7</v>
      </c>
      <c r="C1693" s="424" t="s">
        <v>37</v>
      </c>
      <c r="D1693" s="92"/>
      <c r="E1693" s="418"/>
      <c r="F1693" s="418"/>
      <c r="G1693" s="525"/>
      <c r="H1693" s="433" t="s">
        <v>416</v>
      </c>
      <c r="I1693" s="532"/>
      <c r="J1693" s="90"/>
      <c r="K1693" s="522">
        <f>K1694</f>
        <v>0</v>
      </c>
      <c r="L1693" s="90"/>
    </row>
    <row r="1694" spans="1:12" ht="20.100000000000001" hidden="1" customHeight="1">
      <c r="A1694" s="453">
        <v>2</v>
      </c>
      <c r="B1694" s="435">
        <v>7</v>
      </c>
      <c r="C1694" s="424" t="s">
        <v>37</v>
      </c>
      <c r="D1694" s="92">
        <v>5</v>
      </c>
      <c r="E1694" s="92">
        <v>3</v>
      </c>
      <c r="F1694" s="92"/>
      <c r="G1694" s="520"/>
      <c r="H1694" s="367" t="s">
        <v>55</v>
      </c>
      <c r="I1694" s="527"/>
      <c r="J1694" s="367"/>
      <c r="K1694" s="519">
        <f>K1695+K1700+K1705</f>
        <v>0</v>
      </c>
      <c r="L1694" s="367"/>
    </row>
    <row r="1695" spans="1:12" ht="20.100000000000001" hidden="1" customHeight="1">
      <c r="A1695" s="453">
        <v>2</v>
      </c>
      <c r="B1695" s="435">
        <v>7</v>
      </c>
      <c r="C1695" s="435" t="s">
        <v>37</v>
      </c>
      <c r="D1695" s="92">
        <v>5</v>
      </c>
      <c r="E1695" s="92">
        <v>3</v>
      </c>
      <c r="F1695" s="92">
        <v>2</v>
      </c>
      <c r="G1695" s="520"/>
      <c r="H1695" s="553" t="s">
        <v>730</v>
      </c>
      <c r="I1695" s="527"/>
      <c r="J1695" s="367"/>
      <c r="K1695" s="519">
        <f>K1699</f>
        <v>0</v>
      </c>
      <c r="L1695" s="367"/>
    </row>
    <row r="1696" spans="1:12" ht="20.100000000000001" hidden="1" customHeight="1">
      <c r="A1696" s="453">
        <v>2</v>
      </c>
      <c r="B1696" s="435">
        <v>6</v>
      </c>
      <c r="C1696" s="435" t="s">
        <v>37</v>
      </c>
      <c r="D1696" s="92">
        <v>5</v>
      </c>
      <c r="E1696" s="92">
        <v>3</v>
      </c>
      <c r="F1696" s="92">
        <v>2</v>
      </c>
      <c r="G1696" s="518" t="s">
        <v>34</v>
      </c>
      <c r="H1696" s="367" t="s">
        <v>731</v>
      </c>
      <c r="I1696" s="527"/>
      <c r="J1696" s="367"/>
      <c r="K1696" s="519"/>
      <c r="L1696" s="367"/>
    </row>
    <row r="1697" spans="1:12" ht="20.100000000000001" hidden="1" customHeight="1">
      <c r="A1697" s="453">
        <v>2</v>
      </c>
      <c r="B1697" s="435">
        <v>6</v>
      </c>
      <c r="C1697" s="435" t="s">
        <v>37</v>
      </c>
      <c r="D1697" s="92">
        <v>5</v>
      </c>
      <c r="E1697" s="92">
        <v>3</v>
      </c>
      <c r="F1697" s="92">
        <v>2</v>
      </c>
      <c r="G1697" s="518" t="s">
        <v>39</v>
      </c>
      <c r="H1697" s="367" t="s">
        <v>791</v>
      </c>
      <c r="I1697" s="527"/>
      <c r="J1697" s="367"/>
      <c r="K1697" s="519"/>
      <c r="L1697" s="367"/>
    </row>
    <row r="1698" spans="1:12" ht="20.100000000000001" hidden="1" customHeight="1">
      <c r="A1698" s="453">
        <v>2</v>
      </c>
      <c r="B1698" s="435">
        <v>6</v>
      </c>
      <c r="C1698" s="435" t="s">
        <v>37</v>
      </c>
      <c r="D1698" s="92">
        <v>5</v>
      </c>
      <c r="E1698" s="92">
        <v>3</v>
      </c>
      <c r="F1698" s="92">
        <v>2</v>
      </c>
      <c r="G1698" s="518">
        <v>10</v>
      </c>
      <c r="H1698" s="367" t="s">
        <v>738</v>
      </c>
      <c r="I1698" s="527"/>
      <c r="J1698" s="367"/>
      <c r="K1698" s="519"/>
      <c r="L1698" s="367"/>
    </row>
    <row r="1699" spans="1:12" ht="20.100000000000001" hidden="1" customHeight="1">
      <c r="A1699" s="453">
        <v>2</v>
      </c>
      <c r="B1699" s="435">
        <v>7</v>
      </c>
      <c r="C1699" s="435" t="s">
        <v>37</v>
      </c>
      <c r="D1699" s="92">
        <v>5</v>
      </c>
      <c r="E1699" s="92">
        <v>3</v>
      </c>
      <c r="F1699" s="92">
        <v>2</v>
      </c>
      <c r="G1699" s="520" t="s">
        <v>585</v>
      </c>
      <c r="H1699" s="553" t="s">
        <v>786</v>
      </c>
      <c r="I1699" s="527"/>
      <c r="J1699" s="367"/>
      <c r="K1699" s="519"/>
      <c r="L1699" s="367"/>
    </row>
    <row r="1700" spans="1:12" ht="20.100000000000001" hidden="1" customHeight="1">
      <c r="A1700" s="453">
        <v>2</v>
      </c>
      <c r="B1700" s="435">
        <v>7</v>
      </c>
      <c r="C1700" s="435" t="s">
        <v>37</v>
      </c>
      <c r="D1700" s="92">
        <v>5</v>
      </c>
      <c r="E1700" s="92">
        <v>3</v>
      </c>
      <c r="F1700" s="92">
        <v>4</v>
      </c>
      <c r="G1700" s="520"/>
      <c r="H1700" s="553" t="s">
        <v>756</v>
      </c>
      <c r="I1700" s="527"/>
      <c r="J1700" s="367"/>
      <c r="K1700" s="519">
        <f>SUM(K1701:K1704)</f>
        <v>0</v>
      </c>
      <c r="L1700" s="367"/>
    </row>
    <row r="1701" spans="1:12" ht="20.100000000000001" hidden="1" customHeight="1">
      <c r="A1701" s="453">
        <v>2</v>
      </c>
      <c r="B1701" s="435">
        <v>7</v>
      </c>
      <c r="C1701" s="435" t="s">
        <v>37</v>
      </c>
      <c r="D1701" s="92">
        <v>5</v>
      </c>
      <c r="E1701" s="92">
        <v>3</v>
      </c>
      <c r="F1701" s="92">
        <v>4</v>
      </c>
      <c r="G1701" s="518" t="s">
        <v>34</v>
      </c>
      <c r="H1701" s="367" t="s">
        <v>731</v>
      </c>
      <c r="I1701" s="527"/>
      <c r="J1701" s="367"/>
      <c r="K1701" s="519"/>
      <c r="L1701" s="367"/>
    </row>
    <row r="1702" spans="1:12" ht="20.100000000000001" hidden="1" customHeight="1">
      <c r="A1702" s="453">
        <v>2</v>
      </c>
      <c r="B1702" s="435">
        <v>7</v>
      </c>
      <c r="C1702" s="435" t="s">
        <v>37</v>
      </c>
      <c r="D1702" s="92">
        <v>5</v>
      </c>
      <c r="E1702" s="92">
        <v>3</v>
      </c>
      <c r="F1702" s="92">
        <v>4</v>
      </c>
      <c r="G1702" s="518" t="s">
        <v>37</v>
      </c>
      <c r="H1702" s="367" t="s">
        <v>757</v>
      </c>
      <c r="I1702" s="527"/>
      <c r="J1702" s="367"/>
      <c r="K1702" s="519"/>
      <c r="L1702" s="367"/>
    </row>
    <row r="1703" spans="1:12" ht="19.5" hidden="1" customHeight="1">
      <c r="A1703" s="453">
        <v>2</v>
      </c>
      <c r="B1703" s="435">
        <v>7</v>
      </c>
      <c r="C1703" s="435" t="s">
        <v>37</v>
      </c>
      <c r="D1703" s="92">
        <v>5</v>
      </c>
      <c r="E1703" s="92">
        <v>3</v>
      </c>
      <c r="F1703" s="92">
        <v>4</v>
      </c>
      <c r="G1703" s="518" t="s">
        <v>39</v>
      </c>
      <c r="H1703" s="367" t="s">
        <v>758</v>
      </c>
      <c r="I1703" s="527"/>
      <c r="J1703" s="367"/>
      <c r="K1703" s="519"/>
      <c r="L1703" s="367"/>
    </row>
    <row r="1704" spans="1:12" ht="19.5" hidden="1" customHeight="1">
      <c r="A1704" s="453">
        <v>2</v>
      </c>
      <c r="B1704" s="435">
        <v>7</v>
      </c>
      <c r="C1704" s="435" t="s">
        <v>37</v>
      </c>
      <c r="D1704" s="92">
        <v>5</v>
      </c>
      <c r="E1704" s="92">
        <v>3</v>
      </c>
      <c r="F1704" s="92">
        <v>4</v>
      </c>
      <c r="G1704" s="518" t="s">
        <v>41</v>
      </c>
      <c r="H1704" s="367" t="s">
        <v>759</v>
      </c>
      <c r="I1704" s="527"/>
      <c r="J1704" s="367"/>
      <c r="K1704" s="519"/>
      <c r="L1704" s="367"/>
    </row>
    <row r="1705" spans="1:12" ht="19.5" hidden="1" customHeight="1">
      <c r="A1705" s="453">
        <v>2</v>
      </c>
      <c r="B1705" s="435">
        <v>7</v>
      </c>
      <c r="C1705" s="435" t="s">
        <v>37</v>
      </c>
      <c r="D1705" s="92">
        <v>5</v>
      </c>
      <c r="E1705" s="92">
        <v>3</v>
      </c>
      <c r="F1705" s="92">
        <v>8</v>
      </c>
      <c r="G1705" s="520"/>
      <c r="H1705" s="553" t="s">
        <v>762</v>
      </c>
      <c r="I1705" s="527"/>
      <c r="J1705" s="367"/>
      <c r="K1705" s="519">
        <f>SUM(K1706:K1709)</f>
        <v>0</v>
      </c>
      <c r="L1705" s="367"/>
    </row>
    <row r="1706" spans="1:12" ht="19.5" hidden="1" customHeight="1">
      <c r="A1706" s="453">
        <v>2</v>
      </c>
      <c r="B1706" s="435">
        <v>7</v>
      </c>
      <c r="C1706" s="435" t="s">
        <v>37</v>
      </c>
      <c r="D1706" s="92">
        <v>5</v>
      </c>
      <c r="E1706" s="92">
        <v>3</v>
      </c>
      <c r="F1706" s="92">
        <v>8</v>
      </c>
      <c r="G1706" s="518" t="s">
        <v>34</v>
      </c>
      <c r="H1706" s="367" t="s">
        <v>731</v>
      </c>
      <c r="I1706" s="527"/>
      <c r="J1706" s="367"/>
      <c r="K1706" s="519"/>
      <c r="L1706" s="367"/>
    </row>
    <row r="1707" spans="1:12" ht="19.5" hidden="1" customHeight="1">
      <c r="A1707" s="453">
        <v>2</v>
      </c>
      <c r="B1707" s="435">
        <v>7</v>
      </c>
      <c r="C1707" s="435" t="s">
        <v>37</v>
      </c>
      <c r="D1707" s="92">
        <v>5</v>
      </c>
      <c r="E1707" s="92">
        <v>3</v>
      </c>
      <c r="F1707" s="92">
        <v>8</v>
      </c>
      <c r="G1707" s="518" t="s">
        <v>37</v>
      </c>
      <c r="H1707" s="367" t="s">
        <v>757</v>
      </c>
      <c r="I1707" s="527"/>
      <c r="J1707" s="367"/>
      <c r="K1707" s="519"/>
      <c r="L1707" s="367"/>
    </row>
    <row r="1708" spans="1:12" ht="19.5" hidden="1" customHeight="1">
      <c r="A1708" s="453">
        <v>2</v>
      </c>
      <c r="B1708" s="435">
        <v>7</v>
      </c>
      <c r="C1708" s="435" t="s">
        <v>37</v>
      </c>
      <c r="D1708" s="92">
        <v>5</v>
      </c>
      <c r="E1708" s="92">
        <v>3</v>
      </c>
      <c r="F1708" s="92">
        <v>8</v>
      </c>
      <c r="G1708" s="518" t="s">
        <v>39</v>
      </c>
      <c r="H1708" s="367" t="s">
        <v>758</v>
      </c>
      <c r="I1708" s="527"/>
      <c r="J1708" s="367"/>
      <c r="K1708" s="519"/>
      <c r="L1708" s="367"/>
    </row>
    <row r="1709" spans="1:12" ht="19.5" hidden="1" customHeight="1">
      <c r="A1709" s="453">
        <v>2</v>
      </c>
      <c r="B1709" s="435">
        <v>7</v>
      </c>
      <c r="C1709" s="435" t="s">
        <v>37</v>
      </c>
      <c r="D1709" s="92">
        <v>5</v>
      </c>
      <c r="E1709" s="92">
        <v>3</v>
      </c>
      <c r="F1709" s="92">
        <v>8</v>
      </c>
      <c r="G1709" s="518" t="s">
        <v>41</v>
      </c>
      <c r="H1709" s="367" t="s">
        <v>759</v>
      </c>
      <c r="I1709" s="527"/>
      <c r="J1709" s="367"/>
      <c r="K1709" s="519"/>
      <c r="L1709" s="367"/>
    </row>
    <row r="1710" spans="1:12" ht="19.5" hidden="1" customHeight="1">
      <c r="A1710" s="453">
        <v>2</v>
      </c>
      <c r="B1710" s="435">
        <v>7</v>
      </c>
      <c r="C1710" s="602" t="s">
        <v>585</v>
      </c>
      <c r="D1710" s="92"/>
      <c r="E1710" s="92"/>
      <c r="F1710" s="92"/>
      <c r="G1710" s="520"/>
      <c r="H1710" s="537" t="s">
        <v>613</v>
      </c>
      <c r="I1710" s="571"/>
      <c r="J1710" s="367"/>
      <c r="K1710" s="519">
        <f>K1711</f>
        <v>0</v>
      </c>
      <c r="L1710" s="367"/>
    </row>
    <row r="1711" spans="1:12" ht="19.5" hidden="1" customHeight="1">
      <c r="A1711" s="92">
        <v>2</v>
      </c>
      <c r="B1711" s="420">
        <v>7</v>
      </c>
      <c r="C1711" s="435" t="s">
        <v>585</v>
      </c>
      <c r="D1711" s="92">
        <v>5</v>
      </c>
      <c r="E1711" s="92">
        <v>2</v>
      </c>
      <c r="F1711" s="92"/>
      <c r="G1711" s="520"/>
      <c r="H1711" s="367" t="s">
        <v>43</v>
      </c>
      <c r="I1711" s="527"/>
      <c r="J1711" s="367"/>
      <c r="K1711" s="519">
        <f>K1712+K1719</f>
        <v>0</v>
      </c>
      <c r="L1711" s="367"/>
    </row>
    <row r="1712" spans="1:12" ht="19.5" hidden="1" customHeight="1">
      <c r="A1712" s="92">
        <v>2</v>
      </c>
      <c r="B1712" s="420">
        <v>7</v>
      </c>
      <c r="C1712" s="435" t="s">
        <v>585</v>
      </c>
      <c r="D1712" s="92">
        <v>5</v>
      </c>
      <c r="E1712" s="92">
        <v>2</v>
      </c>
      <c r="F1712" s="92">
        <v>1</v>
      </c>
      <c r="G1712" s="520"/>
      <c r="H1712" s="367" t="s">
        <v>161</v>
      </c>
      <c r="I1712" s="527"/>
      <c r="J1712" s="367"/>
      <c r="K1712" s="519">
        <f>SUM(K1713:K1718)</f>
        <v>0</v>
      </c>
      <c r="L1712" s="367"/>
    </row>
    <row r="1713" spans="1:12" ht="19.5" hidden="1" customHeight="1">
      <c r="A1713" s="92">
        <v>2</v>
      </c>
      <c r="B1713" s="420">
        <v>7</v>
      </c>
      <c r="C1713" s="435" t="s">
        <v>585</v>
      </c>
      <c r="D1713" s="92">
        <v>5</v>
      </c>
      <c r="E1713" s="92">
        <v>2</v>
      </c>
      <c r="F1713" s="92">
        <v>1</v>
      </c>
      <c r="G1713" s="564" t="s">
        <v>34</v>
      </c>
      <c r="H1713" s="550" t="s">
        <v>330</v>
      </c>
      <c r="I1713" s="527"/>
      <c r="J1713" s="367"/>
      <c r="K1713" s="519"/>
      <c r="L1713" s="367"/>
    </row>
    <row r="1714" spans="1:12" ht="19.5" hidden="1" customHeight="1">
      <c r="A1714" s="92">
        <v>2</v>
      </c>
      <c r="B1714" s="420">
        <v>7</v>
      </c>
      <c r="C1714" s="435" t="s">
        <v>585</v>
      </c>
      <c r="D1714" s="92">
        <v>5</v>
      </c>
      <c r="E1714" s="92">
        <v>2</v>
      </c>
      <c r="F1714" s="92">
        <v>1</v>
      </c>
      <c r="G1714" s="564" t="s">
        <v>41</v>
      </c>
      <c r="H1714" s="550" t="s">
        <v>695</v>
      </c>
      <c r="I1714" s="527"/>
      <c r="J1714" s="367"/>
      <c r="K1714" s="519"/>
      <c r="L1714" s="367"/>
    </row>
    <row r="1715" spans="1:12" ht="19.5" hidden="1" customHeight="1">
      <c r="A1715" s="92">
        <v>2</v>
      </c>
      <c r="B1715" s="420">
        <v>7</v>
      </c>
      <c r="C1715" s="435" t="s">
        <v>585</v>
      </c>
      <c r="D1715" s="92">
        <v>5</v>
      </c>
      <c r="E1715" s="92">
        <v>2</v>
      </c>
      <c r="F1715" s="92">
        <v>1</v>
      </c>
      <c r="G1715" s="564" t="s">
        <v>45</v>
      </c>
      <c r="H1715" s="550" t="s">
        <v>197</v>
      </c>
      <c r="I1715" s="527"/>
      <c r="J1715" s="367"/>
      <c r="K1715" s="519"/>
      <c r="L1715" s="367"/>
    </row>
    <row r="1716" spans="1:12" ht="19.5" hidden="1" customHeight="1">
      <c r="A1716" s="92">
        <v>2</v>
      </c>
      <c r="B1716" s="420">
        <v>7</v>
      </c>
      <c r="C1716" s="435" t="s">
        <v>585</v>
      </c>
      <c r="D1716" s="92">
        <v>5</v>
      </c>
      <c r="E1716" s="92">
        <v>2</v>
      </c>
      <c r="F1716" s="92">
        <v>1</v>
      </c>
      <c r="G1716" s="564" t="s">
        <v>49</v>
      </c>
      <c r="H1716" s="550" t="s">
        <v>203</v>
      </c>
      <c r="I1716" s="527"/>
      <c r="J1716" s="367"/>
      <c r="K1716" s="519"/>
      <c r="L1716" s="367"/>
    </row>
    <row r="1717" spans="1:12" ht="19.5" hidden="1" customHeight="1">
      <c r="A1717" s="92">
        <v>2</v>
      </c>
      <c r="B1717" s="420">
        <v>7</v>
      </c>
      <c r="C1717" s="435" t="s">
        <v>585</v>
      </c>
      <c r="D1717" s="92">
        <v>5</v>
      </c>
      <c r="E1717" s="92">
        <v>2</v>
      </c>
      <c r="F1717" s="92">
        <v>1</v>
      </c>
      <c r="G1717" s="564" t="s">
        <v>51</v>
      </c>
      <c r="H1717" s="550" t="s">
        <v>446</v>
      </c>
      <c r="I1717" s="527"/>
      <c r="J1717" s="367"/>
      <c r="K1717" s="519"/>
      <c r="L1717" s="367"/>
    </row>
    <row r="1718" spans="1:12" ht="19.5" hidden="1" customHeight="1">
      <c r="A1718" s="92">
        <v>2</v>
      </c>
      <c r="B1718" s="420">
        <v>7</v>
      </c>
      <c r="C1718" s="435" t="s">
        <v>585</v>
      </c>
      <c r="D1718" s="92">
        <v>5</v>
      </c>
      <c r="E1718" s="92">
        <v>2</v>
      </c>
      <c r="F1718" s="92">
        <v>1</v>
      </c>
      <c r="G1718" s="520" t="s">
        <v>585</v>
      </c>
      <c r="H1718" s="367" t="s">
        <v>725</v>
      </c>
      <c r="I1718" s="527"/>
      <c r="J1718" s="367"/>
      <c r="K1718" s="519"/>
      <c r="L1718" s="367"/>
    </row>
    <row r="1719" spans="1:12" ht="19.5" hidden="1" customHeight="1">
      <c r="A1719" s="92">
        <v>2</v>
      </c>
      <c r="B1719" s="420">
        <v>7</v>
      </c>
      <c r="C1719" s="435" t="s">
        <v>585</v>
      </c>
      <c r="D1719" s="92">
        <v>5</v>
      </c>
      <c r="E1719" s="92">
        <v>2</v>
      </c>
      <c r="F1719" s="92">
        <v>2</v>
      </c>
      <c r="G1719" s="520"/>
      <c r="H1719" s="367" t="s">
        <v>220</v>
      </c>
      <c r="I1719" s="527"/>
      <c r="J1719" s="367"/>
      <c r="K1719" s="519">
        <f>SUM(K1720:K1722)</f>
        <v>0</v>
      </c>
      <c r="L1719" s="367"/>
    </row>
    <row r="1720" spans="1:12" ht="19.5" hidden="1" customHeight="1">
      <c r="A1720" s="92">
        <v>2</v>
      </c>
      <c r="B1720" s="420">
        <v>7</v>
      </c>
      <c r="C1720" s="435" t="s">
        <v>585</v>
      </c>
      <c r="D1720" s="92">
        <v>5</v>
      </c>
      <c r="E1720" s="92">
        <v>2</v>
      </c>
      <c r="F1720" s="92">
        <v>2</v>
      </c>
      <c r="G1720" s="518" t="s">
        <v>34</v>
      </c>
      <c r="H1720" s="367" t="s">
        <v>339</v>
      </c>
      <c r="I1720" s="527"/>
      <c r="J1720" s="367"/>
      <c r="K1720" s="519"/>
      <c r="L1720" s="367"/>
    </row>
    <row r="1721" spans="1:12" ht="20.100000000000001" hidden="1" customHeight="1">
      <c r="A1721" s="92">
        <v>2</v>
      </c>
      <c r="B1721" s="420">
        <v>7</v>
      </c>
      <c r="C1721" s="435" t="s">
        <v>585</v>
      </c>
      <c r="D1721" s="92">
        <v>5</v>
      </c>
      <c r="E1721" s="92">
        <v>2</v>
      </c>
      <c r="F1721" s="92">
        <v>2</v>
      </c>
      <c r="G1721" s="518" t="s">
        <v>41</v>
      </c>
      <c r="H1721" s="367" t="s">
        <v>701</v>
      </c>
      <c r="I1721" s="527"/>
      <c r="J1721" s="367"/>
      <c r="K1721" s="519"/>
      <c r="L1721" s="367"/>
    </row>
    <row r="1722" spans="1:12" ht="19.5" hidden="1" customHeight="1">
      <c r="A1722" s="92">
        <v>2</v>
      </c>
      <c r="B1722" s="420">
        <v>7</v>
      </c>
      <c r="C1722" s="435" t="s">
        <v>585</v>
      </c>
      <c r="D1722" s="92">
        <v>5</v>
      </c>
      <c r="E1722" s="92">
        <v>2</v>
      </c>
      <c r="F1722" s="92">
        <v>2</v>
      </c>
      <c r="G1722" s="518" t="s">
        <v>585</v>
      </c>
      <c r="H1722" s="367" t="s">
        <v>703</v>
      </c>
      <c r="I1722" s="527"/>
      <c r="J1722" s="367"/>
      <c r="K1722" s="519"/>
      <c r="L1722" s="367"/>
    </row>
    <row r="1723" spans="1:12" ht="19.5" customHeight="1">
      <c r="A1723" s="380">
        <v>2</v>
      </c>
      <c r="B1723" s="452">
        <v>8</v>
      </c>
      <c r="C1723" s="435"/>
      <c r="D1723" s="92"/>
      <c r="E1723" s="92"/>
      <c r="F1723" s="92"/>
      <c r="G1723" s="520"/>
      <c r="H1723" s="572" t="s">
        <v>417</v>
      </c>
      <c r="I1723" s="571"/>
      <c r="J1723" s="367"/>
      <c r="K1723" s="519">
        <f>K1724+K1730+K1749+K1767</f>
        <v>0</v>
      </c>
      <c r="L1723" s="367"/>
    </row>
    <row r="1724" spans="1:12" ht="19.5" hidden="1" customHeight="1">
      <c r="A1724" s="92">
        <v>2</v>
      </c>
      <c r="B1724" s="420">
        <v>8</v>
      </c>
      <c r="C1724" s="435" t="s">
        <v>34</v>
      </c>
      <c r="D1724" s="92"/>
      <c r="E1724" s="92"/>
      <c r="F1724" s="92"/>
      <c r="G1724" s="520"/>
      <c r="H1724" s="537" t="s">
        <v>418</v>
      </c>
      <c r="I1724" s="536"/>
      <c r="J1724" s="367"/>
      <c r="K1724" s="519">
        <f>K1725</f>
        <v>0</v>
      </c>
      <c r="L1724" s="367"/>
    </row>
    <row r="1725" spans="1:12" ht="19.5" hidden="1" customHeight="1">
      <c r="A1725" s="92">
        <v>2</v>
      </c>
      <c r="B1725" s="420">
        <v>8</v>
      </c>
      <c r="C1725" s="435" t="s">
        <v>34</v>
      </c>
      <c r="D1725" s="92">
        <v>5</v>
      </c>
      <c r="E1725" s="92">
        <v>2</v>
      </c>
      <c r="F1725" s="92"/>
      <c r="G1725" s="520"/>
      <c r="H1725" s="367" t="s">
        <v>43</v>
      </c>
      <c r="I1725" s="527"/>
      <c r="J1725" s="367"/>
      <c r="K1725" s="519">
        <f>K1726</f>
        <v>0</v>
      </c>
      <c r="L1725" s="367"/>
    </row>
    <row r="1726" spans="1:12" ht="19.5" hidden="1" customHeight="1">
      <c r="A1726" s="92">
        <v>2</v>
      </c>
      <c r="B1726" s="420">
        <v>8</v>
      </c>
      <c r="C1726" s="435" t="s">
        <v>34</v>
      </c>
      <c r="D1726" s="92">
        <v>5</v>
      </c>
      <c r="E1726" s="92">
        <v>2</v>
      </c>
      <c r="F1726" s="92">
        <v>6</v>
      </c>
      <c r="G1726" s="520"/>
      <c r="H1726" s="367" t="s">
        <v>279</v>
      </c>
      <c r="I1726" s="527"/>
      <c r="J1726" s="367"/>
      <c r="K1726" s="519">
        <f>SUM(K1727:K1729)</f>
        <v>0</v>
      </c>
      <c r="L1726" s="367"/>
    </row>
    <row r="1727" spans="1:12" ht="19.5" hidden="1" customHeight="1">
      <c r="A1727" s="92">
        <v>2</v>
      </c>
      <c r="B1727" s="420">
        <v>8</v>
      </c>
      <c r="C1727" s="435" t="s">
        <v>34</v>
      </c>
      <c r="D1727" s="92">
        <v>5</v>
      </c>
      <c r="E1727" s="92">
        <v>2</v>
      </c>
      <c r="F1727" s="92">
        <v>6</v>
      </c>
      <c r="G1727" s="518" t="s">
        <v>39</v>
      </c>
      <c r="H1727" s="579" t="s">
        <v>718</v>
      </c>
      <c r="I1727" s="527"/>
      <c r="J1727" s="367"/>
      <c r="K1727" s="519"/>
      <c r="L1727" s="367"/>
    </row>
    <row r="1728" spans="1:12" ht="19.5" hidden="1" customHeight="1">
      <c r="A1728" s="92">
        <v>2</v>
      </c>
      <c r="B1728" s="420">
        <v>8</v>
      </c>
      <c r="C1728" s="435" t="s">
        <v>34</v>
      </c>
      <c r="D1728" s="92">
        <v>5</v>
      </c>
      <c r="E1728" s="92">
        <v>2</v>
      </c>
      <c r="F1728" s="92">
        <v>6</v>
      </c>
      <c r="G1728" s="518" t="s">
        <v>41</v>
      </c>
      <c r="H1728" s="579" t="s">
        <v>746</v>
      </c>
      <c r="I1728" s="527"/>
      <c r="J1728" s="367"/>
      <c r="K1728" s="519"/>
      <c r="L1728" s="367"/>
    </row>
    <row r="1729" spans="1:12" ht="19.5" hidden="1" customHeight="1">
      <c r="A1729" s="453">
        <v>2</v>
      </c>
      <c r="B1729" s="435">
        <v>8</v>
      </c>
      <c r="C1729" s="435" t="s">
        <v>34</v>
      </c>
      <c r="D1729" s="92">
        <v>5</v>
      </c>
      <c r="E1729" s="92">
        <v>2</v>
      </c>
      <c r="F1729" s="92">
        <v>6</v>
      </c>
      <c r="G1729" s="518" t="s">
        <v>73</v>
      </c>
      <c r="H1729" s="482" t="s">
        <v>719</v>
      </c>
      <c r="I1729" s="570"/>
      <c r="J1729" s="367"/>
      <c r="K1729" s="519"/>
      <c r="L1729" s="367"/>
    </row>
    <row r="1730" spans="1:12" ht="19.5" hidden="1" customHeight="1">
      <c r="A1730" s="92">
        <v>2</v>
      </c>
      <c r="B1730" s="420">
        <v>8</v>
      </c>
      <c r="C1730" s="435" t="s">
        <v>37</v>
      </c>
      <c r="D1730" s="92"/>
      <c r="E1730" s="92"/>
      <c r="F1730" s="92"/>
      <c r="G1730" s="520"/>
      <c r="H1730" s="918" t="s">
        <v>419</v>
      </c>
      <c r="I1730" s="919"/>
      <c r="J1730" s="367"/>
      <c r="K1730" s="519">
        <f>K1731</f>
        <v>0</v>
      </c>
      <c r="L1730" s="367"/>
    </row>
    <row r="1731" spans="1:12" ht="19.5" hidden="1" customHeight="1">
      <c r="A1731" s="92">
        <v>2</v>
      </c>
      <c r="B1731" s="420">
        <v>8</v>
      </c>
      <c r="C1731" s="435" t="s">
        <v>37</v>
      </c>
      <c r="D1731" s="92">
        <v>5</v>
      </c>
      <c r="E1731" s="92">
        <v>3</v>
      </c>
      <c r="F1731" s="92"/>
      <c r="G1731" s="520"/>
      <c r="H1731" s="367" t="s">
        <v>55</v>
      </c>
      <c r="I1731" s="527"/>
      <c r="J1731" s="367"/>
      <c r="K1731" s="519">
        <f>K1732+K1739+K1744</f>
        <v>0</v>
      </c>
      <c r="L1731" s="367"/>
    </row>
    <row r="1732" spans="1:12" ht="19.5" hidden="1" customHeight="1">
      <c r="A1732" s="92">
        <v>2</v>
      </c>
      <c r="B1732" s="420">
        <v>8</v>
      </c>
      <c r="C1732" s="435" t="s">
        <v>37</v>
      </c>
      <c r="D1732" s="92">
        <v>5</v>
      </c>
      <c r="E1732" s="92">
        <v>3</v>
      </c>
      <c r="F1732" s="92">
        <v>2</v>
      </c>
      <c r="G1732" s="520"/>
      <c r="H1732" s="367" t="s">
        <v>730</v>
      </c>
      <c r="I1732" s="527"/>
      <c r="J1732" s="367"/>
      <c r="K1732" s="519">
        <f>SUM(K1733:K1738)</f>
        <v>0</v>
      </c>
      <c r="L1732" s="367"/>
    </row>
    <row r="1733" spans="1:12" ht="19.5" hidden="1" customHeight="1">
      <c r="A1733" s="92">
        <v>2</v>
      </c>
      <c r="B1733" s="420">
        <v>8</v>
      </c>
      <c r="C1733" s="435" t="s">
        <v>37</v>
      </c>
      <c r="D1733" s="92">
        <v>5</v>
      </c>
      <c r="E1733" s="92">
        <v>3</v>
      </c>
      <c r="F1733" s="92">
        <v>2</v>
      </c>
      <c r="G1733" s="518" t="s">
        <v>34</v>
      </c>
      <c r="H1733" s="367" t="s">
        <v>731</v>
      </c>
      <c r="I1733" s="527"/>
      <c r="J1733" s="367"/>
      <c r="K1733" s="519"/>
      <c r="L1733" s="367"/>
    </row>
    <row r="1734" spans="1:12" ht="19.5" hidden="1" customHeight="1">
      <c r="A1734" s="92">
        <v>2</v>
      </c>
      <c r="B1734" s="420">
        <v>8</v>
      </c>
      <c r="C1734" s="435" t="s">
        <v>37</v>
      </c>
      <c r="D1734" s="92">
        <v>5</v>
      </c>
      <c r="E1734" s="92">
        <v>3</v>
      </c>
      <c r="F1734" s="92">
        <v>2</v>
      </c>
      <c r="G1734" s="518" t="s">
        <v>37</v>
      </c>
      <c r="H1734" s="367" t="s">
        <v>732</v>
      </c>
      <c r="I1734" s="527"/>
      <c r="J1734" s="367"/>
      <c r="K1734" s="519"/>
      <c r="L1734" s="367"/>
    </row>
    <row r="1735" spans="1:12" ht="19.5" hidden="1" customHeight="1">
      <c r="A1735" s="92">
        <v>2</v>
      </c>
      <c r="B1735" s="420">
        <v>8</v>
      </c>
      <c r="C1735" s="435" t="s">
        <v>37</v>
      </c>
      <c r="D1735" s="92">
        <v>5</v>
      </c>
      <c r="E1735" s="92">
        <v>3</v>
      </c>
      <c r="F1735" s="92">
        <v>2</v>
      </c>
      <c r="G1735" s="518" t="s">
        <v>39</v>
      </c>
      <c r="H1735" s="367" t="s">
        <v>791</v>
      </c>
      <c r="I1735" s="527"/>
      <c r="J1735" s="367"/>
      <c r="K1735" s="519"/>
      <c r="L1735" s="367"/>
    </row>
    <row r="1736" spans="1:12" ht="20.100000000000001" hidden="1" customHeight="1">
      <c r="A1736" s="92">
        <v>2</v>
      </c>
      <c r="B1736" s="420">
        <v>8</v>
      </c>
      <c r="C1736" s="435" t="s">
        <v>37</v>
      </c>
      <c r="D1736" s="92">
        <v>5</v>
      </c>
      <c r="E1736" s="92">
        <v>3</v>
      </c>
      <c r="F1736" s="92">
        <v>2</v>
      </c>
      <c r="G1736" s="518" t="s">
        <v>41</v>
      </c>
      <c r="H1736" s="367" t="s">
        <v>734</v>
      </c>
      <c r="I1736" s="527"/>
      <c r="J1736" s="367"/>
      <c r="K1736" s="519"/>
      <c r="L1736" s="367"/>
    </row>
    <row r="1737" spans="1:12" ht="20.100000000000001" hidden="1" customHeight="1">
      <c r="A1737" s="92">
        <v>2</v>
      </c>
      <c r="B1737" s="420">
        <v>8</v>
      </c>
      <c r="C1737" s="435" t="s">
        <v>37</v>
      </c>
      <c r="D1737" s="92">
        <v>5</v>
      </c>
      <c r="E1737" s="92">
        <v>3</v>
      </c>
      <c r="F1737" s="92">
        <v>2</v>
      </c>
      <c r="G1737" s="518" t="s">
        <v>51</v>
      </c>
      <c r="H1737" s="367" t="s">
        <v>737</v>
      </c>
      <c r="I1737" s="527"/>
      <c r="J1737" s="367"/>
      <c r="K1737" s="519"/>
      <c r="L1737" s="367"/>
    </row>
    <row r="1738" spans="1:12" ht="20.100000000000001" hidden="1" customHeight="1">
      <c r="A1738" s="92">
        <v>2</v>
      </c>
      <c r="B1738" s="420">
        <v>8</v>
      </c>
      <c r="C1738" s="435" t="s">
        <v>37</v>
      </c>
      <c r="D1738" s="92">
        <v>5</v>
      </c>
      <c r="E1738" s="92">
        <v>3</v>
      </c>
      <c r="F1738" s="92">
        <v>2</v>
      </c>
      <c r="G1738" s="518" t="s">
        <v>585</v>
      </c>
      <c r="H1738" s="367" t="s">
        <v>786</v>
      </c>
      <c r="I1738" s="527"/>
      <c r="J1738" s="367"/>
      <c r="K1738" s="519"/>
      <c r="L1738" s="367"/>
    </row>
    <row r="1739" spans="1:12" ht="20.100000000000001" hidden="1" customHeight="1">
      <c r="A1739" s="92">
        <v>2</v>
      </c>
      <c r="B1739" s="420">
        <v>8</v>
      </c>
      <c r="C1739" s="435" t="s">
        <v>37</v>
      </c>
      <c r="D1739" s="92">
        <v>5</v>
      </c>
      <c r="E1739" s="92">
        <v>3</v>
      </c>
      <c r="F1739" s="92">
        <v>4</v>
      </c>
      <c r="G1739" s="520"/>
      <c r="H1739" s="367" t="s">
        <v>756</v>
      </c>
      <c r="I1739" s="527"/>
      <c r="J1739" s="367"/>
      <c r="K1739" s="519">
        <f>SUM(K1740:K1743)</f>
        <v>0</v>
      </c>
      <c r="L1739" s="367"/>
    </row>
    <row r="1740" spans="1:12" ht="20.100000000000001" hidden="1" customHeight="1">
      <c r="A1740" s="92">
        <v>2</v>
      </c>
      <c r="B1740" s="420">
        <v>8</v>
      </c>
      <c r="C1740" s="435" t="s">
        <v>37</v>
      </c>
      <c r="D1740" s="92">
        <v>5</v>
      </c>
      <c r="E1740" s="92">
        <v>3</v>
      </c>
      <c r="F1740" s="92">
        <v>4</v>
      </c>
      <c r="G1740" s="518" t="s">
        <v>34</v>
      </c>
      <c r="H1740" s="367" t="s">
        <v>731</v>
      </c>
      <c r="I1740" s="527"/>
      <c r="J1740" s="367"/>
      <c r="K1740" s="519"/>
      <c r="L1740" s="367"/>
    </row>
    <row r="1741" spans="1:12" ht="19.5" hidden="1" customHeight="1">
      <c r="A1741" s="92">
        <v>2</v>
      </c>
      <c r="B1741" s="420">
        <v>8</v>
      </c>
      <c r="C1741" s="435" t="s">
        <v>37</v>
      </c>
      <c r="D1741" s="92">
        <v>5</v>
      </c>
      <c r="E1741" s="92">
        <v>3</v>
      </c>
      <c r="F1741" s="92">
        <v>4</v>
      </c>
      <c r="G1741" s="518" t="s">
        <v>37</v>
      </c>
      <c r="H1741" s="367" t="s">
        <v>757</v>
      </c>
      <c r="I1741" s="527"/>
      <c r="J1741" s="367"/>
      <c r="K1741" s="519"/>
      <c r="L1741" s="367"/>
    </row>
    <row r="1742" spans="1:12" ht="19.5" hidden="1" customHeight="1">
      <c r="A1742" s="92">
        <v>2</v>
      </c>
      <c r="B1742" s="420">
        <v>8</v>
      </c>
      <c r="C1742" s="435" t="s">
        <v>37</v>
      </c>
      <c r="D1742" s="92">
        <v>5</v>
      </c>
      <c r="E1742" s="92">
        <v>3</v>
      </c>
      <c r="F1742" s="92">
        <v>4</v>
      </c>
      <c r="G1742" s="518" t="s">
        <v>39</v>
      </c>
      <c r="H1742" s="367" t="s">
        <v>758</v>
      </c>
      <c r="I1742" s="527"/>
      <c r="J1742" s="367"/>
      <c r="K1742" s="519"/>
      <c r="L1742" s="367"/>
    </row>
    <row r="1743" spans="1:12" ht="19.5" hidden="1" customHeight="1">
      <c r="A1743" s="92">
        <v>2</v>
      </c>
      <c r="B1743" s="420">
        <v>8</v>
      </c>
      <c r="C1743" s="435" t="s">
        <v>37</v>
      </c>
      <c r="D1743" s="92">
        <v>5</v>
      </c>
      <c r="E1743" s="92">
        <v>3</v>
      </c>
      <c r="F1743" s="92">
        <v>4</v>
      </c>
      <c r="G1743" s="518" t="s">
        <v>41</v>
      </c>
      <c r="H1743" s="367" t="s">
        <v>759</v>
      </c>
      <c r="I1743" s="527"/>
      <c r="J1743" s="367"/>
      <c r="K1743" s="519"/>
      <c r="L1743" s="367"/>
    </row>
    <row r="1744" spans="1:12" ht="19.5" hidden="1" customHeight="1">
      <c r="A1744" s="453">
        <v>2</v>
      </c>
      <c r="B1744" s="420">
        <v>8</v>
      </c>
      <c r="C1744" s="435" t="s">
        <v>37</v>
      </c>
      <c r="D1744" s="92">
        <v>5</v>
      </c>
      <c r="E1744" s="92">
        <v>3</v>
      </c>
      <c r="F1744" s="92">
        <v>8</v>
      </c>
      <c r="G1744" s="520"/>
      <c r="H1744" s="367" t="s">
        <v>762</v>
      </c>
      <c r="I1744" s="527"/>
      <c r="J1744" s="367"/>
      <c r="K1744" s="519">
        <f>SUM(K1745:K1748)</f>
        <v>0</v>
      </c>
      <c r="L1744" s="367"/>
    </row>
    <row r="1745" spans="1:12" ht="19.5" hidden="1" customHeight="1">
      <c r="A1745" s="453">
        <v>2</v>
      </c>
      <c r="B1745" s="420">
        <v>8</v>
      </c>
      <c r="C1745" s="435" t="s">
        <v>37</v>
      </c>
      <c r="D1745" s="92">
        <v>5</v>
      </c>
      <c r="E1745" s="92">
        <v>3</v>
      </c>
      <c r="F1745" s="92">
        <v>8</v>
      </c>
      <c r="G1745" s="518" t="s">
        <v>34</v>
      </c>
      <c r="H1745" s="367" t="s">
        <v>731</v>
      </c>
      <c r="I1745" s="527"/>
      <c r="J1745" s="367"/>
      <c r="K1745" s="519"/>
      <c r="L1745" s="367"/>
    </row>
    <row r="1746" spans="1:12" ht="19.5" hidden="1" customHeight="1">
      <c r="A1746" s="453">
        <v>2</v>
      </c>
      <c r="B1746" s="420">
        <v>8</v>
      </c>
      <c r="C1746" s="435" t="s">
        <v>37</v>
      </c>
      <c r="D1746" s="92">
        <v>5</v>
      </c>
      <c r="E1746" s="92">
        <v>3</v>
      </c>
      <c r="F1746" s="92">
        <v>8</v>
      </c>
      <c r="G1746" s="518" t="s">
        <v>37</v>
      </c>
      <c r="H1746" s="367" t="s">
        <v>757</v>
      </c>
      <c r="I1746" s="527"/>
      <c r="J1746" s="367"/>
      <c r="K1746" s="519"/>
      <c r="L1746" s="367"/>
    </row>
    <row r="1747" spans="1:12" ht="19.5" hidden="1" customHeight="1">
      <c r="A1747" s="453">
        <v>2</v>
      </c>
      <c r="B1747" s="420">
        <v>8</v>
      </c>
      <c r="C1747" s="435" t="s">
        <v>37</v>
      </c>
      <c r="D1747" s="92">
        <v>5</v>
      </c>
      <c r="E1747" s="92">
        <v>3</v>
      </c>
      <c r="F1747" s="92">
        <v>8</v>
      </c>
      <c r="G1747" s="518" t="s">
        <v>39</v>
      </c>
      <c r="H1747" s="367" t="s">
        <v>758</v>
      </c>
      <c r="I1747" s="527"/>
      <c r="J1747" s="367"/>
      <c r="K1747" s="519"/>
      <c r="L1747" s="367"/>
    </row>
    <row r="1748" spans="1:12" ht="19.5" hidden="1" customHeight="1">
      <c r="A1748" s="453">
        <v>2</v>
      </c>
      <c r="B1748" s="420">
        <v>8</v>
      </c>
      <c r="C1748" s="435" t="s">
        <v>37</v>
      </c>
      <c r="D1748" s="92">
        <v>5</v>
      </c>
      <c r="E1748" s="92">
        <v>3</v>
      </c>
      <c r="F1748" s="92">
        <v>8</v>
      </c>
      <c r="G1748" s="518" t="s">
        <v>41</v>
      </c>
      <c r="H1748" s="367" t="s">
        <v>759</v>
      </c>
      <c r="I1748" s="527"/>
      <c r="J1748" s="367"/>
      <c r="K1748" s="519"/>
      <c r="L1748" s="367"/>
    </row>
    <row r="1749" spans="1:12" ht="19.5" hidden="1" customHeight="1">
      <c r="A1749" s="92">
        <v>2</v>
      </c>
      <c r="B1749" s="420">
        <v>8</v>
      </c>
      <c r="C1749" s="435" t="s">
        <v>39</v>
      </c>
      <c r="D1749" s="92"/>
      <c r="E1749" s="92"/>
      <c r="F1749" s="92"/>
      <c r="G1749" s="520"/>
      <c r="H1749" s="537" t="s">
        <v>420</v>
      </c>
      <c r="I1749" s="536"/>
      <c r="J1749" s="367"/>
      <c r="K1749" s="519">
        <f>K1750</f>
        <v>0</v>
      </c>
      <c r="L1749" s="367"/>
    </row>
    <row r="1750" spans="1:12" ht="19.5" hidden="1" customHeight="1">
      <c r="A1750" s="92">
        <v>2</v>
      </c>
      <c r="B1750" s="420">
        <v>8</v>
      </c>
      <c r="C1750" s="435" t="s">
        <v>39</v>
      </c>
      <c r="D1750" s="92">
        <v>5</v>
      </c>
      <c r="E1750" s="92">
        <v>2</v>
      </c>
      <c r="F1750" s="92"/>
      <c r="G1750" s="520"/>
      <c r="H1750" s="367" t="s">
        <v>43</v>
      </c>
      <c r="I1750" s="527"/>
      <c r="J1750" s="367"/>
      <c r="K1750" s="519">
        <f>K1751+K1759+K1764</f>
        <v>0</v>
      </c>
      <c r="L1750" s="367"/>
    </row>
    <row r="1751" spans="1:12" ht="19.5" hidden="1" customHeight="1">
      <c r="A1751" s="92">
        <v>2</v>
      </c>
      <c r="B1751" s="420">
        <v>8</v>
      </c>
      <c r="C1751" s="435" t="s">
        <v>39</v>
      </c>
      <c r="D1751" s="92">
        <v>5</v>
      </c>
      <c r="E1751" s="92">
        <v>2</v>
      </c>
      <c r="F1751" s="92">
        <v>1</v>
      </c>
      <c r="G1751" s="520"/>
      <c r="H1751" s="367" t="s">
        <v>161</v>
      </c>
      <c r="I1751" s="527"/>
      <c r="J1751" s="367"/>
      <c r="K1751" s="519">
        <f>SUM(K1752:K1758)</f>
        <v>0</v>
      </c>
      <c r="L1751" s="367"/>
    </row>
    <row r="1752" spans="1:12" ht="19.5" hidden="1" customHeight="1">
      <c r="A1752" s="92">
        <v>2</v>
      </c>
      <c r="B1752" s="420">
        <v>8</v>
      </c>
      <c r="C1752" s="435" t="s">
        <v>39</v>
      </c>
      <c r="D1752" s="92">
        <v>5</v>
      </c>
      <c r="E1752" s="92">
        <v>2</v>
      </c>
      <c r="F1752" s="92">
        <v>1</v>
      </c>
      <c r="G1752" s="564" t="s">
        <v>34</v>
      </c>
      <c r="H1752" s="550" t="s">
        <v>330</v>
      </c>
      <c r="I1752" s="527"/>
      <c r="J1752" s="367"/>
      <c r="K1752" s="519"/>
      <c r="L1752" s="367"/>
    </row>
    <row r="1753" spans="1:12" ht="19.5" hidden="1" customHeight="1">
      <c r="A1753" s="92">
        <v>2</v>
      </c>
      <c r="B1753" s="420">
        <v>8</v>
      </c>
      <c r="C1753" s="435" t="s">
        <v>39</v>
      </c>
      <c r="D1753" s="92">
        <v>5</v>
      </c>
      <c r="E1753" s="92">
        <v>2</v>
      </c>
      <c r="F1753" s="92">
        <v>1</v>
      </c>
      <c r="G1753" s="564" t="s">
        <v>41</v>
      </c>
      <c r="H1753" s="550" t="s">
        <v>695</v>
      </c>
      <c r="I1753" s="527"/>
      <c r="J1753" s="367"/>
      <c r="K1753" s="519"/>
      <c r="L1753" s="367"/>
    </row>
    <row r="1754" spans="1:12" ht="19.5" hidden="1" customHeight="1">
      <c r="A1754" s="92">
        <v>2</v>
      </c>
      <c r="B1754" s="420">
        <v>8</v>
      </c>
      <c r="C1754" s="435" t="s">
        <v>39</v>
      </c>
      <c r="D1754" s="92">
        <v>5</v>
      </c>
      <c r="E1754" s="92">
        <v>2</v>
      </c>
      <c r="F1754" s="92">
        <v>1</v>
      </c>
      <c r="G1754" s="564" t="s">
        <v>45</v>
      </c>
      <c r="H1754" s="550" t="s">
        <v>197</v>
      </c>
      <c r="I1754" s="527"/>
      <c r="J1754" s="367"/>
      <c r="K1754" s="519"/>
      <c r="L1754" s="367"/>
    </row>
    <row r="1755" spans="1:12" ht="19.5" hidden="1" customHeight="1">
      <c r="A1755" s="92">
        <v>2</v>
      </c>
      <c r="B1755" s="420">
        <v>8</v>
      </c>
      <c r="C1755" s="435" t="s">
        <v>39</v>
      </c>
      <c r="D1755" s="92">
        <v>5</v>
      </c>
      <c r="E1755" s="92">
        <v>2</v>
      </c>
      <c r="F1755" s="92">
        <v>1</v>
      </c>
      <c r="G1755" s="564" t="s">
        <v>49</v>
      </c>
      <c r="H1755" s="550" t="s">
        <v>203</v>
      </c>
      <c r="I1755" s="527"/>
      <c r="J1755" s="367"/>
      <c r="K1755" s="519"/>
      <c r="L1755" s="367"/>
    </row>
    <row r="1756" spans="1:12" ht="19.5" hidden="1" customHeight="1">
      <c r="A1756" s="92">
        <v>2</v>
      </c>
      <c r="B1756" s="420">
        <v>8</v>
      </c>
      <c r="C1756" s="435" t="s">
        <v>39</v>
      </c>
      <c r="D1756" s="92">
        <v>5</v>
      </c>
      <c r="E1756" s="92">
        <v>2</v>
      </c>
      <c r="F1756" s="92">
        <v>1</v>
      </c>
      <c r="G1756" s="564" t="s">
        <v>51</v>
      </c>
      <c r="H1756" s="550" t="s">
        <v>446</v>
      </c>
      <c r="I1756" s="527"/>
      <c r="J1756" s="367"/>
      <c r="K1756" s="519"/>
      <c r="L1756" s="367"/>
    </row>
    <row r="1757" spans="1:12" ht="19.5" hidden="1" customHeight="1">
      <c r="A1757" s="92">
        <v>2</v>
      </c>
      <c r="B1757" s="420">
        <v>8</v>
      </c>
      <c r="C1757" s="435" t="s">
        <v>39</v>
      </c>
      <c r="D1757" s="92">
        <v>5</v>
      </c>
      <c r="E1757" s="92">
        <v>2</v>
      </c>
      <c r="F1757" s="92">
        <v>1</v>
      </c>
      <c r="G1757" s="549" t="s">
        <v>73</v>
      </c>
      <c r="H1757" s="550" t="s">
        <v>212</v>
      </c>
      <c r="I1757" s="527"/>
      <c r="J1757" s="367"/>
      <c r="K1757" s="519"/>
      <c r="L1757" s="367"/>
    </row>
    <row r="1758" spans="1:12" s="566" customFormat="1" ht="23.1" hidden="1" customHeight="1">
      <c r="A1758" s="92">
        <v>2</v>
      </c>
      <c r="B1758" s="420">
        <v>8</v>
      </c>
      <c r="C1758" s="435" t="s">
        <v>39</v>
      </c>
      <c r="D1758" s="92">
        <v>5</v>
      </c>
      <c r="E1758" s="92">
        <v>2</v>
      </c>
      <c r="F1758" s="92">
        <v>1</v>
      </c>
      <c r="G1758" s="549" t="s">
        <v>585</v>
      </c>
      <c r="H1758" s="550" t="s">
        <v>725</v>
      </c>
      <c r="I1758" s="527"/>
      <c r="J1758" s="367"/>
      <c r="K1758" s="519"/>
      <c r="L1758" s="367"/>
    </row>
    <row r="1759" spans="1:12" ht="19.5" hidden="1" customHeight="1">
      <c r="A1759" s="92">
        <v>2</v>
      </c>
      <c r="B1759" s="420">
        <v>8</v>
      </c>
      <c r="C1759" s="435" t="s">
        <v>39</v>
      </c>
      <c r="D1759" s="92">
        <v>5</v>
      </c>
      <c r="E1759" s="92">
        <v>2</v>
      </c>
      <c r="F1759" s="92">
        <v>2</v>
      </c>
      <c r="G1759" s="520"/>
      <c r="H1759" s="367" t="s">
        <v>220</v>
      </c>
      <c r="I1759" s="527"/>
      <c r="J1759" s="367"/>
      <c r="K1759" s="519">
        <f>SUM(K1760:K1763)</f>
        <v>0</v>
      </c>
      <c r="L1759" s="367"/>
    </row>
    <row r="1760" spans="1:12" ht="19.5" hidden="1" customHeight="1">
      <c r="A1760" s="92">
        <v>2</v>
      </c>
      <c r="B1760" s="420">
        <v>8</v>
      </c>
      <c r="C1760" s="435" t="s">
        <v>39</v>
      </c>
      <c r="D1760" s="92">
        <v>5</v>
      </c>
      <c r="E1760" s="92">
        <v>2</v>
      </c>
      <c r="F1760" s="92">
        <v>2</v>
      </c>
      <c r="G1760" s="518" t="s">
        <v>34</v>
      </c>
      <c r="H1760" s="367" t="s">
        <v>339</v>
      </c>
      <c r="I1760" s="527"/>
      <c r="J1760" s="367"/>
      <c r="K1760" s="519"/>
      <c r="L1760" s="367"/>
    </row>
    <row r="1761" spans="1:12" ht="19.5" hidden="1" customHeight="1">
      <c r="A1761" s="92">
        <v>2</v>
      </c>
      <c r="B1761" s="420">
        <v>8</v>
      </c>
      <c r="C1761" s="435" t="s">
        <v>39</v>
      </c>
      <c r="D1761" s="92">
        <v>5</v>
      </c>
      <c r="E1761" s="92">
        <v>2</v>
      </c>
      <c r="F1761" s="92">
        <v>2</v>
      </c>
      <c r="G1761" s="518" t="s">
        <v>41</v>
      </c>
      <c r="H1761" s="367" t="s">
        <v>701</v>
      </c>
      <c r="I1761" s="527"/>
      <c r="J1761" s="367"/>
      <c r="K1761" s="519"/>
      <c r="L1761" s="367"/>
    </row>
    <row r="1762" spans="1:12" ht="19.5" hidden="1" customHeight="1">
      <c r="A1762" s="92">
        <v>2</v>
      </c>
      <c r="B1762" s="420">
        <v>8</v>
      </c>
      <c r="C1762" s="435" t="s">
        <v>39</v>
      </c>
      <c r="D1762" s="92">
        <v>5</v>
      </c>
      <c r="E1762" s="92">
        <v>2</v>
      </c>
      <c r="F1762" s="92">
        <v>2</v>
      </c>
      <c r="G1762" s="518" t="s">
        <v>45</v>
      </c>
      <c r="H1762" s="367" t="s">
        <v>702</v>
      </c>
      <c r="I1762" s="527"/>
      <c r="J1762" s="367"/>
      <c r="K1762" s="519"/>
      <c r="L1762" s="367"/>
    </row>
    <row r="1763" spans="1:12" ht="19.5" hidden="1" customHeight="1">
      <c r="A1763" s="92">
        <v>2</v>
      </c>
      <c r="B1763" s="420">
        <v>8</v>
      </c>
      <c r="C1763" s="435" t="s">
        <v>39</v>
      </c>
      <c r="D1763" s="92">
        <v>5</v>
      </c>
      <c r="E1763" s="92">
        <v>2</v>
      </c>
      <c r="F1763" s="92">
        <v>2</v>
      </c>
      <c r="G1763" s="520" t="s">
        <v>585</v>
      </c>
      <c r="H1763" s="367" t="s">
        <v>703</v>
      </c>
      <c r="I1763" s="527"/>
      <c r="J1763" s="367"/>
      <c r="K1763" s="519"/>
      <c r="L1763" s="367"/>
    </row>
    <row r="1764" spans="1:12" ht="19.5" hidden="1" customHeight="1">
      <c r="A1764" s="92">
        <v>2</v>
      </c>
      <c r="B1764" s="420">
        <v>8</v>
      </c>
      <c r="C1764" s="435" t="s">
        <v>39</v>
      </c>
      <c r="D1764" s="92">
        <v>5</v>
      </c>
      <c r="E1764" s="92">
        <v>2</v>
      </c>
      <c r="F1764" s="92">
        <v>7</v>
      </c>
      <c r="G1764" s="520"/>
      <c r="H1764" s="367" t="s">
        <v>768</v>
      </c>
      <c r="I1764" s="527"/>
      <c r="J1764" s="367"/>
      <c r="K1764" s="519">
        <f>SUM(K1765:K1766)</f>
        <v>0</v>
      </c>
      <c r="L1764" s="367"/>
    </row>
    <row r="1765" spans="1:12" ht="19.5" hidden="1" customHeight="1">
      <c r="A1765" s="92">
        <v>2</v>
      </c>
      <c r="B1765" s="420">
        <v>8</v>
      </c>
      <c r="C1765" s="435" t="s">
        <v>39</v>
      </c>
      <c r="D1765" s="92">
        <v>5</v>
      </c>
      <c r="E1765" s="92">
        <v>2</v>
      </c>
      <c r="F1765" s="92">
        <v>7</v>
      </c>
      <c r="G1765" s="518" t="s">
        <v>34</v>
      </c>
      <c r="H1765" s="367" t="s">
        <v>769</v>
      </c>
      <c r="I1765" s="527"/>
      <c r="J1765" s="367"/>
      <c r="K1765" s="519"/>
      <c r="L1765" s="367"/>
    </row>
    <row r="1766" spans="1:12" ht="19.5" hidden="1" customHeight="1">
      <c r="A1766" s="92">
        <v>2</v>
      </c>
      <c r="B1766" s="420">
        <v>8</v>
      </c>
      <c r="C1766" s="435" t="s">
        <v>39</v>
      </c>
      <c r="D1766" s="92">
        <v>5</v>
      </c>
      <c r="E1766" s="435">
        <v>2</v>
      </c>
      <c r="F1766" s="435">
        <v>7</v>
      </c>
      <c r="G1766" s="567" t="s">
        <v>37</v>
      </c>
      <c r="H1766" s="367" t="s">
        <v>770</v>
      </c>
      <c r="I1766" s="568"/>
      <c r="J1766" s="362"/>
      <c r="K1766" s="569"/>
      <c r="L1766" s="362"/>
    </row>
    <row r="1767" spans="1:12" ht="19.5" hidden="1" customHeight="1">
      <c r="A1767" s="92">
        <v>2</v>
      </c>
      <c r="B1767" s="420">
        <v>8</v>
      </c>
      <c r="C1767" s="602" t="s">
        <v>585</v>
      </c>
      <c r="D1767" s="92"/>
      <c r="E1767" s="92"/>
      <c r="F1767" s="92"/>
      <c r="G1767" s="520"/>
      <c r="H1767" s="580" t="s">
        <v>614</v>
      </c>
      <c r="I1767" s="581"/>
      <c r="J1767" s="367"/>
      <c r="K1767" s="519">
        <f>K1768</f>
        <v>0</v>
      </c>
      <c r="L1767" s="367"/>
    </row>
    <row r="1768" spans="1:12" ht="19.5" hidden="1" customHeight="1">
      <c r="A1768" s="92">
        <v>2</v>
      </c>
      <c r="B1768" s="420">
        <v>8</v>
      </c>
      <c r="C1768" s="435" t="s">
        <v>585</v>
      </c>
      <c r="D1768" s="92">
        <v>5</v>
      </c>
      <c r="E1768" s="92">
        <v>2</v>
      </c>
      <c r="F1768" s="92"/>
      <c r="G1768" s="520"/>
      <c r="H1768" s="367" t="s">
        <v>43</v>
      </c>
      <c r="I1768" s="527"/>
      <c r="J1768" s="367"/>
      <c r="K1768" s="519">
        <f>K1769+K1777+K1782</f>
        <v>0</v>
      </c>
      <c r="L1768" s="367"/>
    </row>
    <row r="1769" spans="1:12" ht="19.5" hidden="1" customHeight="1">
      <c r="A1769" s="92">
        <v>2</v>
      </c>
      <c r="B1769" s="420">
        <v>8</v>
      </c>
      <c r="C1769" s="435" t="s">
        <v>585</v>
      </c>
      <c r="D1769" s="92">
        <v>5</v>
      </c>
      <c r="E1769" s="92">
        <v>2</v>
      </c>
      <c r="F1769" s="92">
        <v>1</v>
      </c>
      <c r="G1769" s="520"/>
      <c r="H1769" s="367" t="s">
        <v>161</v>
      </c>
      <c r="I1769" s="527"/>
      <c r="J1769" s="367"/>
      <c r="K1769" s="519">
        <f>SUM(K1770:K1776)</f>
        <v>0</v>
      </c>
      <c r="L1769" s="367"/>
    </row>
    <row r="1770" spans="1:12" ht="19.5" hidden="1" customHeight="1">
      <c r="A1770" s="92">
        <v>2</v>
      </c>
      <c r="B1770" s="420">
        <v>8</v>
      </c>
      <c r="C1770" s="435" t="s">
        <v>585</v>
      </c>
      <c r="D1770" s="92">
        <v>5</v>
      </c>
      <c r="E1770" s="92">
        <v>2</v>
      </c>
      <c r="F1770" s="92">
        <v>1</v>
      </c>
      <c r="G1770" s="564" t="s">
        <v>34</v>
      </c>
      <c r="H1770" s="550" t="s">
        <v>330</v>
      </c>
      <c r="I1770" s="527"/>
      <c r="J1770" s="367"/>
      <c r="K1770" s="519"/>
      <c r="L1770" s="367"/>
    </row>
    <row r="1771" spans="1:12" ht="19.5" hidden="1" customHeight="1">
      <c r="A1771" s="92">
        <v>2</v>
      </c>
      <c r="B1771" s="420">
        <v>8</v>
      </c>
      <c r="C1771" s="435" t="s">
        <v>585</v>
      </c>
      <c r="D1771" s="92">
        <v>5</v>
      </c>
      <c r="E1771" s="92">
        <v>2</v>
      </c>
      <c r="F1771" s="92">
        <v>1</v>
      </c>
      <c r="G1771" s="564" t="s">
        <v>41</v>
      </c>
      <c r="H1771" s="550" t="s">
        <v>695</v>
      </c>
      <c r="I1771" s="527"/>
      <c r="J1771" s="367"/>
      <c r="K1771" s="519"/>
      <c r="L1771" s="367"/>
    </row>
    <row r="1772" spans="1:12" ht="19.5" hidden="1" customHeight="1">
      <c r="A1772" s="92">
        <v>2</v>
      </c>
      <c r="B1772" s="420">
        <v>8</v>
      </c>
      <c r="C1772" s="435" t="s">
        <v>585</v>
      </c>
      <c r="D1772" s="92">
        <v>5</v>
      </c>
      <c r="E1772" s="92">
        <v>2</v>
      </c>
      <c r="F1772" s="92">
        <v>1</v>
      </c>
      <c r="G1772" s="564" t="s">
        <v>45</v>
      </c>
      <c r="H1772" s="550" t="s">
        <v>197</v>
      </c>
      <c r="I1772" s="527"/>
      <c r="J1772" s="367"/>
      <c r="K1772" s="519"/>
      <c r="L1772" s="367"/>
    </row>
    <row r="1773" spans="1:12" ht="19.5" hidden="1" customHeight="1">
      <c r="A1773" s="92">
        <v>2</v>
      </c>
      <c r="B1773" s="420">
        <v>8</v>
      </c>
      <c r="C1773" s="435" t="s">
        <v>585</v>
      </c>
      <c r="D1773" s="92">
        <v>5</v>
      </c>
      <c r="E1773" s="92">
        <v>2</v>
      </c>
      <c r="F1773" s="92">
        <v>1</v>
      </c>
      <c r="G1773" s="564" t="s">
        <v>49</v>
      </c>
      <c r="H1773" s="550" t="s">
        <v>203</v>
      </c>
      <c r="I1773" s="527"/>
      <c r="J1773" s="367"/>
      <c r="K1773" s="519"/>
      <c r="L1773" s="367"/>
    </row>
    <row r="1774" spans="1:12" ht="19.5" hidden="1" customHeight="1">
      <c r="A1774" s="92">
        <v>2</v>
      </c>
      <c r="B1774" s="420">
        <v>8</v>
      </c>
      <c r="C1774" s="435" t="s">
        <v>585</v>
      </c>
      <c r="D1774" s="92">
        <v>5</v>
      </c>
      <c r="E1774" s="92">
        <v>2</v>
      </c>
      <c r="F1774" s="92">
        <v>1</v>
      </c>
      <c r="G1774" s="564" t="s">
        <v>51</v>
      </c>
      <c r="H1774" s="550" t="s">
        <v>446</v>
      </c>
      <c r="I1774" s="527"/>
      <c r="J1774" s="367"/>
      <c r="K1774" s="519"/>
      <c r="L1774" s="367"/>
    </row>
    <row r="1775" spans="1:12" ht="19.5" hidden="1" customHeight="1">
      <c r="A1775" s="92">
        <v>2</v>
      </c>
      <c r="B1775" s="420">
        <v>8</v>
      </c>
      <c r="C1775" s="435" t="s">
        <v>585</v>
      </c>
      <c r="D1775" s="92">
        <v>5</v>
      </c>
      <c r="E1775" s="92">
        <v>2</v>
      </c>
      <c r="F1775" s="92">
        <v>1</v>
      </c>
      <c r="G1775" s="549" t="s">
        <v>73</v>
      </c>
      <c r="H1775" s="550" t="s">
        <v>212</v>
      </c>
      <c r="I1775" s="527"/>
      <c r="J1775" s="367"/>
      <c r="K1775" s="519"/>
      <c r="L1775" s="367"/>
    </row>
    <row r="1776" spans="1:12" s="566" customFormat="1" ht="18.75" hidden="1" customHeight="1">
      <c r="A1776" s="92">
        <v>2</v>
      </c>
      <c r="B1776" s="420">
        <v>8</v>
      </c>
      <c r="C1776" s="435" t="s">
        <v>585</v>
      </c>
      <c r="D1776" s="92">
        <v>5</v>
      </c>
      <c r="E1776" s="92">
        <v>2</v>
      </c>
      <c r="F1776" s="92">
        <v>1</v>
      </c>
      <c r="G1776" s="549" t="s">
        <v>585</v>
      </c>
      <c r="H1776" s="550" t="s">
        <v>725</v>
      </c>
      <c r="I1776" s="527"/>
      <c r="J1776" s="367"/>
      <c r="K1776" s="519"/>
      <c r="L1776" s="367"/>
    </row>
    <row r="1777" spans="1:12" s="352" customFormat="1" ht="19.5" hidden="1" customHeight="1">
      <c r="A1777" s="92">
        <v>2</v>
      </c>
      <c r="B1777" s="420">
        <v>8</v>
      </c>
      <c r="C1777" s="435" t="s">
        <v>585</v>
      </c>
      <c r="D1777" s="92">
        <v>5</v>
      </c>
      <c r="E1777" s="92">
        <v>2</v>
      </c>
      <c r="F1777" s="92">
        <v>2</v>
      </c>
      <c r="G1777" s="520"/>
      <c r="H1777" s="367" t="s">
        <v>220</v>
      </c>
      <c r="I1777" s="527"/>
      <c r="J1777" s="367"/>
      <c r="K1777" s="519">
        <f>SUM(K1778:K1781)</f>
        <v>0</v>
      </c>
      <c r="L1777" s="367"/>
    </row>
    <row r="1778" spans="1:12" s="517" customFormat="1" ht="19.5" hidden="1" customHeight="1">
      <c r="A1778" s="92">
        <v>2</v>
      </c>
      <c r="B1778" s="420">
        <v>8</v>
      </c>
      <c r="C1778" s="435" t="s">
        <v>585</v>
      </c>
      <c r="D1778" s="92">
        <v>5</v>
      </c>
      <c r="E1778" s="92">
        <v>2</v>
      </c>
      <c r="F1778" s="92">
        <v>2</v>
      </c>
      <c r="G1778" s="518" t="s">
        <v>34</v>
      </c>
      <c r="H1778" s="367" t="s">
        <v>339</v>
      </c>
      <c r="I1778" s="527"/>
      <c r="J1778" s="367"/>
      <c r="K1778" s="519"/>
      <c r="L1778" s="367"/>
    </row>
    <row r="1779" spans="1:12" ht="18.75" hidden="1" customHeight="1">
      <c r="A1779" s="92">
        <v>2</v>
      </c>
      <c r="B1779" s="420">
        <v>8</v>
      </c>
      <c r="C1779" s="435" t="s">
        <v>585</v>
      </c>
      <c r="D1779" s="92">
        <v>5</v>
      </c>
      <c r="E1779" s="92">
        <v>2</v>
      </c>
      <c r="F1779" s="92">
        <v>2</v>
      </c>
      <c r="G1779" s="518" t="s">
        <v>41</v>
      </c>
      <c r="H1779" s="367" t="s">
        <v>701</v>
      </c>
      <c r="I1779" s="527"/>
      <c r="J1779" s="367"/>
      <c r="K1779" s="519"/>
      <c r="L1779" s="367"/>
    </row>
    <row r="1780" spans="1:12" ht="19.5" hidden="1" customHeight="1">
      <c r="A1780" s="92">
        <v>2</v>
      </c>
      <c r="B1780" s="420">
        <v>8</v>
      </c>
      <c r="C1780" s="435" t="s">
        <v>585</v>
      </c>
      <c r="D1780" s="92">
        <v>5</v>
      </c>
      <c r="E1780" s="92">
        <v>2</v>
      </c>
      <c r="F1780" s="92">
        <v>2</v>
      </c>
      <c r="G1780" s="518" t="s">
        <v>45</v>
      </c>
      <c r="H1780" s="367" t="s">
        <v>702</v>
      </c>
      <c r="I1780" s="527"/>
      <c r="J1780" s="367"/>
      <c r="K1780" s="519"/>
      <c r="L1780" s="367"/>
    </row>
    <row r="1781" spans="1:12" ht="19.5" hidden="1" customHeight="1">
      <c r="A1781" s="92">
        <v>2</v>
      </c>
      <c r="B1781" s="420">
        <v>8</v>
      </c>
      <c r="C1781" s="435" t="s">
        <v>585</v>
      </c>
      <c r="D1781" s="92">
        <v>5</v>
      </c>
      <c r="E1781" s="92">
        <v>2</v>
      </c>
      <c r="F1781" s="92">
        <v>2</v>
      </c>
      <c r="G1781" s="520" t="s">
        <v>585</v>
      </c>
      <c r="H1781" s="367" t="s">
        <v>703</v>
      </c>
      <c r="I1781" s="527"/>
      <c r="J1781" s="367"/>
      <c r="K1781" s="519"/>
      <c r="L1781" s="367"/>
    </row>
    <row r="1782" spans="1:12" ht="19.5" hidden="1" customHeight="1">
      <c r="A1782" s="92">
        <v>2</v>
      </c>
      <c r="B1782" s="420">
        <v>8</v>
      </c>
      <c r="C1782" s="435" t="s">
        <v>585</v>
      </c>
      <c r="D1782" s="92">
        <v>5</v>
      </c>
      <c r="E1782" s="92">
        <v>2</v>
      </c>
      <c r="F1782" s="92">
        <v>7</v>
      </c>
      <c r="G1782" s="520"/>
      <c r="H1782" s="367" t="s">
        <v>768</v>
      </c>
      <c r="I1782" s="527"/>
      <c r="J1782" s="367"/>
      <c r="K1782" s="519">
        <f>SUM(K1783:K1784)</f>
        <v>0</v>
      </c>
      <c r="L1782" s="367"/>
    </row>
    <row r="1783" spans="1:12" ht="19.5" hidden="1" customHeight="1">
      <c r="A1783" s="92">
        <v>2</v>
      </c>
      <c r="B1783" s="420">
        <v>8</v>
      </c>
      <c r="C1783" s="435" t="s">
        <v>585</v>
      </c>
      <c r="D1783" s="92">
        <v>5</v>
      </c>
      <c r="E1783" s="92">
        <v>2</v>
      </c>
      <c r="F1783" s="92">
        <v>7</v>
      </c>
      <c r="G1783" s="518" t="s">
        <v>34</v>
      </c>
      <c r="H1783" s="367" t="s">
        <v>769</v>
      </c>
      <c r="I1783" s="527"/>
      <c r="J1783" s="367"/>
      <c r="K1783" s="519"/>
      <c r="L1783" s="367"/>
    </row>
    <row r="1784" spans="1:12" ht="19.5" hidden="1" customHeight="1">
      <c r="A1784" s="92">
        <v>2</v>
      </c>
      <c r="B1784" s="420">
        <v>8</v>
      </c>
      <c r="C1784" s="435" t="s">
        <v>585</v>
      </c>
      <c r="D1784" s="92">
        <v>5</v>
      </c>
      <c r="E1784" s="435">
        <v>2</v>
      </c>
      <c r="F1784" s="435">
        <v>7</v>
      </c>
      <c r="G1784" s="567" t="s">
        <v>37</v>
      </c>
      <c r="H1784" s="367" t="s">
        <v>770</v>
      </c>
      <c r="I1784" s="568"/>
      <c r="J1784" s="362"/>
      <c r="K1784" s="569"/>
      <c r="L1784" s="362"/>
    </row>
    <row r="1785" spans="1:12" ht="19.5" customHeight="1">
      <c r="A1785" s="380">
        <v>3</v>
      </c>
      <c r="B1785" s="452"/>
      <c r="C1785" s="452"/>
      <c r="D1785" s="92"/>
      <c r="E1785" s="380"/>
      <c r="F1785" s="380"/>
      <c r="G1785" s="513"/>
      <c r="H1785" s="89" t="s">
        <v>466</v>
      </c>
      <c r="I1785" s="540"/>
      <c r="J1785" s="89"/>
      <c r="K1785" s="514">
        <f>K1786+K1915+K2004+K2101</f>
        <v>29101400</v>
      </c>
      <c r="L1785" s="89"/>
    </row>
    <row r="1786" spans="1:12" ht="19.5" customHeight="1">
      <c r="A1786" s="415">
        <v>3</v>
      </c>
      <c r="B1786" s="416">
        <v>1</v>
      </c>
      <c r="C1786" s="416"/>
      <c r="D1786" s="92"/>
      <c r="E1786" s="415"/>
      <c r="F1786" s="415"/>
      <c r="G1786" s="515"/>
      <c r="H1786" s="93" t="s">
        <v>467</v>
      </c>
      <c r="I1786" s="582"/>
      <c r="J1786" s="93"/>
      <c r="K1786" s="516">
        <f>K1787+K1812+K1826+K1840+K1854+K1872+K1883+K1901</f>
        <v>4000000</v>
      </c>
      <c r="L1786" s="93"/>
    </row>
    <row r="1787" spans="1:12" ht="19.5" customHeight="1">
      <c r="A1787" s="453">
        <v>3</v>
      </c>
      <c r="B1787" s="435">
        <v>1</v>
      </c>
      <c r="C1787" s="435" t="s">
        <v>34</v>
      </c>
      <c r="D1787" s="92"/>
      <c r="E1787" s="92"/>
      <c r="F1787" s="92"/>
      <c r="G1787" s="520"/>
      <c r="H1787" s="464" t="s">
        <v>468</v>
      </c>
      <c r="I1787" s="527"/>
      <c r="J1787" s="367"/>
      <c r="K1787" s="519">
        <f>K1788+K1806</f>
        <v>0</v>
      </c>
      <c r="L1787" s="367"/>
    </row>
    <row r="1788" spans="1:12" ht="19.5" hidden="1" customHeight="1">
      <c r="A1788" s="453">
        <v>3</v>
      </c>
      <c r="B1788" s="435">
        <v>1</v>
      </c>
      <c r="C1788" s="435" t="s">
        <v>34</v>
      </c>
      <c r="D1788" s="92">
        <v>5</v>
      </c>
      <c r="E1788" s="92">
        <v>2</v>
      </c>
      <c r="F1788" s="92"/>
      <c r="G1788" s="520"/>
      <c r="H1788" s="367" t="s">
        <v>43</v>
      </c>
      <c r="I1788" s="527"/>
      <c r="J1788" s="367"/>
      <c r="K1788" s="519">
        <f>K1789+K1797+K1802</f>
        <v>0</v>
      </c>
      <c r="L1788" s="367"/>
    </row>
    <row r="1789" spans="1:12" ht="19.5" hidden="1" customHeight="1">
      <c r="A1789" s="453">
        <v>3</v>
      </c>
      <c r="B1789" s="435">
        <v>1</v>
      </c>
      <c r="C1789" s="435" t="s">
        <v>34</v>
      </c>
      <c r="D1789" s="92">
        <v>5</v>
      </c>
      <c r="E1789" s="92">
        <v>2</v>
      </c>
      <c r="F1789" s="92">
        <v>1</v>
      </c>
      <c r="G1789" s="520"/>
      <c r="H1789" s="367" t="s">
        <v>161</v>
      </c>
      <c r="I1789" s="527"/>
      <c r="J1789" s="367"/>
      <c r="K1789" s="519">
        <f>SUM(K1790:K1796)</f>
        <v>0</v>
      </c>
      <c r="L1789" s="367"/>
    </row>
    <row r="1790" spans="1:12" ht="19.5" hidden="1" customHeight="1">
      <c r="A1790" s="453">
        <v>3</v>
      </c>
      <c r="B1790" s="435">
        <v>1</v>
      </c>
      <c r="C1790" s="435" t="s">
        <v>34</v>
      </c>
      <c r="D1790" s="92">
        <v>5</v>
      </c>
      <c r="E1790" s="92">
        <v>2</v>
      </c>
      <c r="F1790" s="92">
        <v>1</v>
      </c>
      <c r="G1790" s="564" t="s">
        <v>34</v>
      </c>
      <c r="H1790" s="550" t="s">
        <v>330</v>
      </c>
      <c r="I1790" s="527"/>
      <c r="J1790" s="367"/>
      <c r="K1790" s="519"/>
      <c r="L1790" s="367"/>
    </row>
    <row r="1791" spans="1:12" ht="19.5" hidden="1" customHeight="1">
      <c r="A1791" s="453">
        <v>3</v>
      </c>
      <c r="B1791" s="435">
        <v>1</v>
      </c>
      <c r="C1791" s="435" t="s">
        <v>34</v>
      </c>
      <c r="D1791" s="92">
        <v>5</v>
      </c>
      <c r="E1791" s="92">
        <v>2</v>
      </c>
      <c r="F1791" s="92">
        <v>1</v>
      </c>
      <c r="G1791" s="564" t="s">
        <v>41</v>
      </c>
      <c r="H1791" s="550" t="s">
        <v>695</v>
      </c>
      <c r="I1791" s="527"/>
      <c r="J1791" s="367"/>
      <c r="K1791" s="519"/>
      <c r="L1791" s="367"/>
    </row>
    <row r="1792" spans="1:12" ht="19.5" hidden="1" customHeight="1">
      <c r="A1792" s="453">
        <v>3</v>
      </c>
      <c r="B1792" s="435">
        <v>1</v>
      </c>
      <c r="C1792" s="435" t="s">
        <v>34</v>
      </c>
      <c r="D1792" s="92">
        <v>5</v>
      </c>
      <c r="E1792" s="92">
        <v>2</v>
      </c>
      <c r="F1792" s="92">
        <v>1</v>
      </c>
      <c r="G1792" s="564" t="s">
        <v>45</v>
      </c>
      <c r="H1792" s="550" t="s">
        <v>197</v>
      </c>
      <c r="I1792" s="527"/>
      <c r="J1792" s="367"/>
      <c r="K1792" s="519"/>
      <c r="L1792" s="367"/>
    </row>
    <row r="1793" spans="1:12" s="545" customFormat="1" ht="19.5" hidden="1" customHeight="1">
      <c r="A1793" s="453">
        <v>3</v>
      </c>
      <c r="B1793" s="435">
        <v>1</v>
      </c>
      <c r="C1793" s="435" t="s">
        <v>34</v>
      </c>
      <c r="D1793" s="92">
        <v>5</v>
      </c>
      <c r="E1793" s="92">
        <v>2</v>
      </c>
      <c r="F1793" s="92">
        <v>1</v>
      </c>
      <c r="G1793" s="564" t="s">
        <v>49</v>
      </c>
      <c r="H1793" s="550" t="s">
        <v>203</v>
      </c>
      <c r="I1793" s="527"/>
      <c r="J1793" s="367"/>
      <c r="K1793" s="519"/>
      <c r="L1793" s="367"/>
    </row>
    <row r="1794" spans="1:12" ht="19.5" hidden="1" customHeight="1">
      <c r="A1794" s="453">
        <v>3</v>
      </c>
      <c r="B1794" s="435">
        <v>1</v>
      </c>
      <c r="C1794" s="435" t="s">
        <v>34</v>
      </c>
      <c r="D1794" s="92">
        <v>5</v>
      </c>
      <c r="E1794" s="92">
        <v>2</v>
      </c>
      <c r="F1794" s="92">
        <v>1</v>
      </c>
      <c r="G1794" s="564" t="s">
        <v>51</v>
      </c>
      <c r="H1794" s="550" t="s">
        <v>446</v>
      </c>
      <c r="I1794" s="527"/>
      <c r="J1794" s="367"/>
      <c r="K1794" s="519"/>
      <c r="L1794" s="367"/>
    </row>
    <row r="1795" spans="1:12" ht="19.5" hidden="1" customHeight="1">
      <c r="A1795" s="453">
        <v>3</v>
      </c>
      <c r="B1795" s="435">
        <v>1</v>
      </c>
      <c r="C1795" s="435" t="s">
        <v>34</v>
      </c>
      <c r="D1795" s="92">
        <v>5</v>
      </c>
      <c r="E1795" s="92">
        <v>2</v>
      </c>
      <c r="F1795" s="92">
        <v>1</v>
      </c>
      <c r="G1795" s="549" t="s">
        <v>73</v>
      </c>
      <c r="H1795" s="550" t="s">
        <v>212</v>
      </c>
      <c r="I1795" s="527"/>
      <c r="J1795" s="367"/>
      <c r="K1795" s="519"/>
      <c r="L1795" s="367"/>
    </row>
    <row r="1796" spans="1:12" ht="19.5" hidden="1" customHeight="1">
      <c r="A1796" s="453">
        <v>3</v>
      </c>
      <c r="B1796" s="435">
        <v>1</v>
      </c>
      <c r="C1796" s="435" t="s">
        <v>34</v>
      </c>
      <c r="D1796" s="92">
        <v>5</v>
      </c>
      <c r="E1796" s="92">
        <v>2</v>
      </c>
      <c r="F1796" s="92">
        <v>1</v>
      </c>
      <c r="G1796" s="549" t="s">
        <v>585</v>
      </c>
      <c r="H1796" s="550" t="s">
        <v>725</v>
      </c>
      <c r="I1796" s="527"/>
      <c r="J1796" s="367"/>
      <c r="K1796" s="519"/>
      <c r="L1796" s="367"/>
    </row>
    <row r="1797" spans="1:12" ht="19.5" hidden="1" customHeight="1">
      <c r="A1797" s="453">
        <v>3</v>
      </c>
      <c r="B1797" s="435">
        <v>1</v>
      </c>
      <c r="C1797" s="435" t="s">
        <v>34</v>
      </c>
      <c r="D1797" s="92">
        <v>5</v>
      </c>
      <c r="E1797" s="92">
        <v>2</v>
      </c>
      <c r="F1797" s="92">
        <v>2</v>
      </c>
      <c r="G1797" s="520"/>
      <c r="H1797" s="367" t="s">
        <v>220</v>
      </c>
      <c r="I1797" s="527"/>
      <c r="J1797" s="367"/>
      <c r="K1797" s="519">
        <f>SUM(K1798:K1801)</f>
        <v>0</v>
      </c>
      <c r="L1797" s="367"/>
    </row>
    <row r="1798" spans="1:12" s="545" customFormat="1" ht="19.5" hidden="1" customHeight="1">
      <c r="A1798" s="453">
        <v>3</v>
      </c>
      <c r="B1798" s="435">
        <v>1</v>
      </c>
      <c r="C1798" s="435" t="s">
        <v>34</v>
      </c>
      <c r="D1798" s="92">
        <v>5</v>
      </c>
      <c r="E1798" s="92">
        <v>2</v>
      </c>
      <c r="F1798" s="92">
        <v>2</v>
      </c>
      <c r="G1798" s="518" t="s">
        <v>34</v>
      </c>
      <c r="H1798" s="367" t="s">
        <v>339</v>
      </c>
      <c r="I1798" s="527"/>
      <c r="J1798" s="367"/>
      <c r="K1798" s="519"/>
      <c r="L1798" s="367"/>
    </row>
    <row r="1799" spans="1:12" ht="19.5" hidden="1" customHeight="1">
      <c r="A1799" s="453">
        <v>3</v>
      </c>
      <c r="B1799" s="435">
        <v>1</v>
      </c>
      <c r="C1799" s="435" t="s">
        <v>34</v>
      </c>
      <c r="D1799" s="92">
        <v>5</v>
      </c>
      <c r="E1799" s="92">
        <v>2</v>
      </c>
      <c r="F1799" s="92">
        <v>2</v>
      </c>
      <c r="G1799" s="518" t="s">
        <v>41</v>
      </c>
      <c r="H1799" s="367" t="s">
        <v>701</v>
      </c>
      <c r="I1799" s="527"/>
      <c r="J1799" s="367"/>
      <c r="K1799" s="519"/>
      <c r="L1799" s="367"/>
    </row>
    <row r="1800" spans="1:12" ht="19.5" hidden="1" customHeight="1">
      <c r="A1800" s="453">
        <v>3</v>
      </c>
      <c r="B1800" s="435">
        <v>1</v>
      </c>
      <c r="C1800" s="435" t="s">
        <v>34</v>
      </c>
      <c r="D1800" s="92">
        <v>5</v>
      </c>
      <c r="E1800" s="92">
        <v>2</v>
      </c>
      <c r="F1800" s="92">
        <v>2</v>
      </c>
      <c r="G1800" s="518" t="s">
        <v>45</v>
      </c>
      <c r="H1800" s="367" t="s">
        <v>702</v>
      </c>
      <c r="I1800" s="527"/>
      <c r="J1800" s="367"/>
      <c r="K1800" s="519"/>
      <c r="L1800" s="367"/>
    </row>
    <row r="1801" spans="1:12" ht="19.5" hidden="1" customHeight="1">
      <c r="A1801" s="546">
        <v>3</v>
      </c>
      <c r="B1801" s="547">
        <v>1</v>
      </c>
      <c r="C1801" s="547" t="s">
        <v>34</v>
      </c>
      <c r="D1801" s="548">
        <v>5</v>
      </c>
      <c r="E1801" s="548">
        <v>2</v>
      </c>
      <c r="F1801" s="548">
        <v>2</v>
      </c>
      <c r="G1801" s="564" t="s">
        <v>585</v>
      </c>
      <c r="H1801" s="550" t="s">
        <v>703</v>
      </c>
      <c r="I1801" s="551"/>
      <c r="J1801" s="550"/>
      <c r="K1801" s="552"/>
      <c r="L1801" s="550"/>
    </row>
    <row r="1802" spans="1:12" ht="19.5" hidden="1" customHeight="1">
      <c r="A1802" s="453">
        <v>3</v>
      </c>
      <c r="B1802" s="435">
        <v>1</v>
      </c>
      <c r="C1802" s="435" t="s">
        <v>34</v>
      </c>
      <c r="D1802" s="92">
        <v>5</v>
      </c>
      <c r="E1802" s="92">
        <v>2</v>
      </c>
      <c r="F1802" s="92">
        <v>6</v>
      </c>
      <c r="G1802" s="520"/>
      <c r="H1802" s="367" t="s">
        <v>279</v>
      </c>
      <c r="I1802" s="527"/>
      <c r="J1802" s="367"/>
      <c r="K1802" s="519">
        <f>SUM(K1803:K1805)</f>
        <v>0</v>
      </c>
      <c r="L1802" s="367"/>
    </row>
    <row r="1803" spans="1:12" ht="19.5" hidden="1" customHeight="1">
      <c r="A1803" s="453">
        <v>3</v>
      </c>
      <c r="B1803" s="435">
        <v>1</v>
      </c>
      <c r="C1803" s="435" t="s">
        <v>34</v>
      </c>
      <c r="D1803" s="92">
        <v>5</v>
      </c>
      <c r="E1803" s="92">
        <v>2</v>
      </c>
      <c r="F1803" s="92">
        <v>6</v>
      </c>
      <c r="G1803" s="518" t="s">
        <v>39</v>
      </c>
      <c r="H1803" s="367" t="s">
        <v>718</v>
      </c>
      <c r="I1803" s="527"/>
      <c r="J1803" s="367"/>
      <c r="K1803" s="519"/>
      <c r="L1803" s="367"/>
    </row>
    <row r="1804" spans="1:12" ht="18" hidden="1" customHeight="1">
      <c r="A1804" s="453">
        <v>3</v>
      </c>
      <c r="B1804" s="435">
        <v>1</v>
      </c>
      <c r="C1804" s="435" t="s">
        <v>34</v>
      </c>
      <c r="D1804" s="92">
        <v>5</v>
      </c>
      <c r="E1804" s="92">
        <v>2</v>
      </c>
      <c r="F1804" s="92">
        <v>6</v>
      </c>
      <c r="G1804" s="518" t="s">
        <v>41</v>
      </c>
      <c r="H1804" s="367" t="s">
        <v>746</v>
      </c>
      <c r="I1804" s="527"/>
      <c r="J1804" s="367"/>
      <c r="K1804" s="519"/>
      <c r="L1804" s="367"/>
    </row>
    <row r="1805" spans="1:12" ht="19.5" hidden="1" customHeight="1">
      <c r="A1805" s="453">
        <v>3</v>
      </c>
      <c r="B1805" s="435">
        <v>1</v>
      </c>
      <c r="C1805" s="435" t="s">
        <v>34</v>
      </c>
      <c r="D1805" s="92">
        <v>5</v>
      </c>
      <c r="E1805" s="92">
        <v>2</v>
      </c>
      <c r="F1805" s="92">
        <v>6</v>
      </c>
      <c r="G1805" s="564" t="s">
        <v>585</v>
      </c>
      <c r="H1805" s="367" t="s">
        <v>720</v>
      </c>
      <c r="I1805" s="527"/>
      <c r="J1805" s="367"/>
      <c r="K1805" s="519"/>
      <c r="L1805" s="367"/>
    </row>
    <row r="1806" spans="1:12" ht="19.5" hidden="1" customHeight="1">
      <c r="A1806" s="546">
        <v>3</v>
      </c>
      <c r="B1806" s="547">
        <v>1</v>
      </c>
      <c r="C1806" s="547" t="s">
        <v>34</v>
      </c>
      <c r="D1806" s="548">
        <v>5</v>
      </c>
      <c r="E1806" s="548">
        <v>3</v>
      </c>
      <c r="F1806" s="548"/>
      <c r="G1806" s="564"/>
      <c r="H1806" s="550" t="s">
        <v>55</v>
      </c>
      <c r="I1806" s="551"/>
      <c r="J1806" s="550"/>
      <c r="K1806" s="552">
        <f>K1807</f>
        <v>0</v>
      </c>
      <c r="L1806" s="550"/>
    </row>
    <row r="1807" spans="1:12" ht="19.5" hidden="1" customHeight="1">
      <c r="A1807" s="453">
        <v>3</v>
      </c>
      <c r="B1807" s="435">
        <v>1</v>
      </c>
      <c r="C1807" s="435" t="s">
        <v>34</v>
      </c>
      <c r="D1807" s="92">
        <v>5</v>
      </c>
      <c r="E1807" s="92">
        <v>3</v>
      </c>
      <c r="F1807" s="92">
        <v>4</v>
      </c>
      <c r="G1807" s="520"/>
      <c r="H1807" s="367" t="s">
        <v>756</v>
      </c>
      <c r="I1807" s="527"/>
      <c r="J1807" s="367"/>
      <c r="K1807" s="519">
        <f>SUM(K1808:K1811)</f>
        <v>0</v>
      </c>
      <c r="L1807" s="367"/>
    </row>
    <row r="1808" spans="1:12" ht="19.5" hidden="1" customHeight="1">
      <c r="A1808" s="453">
        <v>3</v>
      </c>
      <c r="B1808" s="435">
        <v>1</v>
      </c>
      <c r="C1808" s="435" t="s">
        <v>34</v>
      </c>
      <c r="D1808" s="92">
        <v>5</v>
      </c>
      <c r="E1808" s="92">
        <v>3</v>
      </c>
      <c r="F1808" s="92">
        <v>4</v>
      </c>
      <c r="G1808" s="518" t="s">
        <v>34</v>
      </c>
      <c r="H1808" s="367" t="s">
        <v>731</v>
      </c>
      <c r="I1808" s="527"/>
      <c r="J1808" s="367"/>
      <c r="K1808" s="519"/>
      <c r="L1808" s="367"/>
    </row>
    <row r="1809" spans="1:12" ht="19.5" hidden="1" customHeight="1">
      <c r="A1809" s="453">
        <v>3</v>
      </c>
      <c r="B1809" s="435">
        <v>1</v>
      </c>
      <c r="C1809" s="435" t="s">
        <v>34</v>
      </c>
      <c r="D1809" s="92">
        <v>5</v>
      </c>
      <c r="E1809" s="92">
        <v>3</v>
      </c>
      <c r="F1809" s="92">
        <v>4</v>
      </c>
      <c r="G1809" s="518" t="s">
        <v>37</v>
      </c>
      <c r="H1809" s="367" t="s">
        <v>757</v>
      </c>
      <c r="I1809" s="527"/>
      <c r="J1809" s="367"/>
      <c r="K1809" s="519"/>
      <c r="L1809" s="367"/>
    </row>
    <row r="1810" spans="1:12" ht="19.5" hidden="1" customHeight="1">
      <c r="A1810" s="453">
        <v>3</v>
      </c>
      <c r="B1810" s="435">
        <v>1</v>
      </c>
      <c r="C1810" s="435" t="s">
        <v>34</v>
      </c>
      <c r="D1810" s="92">
        <v>5</v>
      </c>
      <c r="E1810" s="92">
        <v>3</v>
      </c>
      <c r="F1810" s="92">
        <v>4</v>
      </c>
      <c r="G1810" s="518" t="s">
        <v>39</v>
      </c>
      <c r="H1810" s="367" t="s">
        <v>758</v>
      </c>
      <c r="I1810" s="527"/>
      <c r="J1810" s="367"/>
      <c r="K1810" s="519"/>
      <c r="L1810" s="367"/>
    </row>
    <row r="1811" spans="1:12" ht="19.5" hidden="1" customHeight="1">
      <c r="A1811" s="453">
        <v>3</v>
      </c>
      <c r="B1811" s="435">
        <v>1</v>
      </c>
      <c r="C1811" s="435" t="s">
        <v>34</v>
      </c>
      <c r="D1811" s="92">
        <v>5</v>
      </c>
      <c r="E1811" s="92">
        <v>3</v>
      </c>
      <c r="F1811" s="92">
        <v>4</v>
      </c>
      <c r="G1811" s="518" t="s">
        <v>41</v>
      </c>
      <c r="H1811" s="367" t="s">
        <v>759</v>
      </c>
      <c r="I1811" s="527"/>
      <c r="J1811" s="367"/>
      <c r="K1811" s="519"/>
      <c r="L1811" s="367"/>
    </row>
    <row r="1812" spans="1:12" ht="19.5" customHeight="1">
      <c r="A1812" s="453">
        <v>3</v>
      </c>
      <c r="B1812" s="435">
        <v>1</v>
      </c>
      <c r="C1812" s="435" t="s">
        <v>37</v>
      </c>
      <c r="D1812" s="92"/>
      <c r="E1812" s="92"/>
      <c r="F1812" s="92"/>
      <c r="G1812" s="520"/>
      <c r="H1812" s="433" t="s">
        <v>469</v>
      </c>
      <c r="I1812" s="532"/>
      <c r="J1812" s="367"/>
      <c r="K1812" s="519">
        <f>K1813</f>
        <v>0</v>
      </c>
      <c r="L1812" s="367"/>
    </row>
    <row r="1813" spans="1:12" ht="19.5" hidden="1" customHeight="1">
      <c r="A1813" s="453">
        <v>3</v>
      </c>
      <c r="B1813" s="435">
        <v>1</v>
      </c>
      <c r="C1813" s="435" t="s">
        <v>37</v>
      </c>
      <c r="D1813" s="92">
        <v>5</v>
      </c>
      <c r="E1813" s="92">
        <v>2</v>
      </c>
      <c r="F1813" s="92"/>
      <c r="G1813" s="520"/>
      <c r="H1813" s="367" t="s">
        <v>43</v>
      </c>
      <c r="I1813" s="527"/>
      <c r="J1813" s="367"/>
      <c r="K1813" s="519">
        <f>K1814+K1821</f>
        <v>0</v>
      </c>
      <c r="L1813" s="367"/>
    </row>
    <row r="1814" spans="1:12" ht="19.5" hidden="1" customHeight="1">
      <c r="A1814" s="453">
        <v>3</v>
      </c>
      <c r="B1814" s="435">
        <v>1</v>
      </c>
      <c r="C1814" s="435" t="s">
        <v>37</v>
      </c>
      <c r="D1814" s="92">
        <v>5</v>
      </c>
      <c r="E1814" s="92">
        <v>2</v>
      </c>
      <c r="F1814" s="92">
        <v>1</v>
      </c>
      <c r="G1814" s="520"/>
      <c r="H1814" s="367" t="s">
        <v>161</v>
      </c>
      <c r="I1814" s="527"/>
      <c r="J1814" s="367"/>
      <c r="K1814" s="519">
        <f>SUM(K1815:K1820)</f>
        <v>0</v>
      </c>
      <c r="L1814" s="367"/>
    </row>
    <row r="1815" spans="1:12" ht="19.5" hidden="1" customHeight="1">
      <c r="A1815" s="453">
        <v>3</v>
      </c>
      <c r="B1815" s="435">
        <v>1</v>
      </c>
      <c r="C1815" s="435" t="s">
        <v>37</v>
      </c>
      <c r="D1815" s="92">
        <v>5</v>
      </c>
      <c r="E1815" s="92">
        <v>2</v>
      </c>
      <c r="F1815" s="92">
        <v>1</v>
      </c>
      <c r="G1815" s="564" t="s">
        <v>34</v>
      </c>
      <c r="H1815" s="550" t="s">
        <v>330</v>
      </c>
      <c r="I1815" s="527"/>
      <c r="J1815" s="367"/>
      <c r="K1815" s="519"/>
      <c r="L1815" s="367"/>
    </row>
    <row r="1816" spans="1:12" ht="19.5" hidden="1" customHeight="1">
      <c r="A1816" s="453">
        <v>3</v>
      </c>
      <c r="B1816" s="435">
        <v>1</v>
      </c>
      <c r="C1816" s="435" t="s">
        <v>37</v>
      </c>
      <c r="D1816" s="92">
        <v>5</v>
      </c>
      <c r="E1816" s="92">
        <v>2</v>
      </c>
      <c r="F1816" s="92">
        <v>1</v>
      </c>
      <c r="G1816" s="564" t="s">
        <v>41</v>
      </c>
      <c r="H1816" s="550" t="s">
        <v>695</v>
      </c>
      <c r="I1816" s="527"/>
      <c r="J1816" s="367"/>
      <c r="K1816" s="519"/>
      <c r="L1816" s="367"/>
    </row>
    <row r="1817" spans="1:12" ht="19.5" hidden="1" customHeight="1">
      <c r="A1817" s="453">
        <v>3</v>
      </c>
      <c r="B1817" s="435">
        <v>1</v>
      </c>
      <c r="C1817" s="435" t="s">
        <v>37</v>
      </c>
      <c r="D1817" s="92">
        <v>5</v>
      </c>
      <c r="E1817" s="92">
        <v>2</v>
      </c>
      <c r="F1817" s="92">
        <v>1</v>
      </c>
      <c r="G1817" s="564" t="s">
        <v>45</v>
      </c>
      <c r="H1817" s="550" t="s">
        <v>197</v>
      </c>
      <c r="I1817" s="527"/>
      <c r="J1817" s="367"/>
      <c r="K1817" s="519"/>
      <c r="L1817" s="367"/>
    </row>
    <row r="1818" spans="1:12" ht="38.1" hidden="1" customHeight="1">
      <c r="A1818" s="453">
        <v>3</v>
      </c>
      <c r="B1818" s="435">
        <v>1</v>
      </c>
      <c r="C1818" s="435" t="s">
        <v>37</v>
      </c>
      <c r="D1818" s="92">
        <v>5</v>
      </c>
      <c r="E1818" s="92">
        <v>2</v>
      </c>
      <c r="F1818" s="92">
        <v>1</v>
      </c>
      <c r="G1818" s="564" t="s">
        <v>49</v>
      </c>
      <c r="H1818" s="550" t="s">
        <v>203</v>
      </c>
      <c r="I1818" s="527"/>
      <c r="J1818" s="367"/>
      <c r="K1818" s="519"/>
      <c r="L1818" s="367"/>
    </row>
    <row r="1819" spans="1:12" ht="19.5" hidden="1" customHeight="1">
      <c r="A1819" s="453">
        <v>3</v>
      </c>
      <c r="B1819" s="435">
        <v>1</v>
      </c>
      <c r="C1819" s="435" t="s">
        <v>37</v>
      </c>
      <c r="D1819" s="92">
        <v>5</v>
      </c>
      <c r="E1819" s="92">
        <v>2</v>
      </c>
      <c r="F1819" s="92">
        <v>1</v>
      </c>
      <c r="G1819" s="564" t="s">
        <v>51</v>
      </c>
      <c r="H1819" s="550" t="s">
        <v>446</v>
      </c>
      <c r="I1819" s="527"/>
      <c r="J1819" s="367"/>
      <c r="K1819" s="519"/>
      <c r="L1819" s="367"/>
    </row>
    <row r="1820" spans="1:12" ht="19.5" hidden="1" customHeight="1">
      <c r="A1820" s="453">
        <v>3</v>
      </c>
      <c r="B1820" s="435">
        <v>1</v>
      </c>
      <c r="C1820" s="435" t="s">
        <v>37</v>
      </c>
      <c r="D1820" s="92">
        <v>5</v>
      </c>
      <c r="E1820" s="92">
        <v>2</v>
      </c>
      <c r="F1820" s="92">
        <v>1</v>
      </c>
      <c r="G1820" s="549" t="s">
        <v>585</v>
      </c>
      <c r="H1820" s="550" t="s">
        <v>725</v>
      </c>
      <c r="I1820" s="527"/>
      <c r="J1820" s="367"/>
      <c r="K1820" s="519"/>
      <c r="L1820" s="367"/>
    </row>
    <row r="1821" spans="1:12" ht="19.5" hidden="1" customHeight="1">
      <c r="A1821" s="453">
        <v>3</v>
      </c>
      <c r="B1821" s="435">
        <v>1</v>
      </c>
      <c r="C1821" s="435" t="s">
        <v>37</v>
      </c>
      <c r="D1821" s="92">
        <v>5</v>
      </c>
      <c r="E1821" s="92">
        <v>2</v>
      </c>
      <c r="F1821" s="92">
        <v>2</v>
      </c>
      <c r="G1821" s="520"/>
      <c r="H1821" s="367" t="s">
        <v>220</v>
      </c>
      <c r="I1821" s="527"/>
      <c r="J1821" s="367"/>
      <c r="K1821" s="519">
        <f>SUM(K1822:K1825)</f>
        <v>0</v>
      </c>
      <c r="L1821" s="367"/>
    </row>
    <row r="1822" spans="1:12" ht="19.5" hidden="1" customHeight="1">
      <c r="A1822" s="453">
        <v>3</v>
      </c>
      <c r="B1822" s="435">
        <v>1</v>
      </c>
      <c r="C1822" s="435" t="s">
        <v>37</v>
      </c>
      <c r="D1822" s="92">
        <v>5</v>
      </c>
      <c r="E1822" s="92">
        <v>2</v>
      </c>
      <c r="F1822" s="92">
        <v>2</v>
      </c>
      <c r="G1822" s="518" t="s">
        <v>34</v>
      </c>
      <c r="H1822" s="367" t="s">
        <v>339</v>
      </c>
      <c r="I1822" s="527"/>
      <c r="J1822" s="367"/>
      <c r="K1822" s="519"/>
      <c r="L1822" s="367"/>
    </row>
    <row r="1823" spans="1:12" ht="19.5" hidden="1" customHeight="1">
      <c r="A1823" s="453">
        <v>3</v>
      </c>
      <c r="B1823" s="435">
        <v>1</v>
      </c>
      <c r="C1823" s="435" t="s">
        <v>37</v>
      </c>
      <c r="D1823" s="92">
        <v>5</v>
      </c>
      <c r="E1823" s="92">
        <v>2</v>
      </c>
      <c r="F1823" s="92">
        <v>2</v>
      </c>
      <c r="G1823" s="518" t="s">
        <v>41</v>
      </c>
      <c r="H1823" s="367" t="s">
        <v>701</v>
      </c>
      <c r="I1823" s="527"/>
      <c r="J1823" s="367"/>
      <c r="K1823" s="519"/>
      <c r="L1823" s="367"/>
    </row>
    <row r="1824" spans="1:12" ht="19.5" hidden="1" customHeight="1">
      <c r="A1824" s="453">
        <v>3</v>
      </c>
      <c r="B1824" s="435">
        <v>1</v>
      </c>
      <c r="C1824" s="435" t="s">
        <v>37</v>
      </c>
      <c r="D1824" s="92">
        <v>5</v>
      </c>
      <c r="E1824" s="92">
        <v>2</v>
      </c>
      <c r="F1824" s="92">
        <v>2</v>
      </c>
      <c r="G1824" s="518" t="s">
        <v>45</v>
      </c>
      <c r="H1824" s="367" t="s">
        <v>702</v>
      </c>
      <c r="I1824" s="527"/>
      <c r="J1824" s="367"/>
      <c r="K1824" s="519"/>
      <c r="L1824" s="367"/>
    </row>
    <row r="1825" spans="1:12" ht="19.5" hidden="1" customHeight="1">
      <c r="A1825" s="453">
        <v>3</v>
      </c>
      <c r="B1825" s="435">
        <v>1</v>
      </c>
      <c r="C1825" s="435" t="s">
        <v>37</v>
      </c>
      <c r="D1825" s="92">
        <v>5</v>
      </c>
      <c r="E1825" s="92">
        <v>2</v>
      </c>
      <c r="F1825" s="92">
        <v>2</v>
      </c>
      <c r="G1825" s="564" t="s">
        <v>585</v>
      </c>
      <c r="H1825" s="367" t="s">
        <v>703</v>
      </c>
      <c r="I1825" s="527"/>
      <c r="J1825" s="367"/>
      <c r="K1825" s="519"/>
      <c r="L1825" s="367"/>
    </row>
    <row r="1826" spans="1:12" ht="19.5" customHeight="1">
      <c r="A1826" s="453">
        <v>3</v>
      </c>
      <c r="B1826" s="435">
        <v>1</v>
      </c>
      <c r="C1826" s="435" t="s">
        <v>39</v>
      </c>
      <c r="D1826" s="92"/>
      <c r="E1826" s="92"/>
      <c r="F1826" s="92"/>
      <c r="G1826" s="520"/>
      <c r="H1826" s="433" t="s">
        <v>470</v>
      </c>
      <c r="I1826" s="532"/>
      <c r="J1826" s="367"/>
      <c r="K1826" s="519">
        <f>K1827</f>
        <v>0</v>
      </c>
      <c r="L1826" s="367"/>
    </row>
    <row r="1827" spans="1:12" ht="19.5" hidden="1" customHeight="1">
      <c r="A1827" s="453">
        <v>3</v>
      </c>
      <c r="B1827" s="435">
        <v>1</v>
      </c>
      <c r="C1827" s="435" t="s">
        <v>39</v>
      </c>
      <c r="D1827" s="92">
        <v>5</v>
      </c>
      <c r="E1827" s="92">
        <v>2</v>
      </c>
      <c r="F1827" s="92"/>
      <c r="G1827" s="520"/>
      <c r="H1827" s="367" t="s">
        <v>43</v>
      </c>
      <c r="I1827" s="527"/>
      <c r="J1827" s="367"/>
      <c r="K1827" s="519">
        <f>K1828+K1835</f>
        <v>0</v>
      </c>
      <c r="L1827" s="367"/>
    </row>
    <row r="1828" spans="1:12" ht="19.5" hidden="1" customHeight="1">
      <c r="A1828" s="453">
        <v>3</v>
      </c>
      <c r="B1828" s="435">
        <v>1</v>
      </c>
      <c r="C1828" s="435" t="s">
        <v>39</v>
      </c>
      <c r="D1828" s="92">
        <v>5</v>
      </c>
      <c r="E1828" s="92">
        <v>2</v>
      </c>
      <c r="F1828" s="92">
        <v>1</v>
      </c>
      <c r="G1828" s="520"/>
      <c r="H1828" s="367" t="s">
        <v>161</v>
      </c>
      <c r="I1828" s="527"/>
      <c r="J1828" s="367"/>
      <c r="K1828" s="519">
        <f>SUM(K1829:K1834)</f>
        <v>0</v>
      </c>
      <c r="L1828" s="367"/>
    </row>
    <row r="1829" spans="1:12" ht="19.5" hidden="1" customHeight="1">
      <c r="A1829" s="453">
        <v>3</v>
      </c>
      <c r="B1829" s="435">
        <v>1</v>
      </c>
      <c r="C1829" s="435" t="s">
        <v>39</v>
      </c>
      <c r="D1829" s="92">
        <v>5</v>
      </c>
      <c r="E1829" s="92">
        <v>2</v>
      </c>
      <c r="F1829" s="92">
        <v>1</v>
      </c>
      <c r="G1829" s="564" t="s">
        <v>34</v>
      </c>
      <c r="H1829" s="550" t="s">
        <v>330</v>
      </c>
      <c r="I1829" s="527"/>
      <c r="J1829" s="367"/>
      <c r="K1829" s="519"/>
      <c r="L1829" s="367"/>
    </row>
    <row r="1830" spans="1:12" ht="19.5" hidden="1" customHeight="1">
      <c r="A1830" s="453">
        <v>3</v>
      </c>
      <c r="B1830" s="435">
        <v>1</v>
      </c>
      <c r="C1830" s="435" t="s">
        <v>39</v>
      </c>
      <c r="D1830" s="92">
        <v>5</v>
      </c>
      <c r="E1830" s="92">
        <v>2</v>
      </c>
      <c r="F1830" s="92">
        <v>1</v>
      </c>
      <c r="G1830" s="564" t="s">
        <v>41</v>
      </c>
      <c r="H1830" s="550" t="s">
        <v>695</v>
      </c>
      <c r="I1830" s="527"/>
      <c r="J1830" s="367"/>
      <c r="K1830" s="519"/>
      <c r="L1830" s="367"/>
    </row>
    <row r="1831" spans="1:12" ht="19.5" hidden="1" customHeight="1">
      <c r="A1831" s="453">
        <v>3</v>
      </c>
      <c r="B1831" s="435">
        <v>1</v>
      </c>
      <c r="C1831" s="435" t="s">
        <v>39</v>
      </c>
      <c r="D1831" s="92">
        <v>5</v>
      </c>
      <c r="E1831" s="92">
        <v>2</v>
      </c>
      <c r="F1831" s="92">
        <v>1</v>
      </c>
      <c r="G1831" s="564" t="s">
        <v>45</v>
      </c>
      <c r="H1831" s="550" t="s">
        <v>197</v>
      </c>
      <c r="I1831" s="527"/>
      <c r="J1831" s="367"/>
      <c r="K1831" s="519"/>
      <c r="L1831" s="367"/>
    </row>
    <row r="1832" spans="1:12" ht="18" hidden="1" customHeight="1">
      <c r="A1832" s="453">
        <v>3</v>
      </c>
      <c r="B1832" s="435">
        <v>1</v>
      </c>
      <c r="C1832" s="435" t="s">
        <v>39</v>
      </c>
      <c r="D1832" s="92">
        <v>5</v>
      </c>
      <c r="E1832" s="92">
        <v>2</v>
      </c>
      <c r="F1832" s="92">
        <v>1</v>
      </c>
      <c r="G1832" s="564" t="s">
        <v>49</v>
      </c>
      <c r="H1832" s="550" t="s">
        <v>203</v>
      </c>
      <c r="I1832" s="527"/>
      <c r="J1832" s="367"/>
      <c r="K1832" s="519"/>
      <c r="L1832" s="367"/>
    </row>
    <row r="1833" spans="1:12" ht="19.5" hidden="1" customHeight="1">
      <c r="A1833" s="453">
        <v>3</v>
      </c>
      <c r="B1833" s="435">
        <v>1</v>
      </c>
      <c r="C1833" s="435" t="s">
        <v>39</v>
      </c>
      <c r="D1833" s="92">
        <v>5</v>
      </c>
      <c r="E1833" s="92">
        <v>2</v>
      </c>
      <c r="F1833" s="92">
        <v>1</v>
      </c>
      <c r="G1833" s="564" t="s">
        <v>51</v>
      </c>
      <c r="H1833" s="550" t="s">
        <v>446</v>
      </c>
      <c r="I1833" s="527"/>
      <c r="J1833" s="367"/>
      <c r="K1833" s="519"/>
      <c r="L1833" s="367"/>
    </row>
    <row r="1834" spans="1:12" ht="19.5" hidden="1" customHeight="1">
      <c r="A1834" s="453">
        <v>3</v>
      </c>
      <c r="B1834" s="435">
        <v>1</v>
      </c>
      <c r="C1834" s="435" t="s">
        <v>39</v>
      </c>
      <c r="D1834" s="92">
        <v>5</v>
      </c>
      <c r="E1834" s="92">
        <v>2</v>
      </c>
      <c r="F1834" s="92">
        <v>1</v>
      </c>
      <c r="G1834" s="549" t="s">
        <v>585</v>
      </c>
      <c r="H1834" s="550" t="s">
        <v>725</v>
      </c>
      <c r="I1834" s="527"/>
      <c r="J1834" s="367"/>
      <c r="K1834" s="519"/>
      <c r="L1834" s="367"/>
    </row>
    <row r="1835" spans="1:12" ht="19.5" hidden="1" customHeight="1">
      <c r="A1835" s="453">
        <v>3</v>
      </c>
      <c r="B1835" s="435">
        <v>1</v>
      </c>
      <c r="C1835" s="435" t="s">
        <v>39</v>
      </c>
      <c r="D1835" s="92">
        <v>5</v>
      </c>
      <c r="E1835" s="92">
        <v>2</v>
      </c>
      <c r="F1835" s="92">
        <v>2</v>
      </c>
      <c r="G1835" s="520"/>
      <c r="H1835" s="367" t="s">
        <v>220</v>
      </c>
      <c r="I1835" s="527"/>
      <c r="J1835" s="367"/>
      <c r="K1835" s="519">
        <f>SUM(K1836:K1839)</f>
        <v>0</v>
      </c>
      <c r="L1835" s="367"/>
    </row>
    <row r="1836" spans="1:12" ht="19.5" hidden="1" customHeight="1">
      <c r="A1836" s="453">
        <v>3</v>
      </c>
      <c r="B1836" s="435">
        <v>1</v>
      </c>
      <c r="C1836" s="435" t="s">
        <v>39</v>
      </c>
      <c r="D1836" s="92">
        <v>5</v>
      </c>
      <c r="E1836" s="92">
        <v>2</v>
      </c>
      <c r="F1836" s="92">
        <v>2</v>
      </c>
      <c r="G1836" s="518" t="s">
        <v>34</v>
      </c>
      <c r="H1836" s="367" t="s">
        <v>339</v>
      </c>
      <c r="I1836" s="527"/>
      <c r="J1836" s="367"/>
      <c r="K1836" s="519"/>
      <c r="L1836" s="367"/>
    </row>
    <row r="1837" spans="1:12" ht="19.5" hidden="1" customHeight="1">
      <c r="A1837" s="453">
        <v>3</v>
      </c>
      <c r="B1837" s="435">
        <v>1</v>
      </c>
      <c r="C1837" s="435" t="s">
        <v>39</v>
      </c>
      <c r="D1837" s="92">
        <v>5</v>
      </c>
      <c r="E1837" s="92">
        <v>2</v>
      </c>
      <c r="F1837" s="92">
        <v>2</v>
      </c>
      <c r="G1837" s="518" t="s">
        <v>41</v>
      </c>
      <c r="H1837" s="367" t="s">
        <v>701</v>
      </c>
      <c r="I1837" s="527"/>
      <c r="J1837" s="367"/>
      <c r="K1837" s="519"/>
      <c r="L1837" s="367"/>
    </row>
    <row r="1838" spans="1:12" ht="19.5" hidden="1" customHeight="1">
      <c r="A1838" s="453">
        <v>3</v>
      </c>
      <c r="B1838" s="435">
        <v>1</v>
      </c>
      <c r="C1838" s="435" t="s">
        <v>39</v>
      </c>
      <c r="D1838" s="92">
        <v>5</v>
      </c>
      <c r="E1838" s="92">
        <v>2</v>
      </c>
      <c r="F1838" s="92">
        <v>2</v>
      </c>
      <c r="G1838" s="518" t="s">
        <v>45</v>
      </c>
      <c r="H1838" s="367" t="s">
        <v>702</v>
      </c>
      <c r="I1838" s="527"/>
      <c r="J1838" s="367"/>
      <c r="K1838" s="519"/>
      <c r="L1838" s="367"/>
    </row>
    <row r="1839" spans="1:12" ht="19.5" hidden="1" customHeight="1">
      <c r="A1839" s="453">
        <v>3</v>
      </c>
      <c r="B1839" s="435">
        <v>1</v>
      </c>
      <c r="C1839" s="435" t="s">
        <v>39</v>
      </c>
      <c r="D1839" s="92">
        <v>5</v>
      </c>
      <c r="E1839" s="92">
        <v>2</v>
      </c>
      <c r="F1839" s="92">
        <v>2</v>
      </c>
      <c r="G1839" s="564" t="s">
        <v>585</v>
      </c>
      <c r="H1839" s="367" t="s">
        <v>703</v>
      </c>
      <c r="I1839" s="527"/>
      <c r="J1839" s="367"/>
      <c r="K1839" s="519"/>
      <c r="L1839" s="367"/>
    </row>
    <row r="1840" spans="1:12" ht="19.5" customHeight="1">
      <c r="A1840" s="453">
        <v>3</v>
      </c>
      <c r="B1840" s="435">
        <v>1</v>
      </c>
      <c r="C1840" s="435" t="s">
        <v>41</v>
      </c>
      <c r="D1840" s="92"/>
      <c r="E1840" s="92"/>
      <c r="F1840" s="92"/>
      <c r="G1840" s="520"/>
      <c r="H1840" s="537" t="s">
        <v>471</v>
      </c>
      <c r="I1840" s="536"/>
      <c r="J1840" s="367"/>
      <c r="K1840" s="519">
        <f>K1841</f>
        <v>0</v>
      </c>
      <c r="L1840" s="367"/>
    </row>
    <row r="1841" spans="1:12" ht="19.5" hidden="1" customHeight="1">
      <c r="A1841" s="453">
        <v>3</v>
      </c>
      <c r="B1841" s="435">
        <v>1</v>
      </c>
      <c r="C1841" s="435" t="s">
        <v>41</v>
      </c>
      <c r="D1841" s="92">
        <v>5</v>
      </c>
      <c r="E1841" s="92">
        <v>2</v>
      </c>
      <c r="F1841" s="92"/>
      <c r="G1841" s="520"/>
      <c r="H1841" s="367" t="s">
        <v>43</v>
      </c>
      <c r="I1841" s="527"/>
      <c r="J1841" s="367"/>
      <c r="K1841" s="519">
        <f>K1842+K1849</f>
        <v>0</v>
      </c>
      <c r="L1841" s="367"/>
    </row>
    <row r="1842" spans="1:12" ht="19.5" hidden="1" customHeight="1">
      <c r="A1842" s="453">
        <v>3</v>
      </c>
      <c r="B1842" s="435">
        <v>1</v>
      </c>
      <c r="C1842" s="435" t="s">
        <v>41</v>
      </c>
      <c r="D1842" s="92">
        <v>5</v>
      </c>
      <c r="E1842" s="92">
        <v>2</v>
      </c>
      <c r="F1842" s="92">
        <v>1</v>
      </c>
      <c r="G1842" s="520"/>
      <c r="H1842" s="367" t="s">
        <v>161</v>
      </c>
      <c r="I1842" s="527"/>
      <c r="J1842" s="367"/>
      <c r="K1842" s="519">
        <f>SUM(K1843:K1848)</f>
        <v>0</v>
      </c>
      <c r="L1842" s="367"/>
    </row>
    <row r="1843" spans="1:12" ht="19.5" hidden="1" customHeight="1">
      <c r="A1843" s="453">
        <v>3</v>
      </c>
      <c r="B1843" s="435">
        <v>1</v>
      </c>
      <c r="C1843" s="435" t="s">
        <v>41</v>
      </c>
      <c r="D1843" s="92">
        <v>5</v>
      </c>
      <c r="E1843" s="92">
        <v>2</v>
      </c>
      <c r="F1843" s="92">
        <v>1</v>
      </c>
      <c r="G1843" s="564" t="s">
        <v>34</v>
      </c>
      <c r="H1843" s="550" t="s">
        <v>330</v>
      </c>
      <c r="I1843" s="527"/>
      <c r="J1843" s="367"/>
      <c r="K1843" s="519"/>
      <c r="L1843" s="367"/>
    </row>
    <row r="1844" spans="1:12" ht="19.5" hidden="1" customHeight="1">
      <c r="A1844" s="453">
        <v>3</v>
      </c>
      <c r="B1844" s="435">
        <v>1</v>
      </c>
      <c r="C1844" s="435" t="s">
        <v>41</v>
      </c>
      <c r="D1844" s="92">
        <v>5</v>
      </c>
      <c r="E1844" s="92">
        <v>2</v>
      </c>
      <c r="F1844" s="92">
        <v>1</v>
      </c>
      <c r="G1844" s="564" t="s">
        <v>41</v>
      </c>
      <c r="H1844" s="550" t="s">
        <v>695</v>
      </c>
      <c r="I1844" s="527"/>
      <c r="J1844" s="367"/>
      <c r="K1844" s="519"/>
      <c r="L1844" s="367"/>
    </row>
    <row r="1845" spans="1:12" ht="19.5" hidden="1" customHeight="1">
      <c r="A1845" s="453">
        <v>3</v>
      </c>
      <c r="B1845" s="435">
        <v>1</v>
      </c>
      <c r="C1845" s="435" t="s">
        <v>41</v>
      </c>
      <c r="D1845" s="92">
        <v>5</v>
      </c>
      <c r="E1845" s="92">
        <v>2</v>
      </c>
      <c r="F1845" s="92">
        <v>1</v>
      </c>
      <c r="G1845" s="564" t="s">
        <v>45</v>
      </c>
      <c r="H1845" s="550" t="s">
        <v>197</v>
      </c>
      <c r="I1845" s="527"/>
      <c r="J1845" s="367"/>
      <c r="K1845" s="519"/>
      <c r="L1845" s="367"/>
    </row>
    <row r="1846" spans="1:12" ht="18" hidden="1" customHeight="1">
      <c r="A1846" s="453">
        <v>3</v>
      </c>
      <c r="B1846" s="435">
        <v>1</v>
      </c>
      <c r="C1846" s="435" t="s">
        <v>41</v>
      </c>
      <c r="D1846" s="92">
        <v>5</v>
      </c>
      <c r="E1846" s="92">
        <v>2</v>
      </c>
      <c r="F1846" s="92">
        <v>1</v>
      </c>
      <c r="G1846" s="564" t="s">
        <v>49</v>
      </c>
      <c r="H1846" s="550" t="s">
        <v>203</v>
      </c>
      <c r="I1846" s="527"/>
      <c r="J1846" s="367"/>
      <c r="K1846" s="519"/>
      <c r="L1846" s="367"/>
    </row>
    <row r="1847" spans="1:12" ht="19.5" hidden="1" customHeight="1">
      <c r="A1847" s="453">
        <v>3</v>
      </c>
      <c r="B1847" s="435">
        <v>1</v>
      </c>
      <c r="C1847" s="435" t="s">
        <v>41</v>
      </c>
      <c r="D1847" s="92">
        <v>5</v>
      </c>
      <c r="E1847" s="92">
        <v>2</v>
      </c>
      <c r="F1847" s="92">
        <v>1</v>
      </c>
      <c r="G1847" s="564" t="s">
        <v>51</v>
      </c>
      <c r="H1847" s="550" t="s">
        <v>446</v>
      </c>
      <c r="I1847" s="527"/>
      <c r="J1847" s="367"/>
      <c r="K1847" s="519"/>
      <c r="L1847" s="367"/>
    </row>
    <row r="1848" spans="1:12" ht="19.5" hidden="1" customHeight="1">
      <c r="A1848" s="453">
        <v>3</v>
      </c>
      <c r="B1848" s="435">
        <v>1</v>
      </c>
      <c r="C1848" s="435" t="s">
        <v>41</v>
      </c>
      <c r="D1848" s="92">
        <v>5</v>
      </c>
      <c r="E1848" s="92">
        <v>2</v>
      </c>
      <c r="F1848" s="92">
        <v>1</v>
      </c>
      <c r="G1848" s="549" t="s">
        <v>585</v>
      </c>
      <c r="H1848" s="550" t="s">
        <v>725</v>
      </c>
      <c r="I1848" s="527"/>
      <c r="J1848" s="367"/>
      <c r="K1848" s="519"/>
      <c r="L1848" s="367"/>
    </row>
    <row r="1849" spans="1:12" ht="19.5" hidden="1" customHeight="1">
      <c r="A1849" s="453">
        <v>3</v>
      </c>
      <c r="B1849" s="435">
        <v>1</v>
      </c>
      <c r="C1849" s="435" t="s">
        <v>41</v>
      </c>
      <c r="D1849" s="92">
        <v>5</v>
      </c>
      <c r="E1849" s="92">
        <v>2</v>
      </c>
      <c r="F1849" s="92">
        <v>2</v>
      </c>
      <c r="G1849" s="520"/>
      <c r="H1849" s="367" t="s">
        <v>220</v>
      </c>
      <c r="I1849" s="527"/>
      <c r="J1849" s="367"/>
      <c r="K1849" s="519">
        <f>SUM(K1850:K1853)</f>
        <v>0</v>
      </c>
      <c r="L1849" s="367"/>
    </row>
    <row r="1850" spans="1:12" ht="19.5" hidden="1" customHeight="1">
      <c r="A1850" s="453">
        <v>3</v>
      </c>
      <c r="B1850" s="435">
        <v>1</v>
      </c>
      <c r="C1850" s="435" t="s">
        <v>41</v>
      </c>
      <c r="D1850" s="92">
        <v>5</v>
      </c>
      <c r="E1850" s="92">
        <v>2</v>
      </c>
      <c r="F1850" s="92">
        <v>2</v>
      </c>
      <c r="G1850" s="518" t="s">
        <v>34</v>
      </c>
      <c r="H1850" s="367" t="s">
        <v>339</v>
      </c>
      <c r="I1850" s="527"/>
      <c r="J1850" s="367"/>
      <c r="K1850" s="519"/>
      <c r="L1850" s="367"/>
    </row>
    <row r="1851" spans="1:12" ht="19.5" hidden="1" customHeight="1">
      <c r="A1851" s="453">
        <v>3</v>
      </c>
      <c r="B1851" s="435">
        <v>1</v>
      </c>
      <c r="C1851" s="435" t="s">
        <v>41</v>
      </c>
      <c r="D1851" s="92">
        <v>5</v>
      </c>
      <c r="E1851" s="92">
        <v>2</v>
      </c>
      <c r="F1851" s="92">
        <v>2</v>
      </c>
      <c r="G1851" s="518" t="s">
        <v>41</v>
      </c>
      <c r="H1851" s="367" t="s">
        <v>701</v>
      </c>
      <c r="I1851" s="527"/>
      <c r="J1851" s="367"/>
      <c r="K1851" s="519"/>
      <c r="L1851" s="367"/>
    </row>
    <row r="1852" spans="1:12" ht="19.5" hidden="1" customHeight="1">
      <c r="A1852" s="453">
        <v>3</v>
      </c>
      <c r="B1852" s="435">
        <v>1</v>
      </c>
      <c r="C1852" s="435" t="s">
        <v>41</v>
      </c>
      <c r="D1852" s="92">
        <v>5</v>
      </c>
      <c r="E1852" s="92">
        <v>2</v>
      </c>
      <c r="F1852" s="92">
        <v>2</v>
      </c>
      <c r="G1852" s="518" t="s">
        <v>45</v>
      </c>
      <c r="H1852" s="367" t="s">
        <v>702</v>
      </c>
      <c r="I1852" s="527"/>
      <c r="J1852" s="367"/>
      <c r="K1852" s="519"/>
      <c r="L1852" s="367"/>
    </row>
    <row r="1853" spans="1:12" ht="19.5" hidden="1" customHeight="1">
      <c r="A1853" s="453">
        <v>3</v>
      </c>
      <c r="B1853" s="435">
        <v>1</v>
      </c>
      <c r="C1853" s="435" t="s">
        <v>41</v>
      </c>
      <c r="D1853" s="92">
        <v>5</v>
      </c>
      <c r="E1853" s="92">
        <v>2</v>
      </c>
      <c r="F1853" s="92">
        <v>2</v>
      </c>
      <c r="G1853" s="564" t="s">
        <v>585</v>
      </c>
      <c r="H1853" s="367" t="s">
        <v>703</v>
      </c>
      <c r="I1853" s="527"/>
      <c r="J1853" s="367"/>
      <c r="K1853" s="519"/>
      <c r="L1853" s="367"/>
    </row>
    <row r="1854" spans="1:12" ht="19.5" customHeight="1">
      <c r="A1854" s="453">
        <v>3</v>
      </c>
      <c r="B1854" s="435">
        <v>1</v>
      </c>
      <c r="C1854" s="435" t="s">
        <v>45</v>
      </c>
      <c r="D1854" s="92"/>
      <c r="E1854" s="92"/>
      <c r="F1854" s="92"/>
      <c r="G1854" s="520"/>
      <c r="H1854" s="537" t="s">
        <v>472</v>
      </c>
      <c r="I1854" s="536"/>
      <c r="J1854" s="367"/>
      <c r="K1854" s="519">
        <f>K1855</f>
        <v>0</v>
      </c>
      <c r="L1854" s="367"/>
    </row>
    <row r="1855" spans="1:12" ht="19.5" hidden="1" customHeight="1">
      <c r="A1855" s="453">
        <v>3</v>
      </c>
      <c r="B1855" s="435">
        <v>1</v>
      </c>
      <c r="C1855" s="435" t="s">
        <v>45</v>
      </c>
      <c r="D1855" s="92">
        <v>5</v>
      </c>
      <c r="E1855" s="92">
        <v>2</v>
      </c>
      <c r="F1855" s="92"/>
      <c r="G1855" s="520"/>
      <c r="H1855" s="367" t="s">
        <v>43</v>
      </c>
      <c r="I1855" s="527"/>
      <c r="J1855" s="367"/>
      <c r="K1855" s="519">
        <f>K1856+K1863</f>
        <v>0</v>
      </c>
      <c r="L1855" s="367"/>
    </row>
    <row r="1856" spans="1:12" ht="19.5" hidden="1" customHeight="1">
      <c r="A1856" s="453">
        <v>3</v>
      </c>
      <c r="B1856" s="435">
        <v>1</v>
      </c>
      <c r="C1856" s="435" t="s">
        <v>45</v>
      </c>
      <c r="D1856" s="92">
        <v>5</v>
      </c>
      <c r="E1856" s="92">
        <v>2</v>
      </c>
      <c r="F1856" s="92">
        <v>1</v>
      </c>
      <c r="G1856" s="520"/>
      <c r="H1856" s="367" t="s">
        <v>161</v>
      </c>
      <c r="I1856" s="527"/>
      <c r="J1856" s="367"/>
      <c r="K1856" s="519">
        <f>SUM(K1857:K1862)</f>
        <v>0</v>
      </c>
      <c r="L1856" s="367"/>
    </row>
    <row r="1857" spans="1:12" ht="19.5" hidden="1" customHeight="1">
      <c r="A1857" s="453">
        <v>3</v>
      </c>
      <c r="B1857" s="435">
        <v>1</v>
      </c>
      <c r="C1857" s="435" t="s">
        <v>45</v>
      </c>
      <c r="D1857" s="92">
        <v>5</v>
      </c>
      <c r="E1857" s="92">
        <v>2</v>
      </c>
      <c r="F1857" s="92">
        <v>1</v>
      </c>
      <c r="G1857" s="564" t="s">
        <v>34</v>
      </c>
      <c r="H1857" s="550" t="s">
        <v>330</v>
      </c>
      <c r="I1857" s="527"/>
      <c r="J1857" s="367"/>
      <c r="K1857" s="519"/>
      <c r="L1857" s="367"/>
    </row>
    <row r="1858" spans="1:12" ht="19.5" hidden="1" customHeight="1">
      <c r="A1858" s="453">
        <v>3</v>
      </c>
      <c r="B1858" s="435">
        <v>1</v>
      </c>
      <c r="C1858" s="435" t="s">
        <v>45</v>
      </c>
      <c r="D1858" s="92">
        <v>5</v>
      </c>
      <c r="E1858" s="92">
        <v>2</v>
      </c>
      <c r="F1858" s="92">
        <v>1</v>
      </c>
      <c r="G1858" s="564" t="s">
        <v>41</v>
      </c>
      <c r="H1858" s="550" t="s">
        <v>695</v>
      </c>
      <c r="I1858" s="527"/>
      <c r="J1858" s="367"/>
      <c r="K1858" s="519"/>
      <c r="L1858" s="367"/>
    </row>
    <row r="1859" spans="1:12" ht="19.5" hidden="1" customHeight="1">
      <c r="A1859" s="453">
        <v>3</v>
      </c>
      <c r="B1859" s="435">
        <v>1</v>
      </c>
      <c r="C1859" s="435" t="s">
        <v>45</v>
      </c>
      <c r="D1859" s="92">
        <v>5</v>
      </c>
      <c r="E1859" s="92">
        <v>2</v>
      </c>
      <c r="F1859" s="92">
        <v>1</v>
      </c>
      <c r="G1859" s="564" t="s">
        <v>45</v>
      </c>
      <c r="H1859" s="550" t="s">
        <v>197</v>
      </c>
      <c r="I1859" s="527"/>
      <c r="J1859" s="367"/>
      <c r="K1859" s="519"/>
      <c r="L1859" s="367"/>
    </row>
    <row r="1860" spans="1:12" ht="19.5" hidden="1" customHeight="1">
      <c r="A1860" s="453">
        <v>3</v>
      </c>
      <c r="B1860" s="435">
        <v>1</v>
      </c>
      <c r="C1860" s="435" t="s">
        <v>45</v>
      </c>
      <c r="D1860" s="92">
        <v>5</v>
      </c>
      <c r="E1860" s="92">
        <v>2</v>
      </c>
      <c r="F1860" s="92">
        <v>1</v>
      </c>
      <c r="G1860" s="564" t="s">
        <v>49</v>
      </c>
      <c r="H1860" s="550" t="s">
        <v>203</v>
      </c>
      <c r="I1860" s="527"/>
      <c r="J1860" s="367"/>
      <c r="K1860" s="519"/>
      <c r="L1860" s="367"/>
    </row>
    <row r="1861" spans="1:12" ht="19.5" hidden="1" customHeight="1">
      <c r="A1861" s="453">
        <v>3</v>
      </c>
      <c r="B1861" s="435">
        <v>1</v>
      </c>
      <c r="C1861" s="435" t="s">
        <v>45</v>
      </c>
      <c r="D1861" s="92">
        <v>5</v>
      </c>
      <c r="E1861" s="92">
        <v>2</v>
      </c>
      <c r="F1861" s="92">
        <v>1</v>
      </c>
      <c r="G1861" s="564" t="s">
        <v>51</v>
      </c>
      <c r="H1861" s="550" t="s">
        <v>446</v>
      </c>
      <c r="I1861" s="527"/>
      <c r="J1861" s="367"/>
      <c r="K1861" s="519"/>
      <c r="L1861" s="367"/>
    </row>
    <row r="1862" spans="1:12" ht="19.5" hidden="1" customHeight="1">
      <c r="A1862" s="453">
        <v>3</v>
      </c>
      <c r="B1862" s="435">
        <v>1</v>
      </c>
      <c r="C1862" s="435" t="s">
        <v>45</v>
      </c>
      <c r="D1862" s="92">
        <v>5</v>
      </c>
      <c r="E1862" s="92">
        <v>2</v>
      </c>
      <c r="F1862" s="92">
        <v>1</v>
      </c>
      <c r="G1862" s="549" t="s">
        <v>585</v>
      </c>
      <c r="H1862" s="550" t="s">
        <v>725</v>
      </c>
      <c r="I1862" s="527"/>
      <c r="J1862" s="367"/>
      <c r="K1862" s="519"/>
      <c r="L1862" s="367"/>
    </row>
    <row r="1863" spans="1:12" ht="19.5" hidden="1" customHeight="1">
      <c r="A1863" s="453">
        <v>3</v>
      </c>
      <c r="B1863" s="435">
        <v>1</v>
      </c>
      <c r="C1863" s="435" t="s">
        <v>45</v>
      </c>
      <c r="D1863" s="92">
        <v>5</v>
      </c>
      <c r="E1863" s="92">
        <v>2</v>
      </c>
      <c r="F1863" s="92">
        <v>2</v>
      </c>
      <c r="G1863" s="520"/>
      <c r="H1863" s="367" t="s">
        <v>220</v>
      </c>
      <c r="I1863" s="527"/>
      <c r="J1863" s="367"/>
      <c r="K1863" s="519">
        <f>SUM(K1864:K1867)</f>
        <v>0</v>
      </c>
      <c r="L1863" s="367"/>
    </row>
    <row r="1864" spans="1:12" ht="19.5" hidden="1" customHeight="1">
      <c r="A1864" s="453">
        <v>3</v>
      </c>
      <c r="B1864" s="435">
        <v>1</v>
      </c>
      <c r="C1864" s="435" t="s">
        <v>45</v>
      </c>
      <c r="D1864" s="92">
        <v>5</v>
      </c>
      <c r="E1864" s="92">
        <v>2</v>
      </c>
      <c r="F1864" s="92">
        <v>2</v>
      </c>
      <c r="G1864" s="518" t="s">
        <v>34</v>
      </c>
      <c r="H1864" s="367" t="s">
        <v>339</v>
      </c>
      <c r="I1864" s="527"/>
      <c r="J1864" s="367"/>
      <c r="K1864" s="519"/>
      <c r="L1864" s="367"/>
    </row>
    <row r="1865" spans="1:12" ht="19.5" hidden="1" customHeight="1">
      <c r="A1865" s="453">
        <v>3</v>
      </c>
      <c r="B1865" s="435">
        <v>1</v>
      </c>
      <c r="C1865" s="435" t="s">
        <v>45</v>
      </c>
      <c r="D1865" s="92">
        <v>5</v>
      </c>
      <c r="E1865" s="92">
        <v>2</v>
      </c>
      <c r="F1865" s="92">
        <v>2</v>
      </c>
      <c r="G1865" s="518" t="s">
        <v>41</v>
      </c>
      <c r="H1865" s="367" t="s">
        <v>701</v>
      </c>
      <c r="I1865" s="527"/>
      <c r="J1865" s="367"/>
      <c r="K1865" s="519"/>
      <c r="L1865" s="367"/>
    </row>
    <row r="1866" spans="1:12" ht="19.5" hidden="1" customHeight="1">
      <c r="A1866" s="453">
        <v>3</v>
      </c>
      <c r="B1866" s="435">
        <v>1</v>
      </c>
      <c r="C1866" s="435" t="s">
        <v>45</v>
      </c>
      <c r="D1866" s="92">
        <v>5</v>
      </c>
      <c r="E1866" s="92">
        <v>2</v>
      </c>
      <c r="F1866" s="92">
        <v>2</v>
      </c>
      <c r="G1866" s="518" t="s">
        <v>45</v>
      </c>
      <c r="H1866" s="367" t="s">
        <v>702</v>
      </c>
      <c r="I1866" s="527"/>
      <c r="J1866" s="367"/>
      <c r="K1866" s="519"/>
      <c r="L1866" s="367"/>
    </row>
    <row r="1867" spans="1:12" ht="19.5" hidden="1" customHeight="1">
      <c r="A1867" s="453">
        <v>3</v>
      </c>
      <c r="B1867" s="435">
        <v>1</v>
      </c>
      <c r="C1867" s="435" t="s">
        <v>45</v>
      </c>
      <c r="D1867" s="92">
        <v>5</v>
      </c>
      <c r="E1867" s="92">
        <v>2</v>
      </c>
      <c r="F1867" s="92">
        <v>2</v>
      </c>
      <c r="G1867" s="564" t="s">
        <v>585</v>
      </c>
      <c r="H1867" s="367" t="s">
        <v>703</v>
      </c>
      <c r="I1867" s="527"/>
      <c r="J1867" s="367"/>
      <c r="K1867" s="519"/>
      <c r="L1867" s="367"/>
    </row>
    <row r="1868" spans="1:12" ht="19.5" hidden="1" customHeight="1">
      <c r="A1868" s="453">
        <v>3</v>
      </c>
      <c r="B1868" s="435">
        <v>1</v>
      </c>
      <c r="C1868" s="435" t="s">
        <v>45</v>
      </c>
      <c r="D1868" s="92">
        <v>5</v>
      </c>
      <c r="E1868" s="92">
        <v>2</v>
      </c>
      <c r="F1868" s="92">
        <v>4</v>
      </c>
      <c r="G1868" s="520"/>
      <c r="H1868" s="367" t="s">
        <v>706</v>
      </c>
      <c r="I1868" s="527"/>
      <c r="J1868" s="367"/>
      <c r="K1868" s="519">
        <f>SUM(K1869:K1871)</f>
        <v>0</v>
      </c>
      <c r="L1868" s="367"/>
    </row>
    <row r="1869" spans="1:12" ht="19.5" hidden="1" customHeight="1">
      <c r="A1869" s="453">
        <v>3</v>
      </c>
      <c r="B1869" s="435">
        <v>1</v>
      </c>
      <c r="C1869" s="435" t="s">
        <v>45</v>
      </c>
      <c r="D1869" s="92">
        <v>5</v>
      </c>
      <c r="E1869" s="92">
        <v>2</v>
      </c>
      <c r="F1869" s="92">
        <v>4</v>
      </c>
      <c r="G1869" s="518" t="s">
        <v>37</v>
      </c>
      <c r="H1869" s="579" t="s">
        <v>708</v>
      </c>
      <c r="I1869" s="527"/>
      <c r="J1869" s="367"/>
      <c r="K1869" s="519"/>
      <c r="L1869" s="367"/>
    </row>
    <row r="1870" spans="1:12" ht="19.5" hidden="1" customHeight="1">
      <c r="A1870" s="453">
        <v>3</v>
      </c>
      <c r="B1870" s="435">
        <v>1</v>
      </c>
      <c r="C1870" s="435" t="s">
        <v>45</v>
      </c>
      <c r="D1870" s="92">
        <v>5</v>
      </c>
      <c r="E1870" s="92">
        <v>2</v>
      </c>
      <c r="F1870" s="92">
        <v>4</v>
      </c>
      <c r="G1870" s="518" t="s">
        <v>39</v>
      </c>
      <c r="H1870" s="579" t="s">
        <v>709</v>
      </c>
      <c r="I1870" s="527"/>
      <c r="J1870" s="367"/>
      <c r="K1870" s="519"/>
      <c r="L1870" s="367"/>
    </row>
    <row r="1871" spans="1:12" ht="19.5" hidden="1" customHeight="1">
      <c r="A1871" s="453">
        <v>3</v>
      </c>
      <c r="B1871" s="435">
        <v>1</v>
      </c>
      <c r="C1871" s="435" t="s">
        <v>45</v>
      </c>
      <c r="D1871" s="92">
        <v>5</v>
      </c>
      <c r="E1871" s="92">
        <v>2</v>
      </c>
      <c r="F1871" s="92">
        <v>4</v>
      </c>
      <c r="G1871" s="564" t="s">
        <v>585</v>
      </c>
      <c r="H1871" s="579" t="s">
        <v>710</v>
      </c>
      <c r="I1871" s="527"/>
      <c r="J1871" s="367"/>
      <c r="K1871" s="519"/>
      <c r="L1871" s="367"/>
    </row>
    <row r="1872" spans="1:12" ht="19.5" customHeight="1">
      <c r="A1872" s="453">
        <v>3</v>
      </c>
      <c r="B1872" s="435">
        <v>1</v>
      </c>
      <c r="C1872" s="435" t="s">
        <v>49</v>
      </c>
      <c r="D1872" s="92"/>
      <c r="E1872" s="92"/>
      <c r="F1872" s="92"/>
      <c r="G1872" s="520"/>
      <c r="H1872" s="537" t="s">
        <v>473</v>
      </c>
      <c r="I1872" s="536"/>
      <c r="J1872" s="367"/>
      <c r="K1872" s="519">
        <f>K1873</f>
        <v>0</v>
      </c>
      <c r="L1872" s="367"/>
    </row>
    <row r="1873" spans="1:12" ht="19.5" hidden="1" customHeight="1">
      <c r="A1873" s="453">
        <v>3</v>
      </c>
      <c r="B1873" s="435">
        <v>1</v>
      </c>
      <c r="C1873" s="435" t="s">
        <v>49</v>
      </c>
      <c r="D1873" s="92">
        <v>5</v>
      </c>
      <c r="E1873" s="92">
        <v>2</v>
      </c>
      <c r="F1873" s="92"/>
      <c r="G1873" s="520"/>
      <c r="H1873" s="367" t="s">
        <v>43</v>
      </c>
      <c r="I1873" s="527"/>
      <c r="J1873" s="367"/>
      <c r="K1873" s="519">
        <f>K1874+K1881</f>
        <v>0</v>
      </c>
      <c r="L1873" s="367"/>
    </row>
    <row r="1874" spans="1:12" ht="19.5" hidden="1" customHeight="1">
      <c r="A1874" s="453">
        <v>3</v>
      </c>
      <c r="B1874" s="435">
        <v>1</v>
      </c>
      <c r="C1874" s="435" t="s">
        <v>49</v>
      </c>
      <c r="D1874" s="92">
        <v>5</v>
      </c>
      <c r="E1874" s="92">
        <v>2</v>
      </c>
      <c r="F1874" s="92">
        <v>1</v>
      </c>
      <c r="G1874" s="520"/>
      <c r="H1874" s="367" t="s">
        <v>161</v>
      </c>
      <c r="I1874" s="527"/>
      <c r="J1874" s="367"/>
      <c r="K1874" s="519">
        <f>SUM(K1875:K1880)</f>
        <v>0</v>
      </c>
      <c r="L1874" s="367"/>
    </row>
    <row r="1875" spans="1:12" ht="19.5" hidden="1" customHeight="1" collapsed="1">
      <c r="A1875" s="453">
        <v>3</v>
      </c>
      <c r="B1875" s="435">
        <v>1</v>
      </c>
      <c r="C1875" s="435" t="s">
        <v>49</v>
      </c>
      <c r="D1875" s="92">
        <v>5</v>
      </c>
      <c r="E1875" s="92">
        <v>2</v>
      </c>
      <c r="F1875" s="92">
        <v>1</v>
      </c>
      <c r="G1875" s="564" t="s">
        <v>34</v>
      </c>
      <c r="H1875" s="550" t="s">
        <v>330</v>
      </c>
      <c r="I1875" s="527"/>
      <c r="J1875" s="367"/>
      <c r="K1875" s="519"/>
      <c r="L1875" s="367"/>
    </row>
    <row r="1876" spans="1:12" ht="19.5" hidden="1" customHeight="1">
      <c r="A1876" s="453">
        <v>3</v>
      </c>
      <c r="B1876" s="435">
        <v>1</v>
      </c>
      <c r="C1876" s="435" t="s">
        <v>49</v>
      </c>
      <c r="D1876" s="92">
        <v>5</v>
      </c>
      <c r="E1876" s="92">
        <v>2</v>
      </c>
      <c r="F1876" s="92">
        <v>1</v>
      </c>
      <c r="G1876" s="564" t="s">
        <v>41</v>
      </c>
      <c r="H1876" s="550" t="s">
        <v>695</v>
      </c>
      <c r="I1876" s="527"/>
      <c r="J1876" s="367"/>
      <c r="K1876" s="519"/>
      <c r="L1876" s="367"/>
    </row>
    <row r="1877" spans="1:12" ht="19.5" hidden="1" customHeight="1">
      <c r="A1877" s="453">
        <v>3</v>
      </c>
      <c r="B1877" s="435">
        <v>1</v>
      </c>
      <c r="C1877" s="435" t="s">
        <v>49</v>
      </c>
      <c r="D1877" s="92">
        <v>5</v>
      </c>
      <c r="E1877" s="92">
        <v>2</v>
      </c>
      <c r="F1877" s="92">
        <v>1</v>
      </c>
      <c r="G1877" s="564" t="s">
        <v>45</v>
      </c>
      <c r="H1877" s="550" t="s">
        <v>197</v>
      </c>
      <c r="I1877" s="527"/>
      <c r="J1877" s="367"/>
      <c r="K1877" s="519"/>
      <c r="L1877" s="367"/>
    </row>
    <row r="1878" spans="1:12" ht="19.5" hidden="1" customHeight="1">
      <c r="A1878" s="453">
        <v>3</v>
      </c>
      <c r="B1878" s="435">
        <v>1</v>
      </c>
      <c r="C1878" s="435" t="s">
        <v>49</v>
      </c>
      <c r="D1878" s="92">
        <v>5</v>
      </c>
      <c r="E1878" s="92">
        <v>2</v>
      </c>
      <c r="F1878" s="92">
        <v>1</v>
      </c>
      <c r="G1878" s="564" t="s">
        <v>49</v>
      </c>
      <c r="H1878" s="550" t="s">
        <v>203</v>
      </c>
      <c r="I1878" s="527"/>
      <c r="J1878" s="367"/>
      <c r="K1878" s="519"/>
      <c r="L1878" s="367"/>
    </row>
    <row r="1879" spans="1:12" ht="19.5" hidden="1" customHeight="1">
      <c r="A1879" s="453">
        <v>3</v>
      </c>
      <c r="B1879" s="435">
        <v>1</v>
      </c>
      <c r="C1879" s="435" t="s">
        <v>49</v>
      </c>
      <c r="D1879" s="92">
        <v>5</v>
      </c>
      <c r="E1879" s="92">
        <v>2</v>
      </c>
      <c r="F1879" s="92">
        <v>1</v>
      </c>
      <c r="G1879" s="564" t="s">
        <v>51</v>
      </c>
      <c r="H1879" s="550" t="s">
        <v>446</v>
      </c>
      <c r="I1879" s="527"/>
      <c r="J1879" s="367"/>
      <c r="K1879" s="519"/>
      <c r="L1879" s="367"/>
    </row>
    <row r="1880" spans="1:12" ht="19.5" hidden="1" customHeight="1">
      <c r="A1880" s="453">
        <v>3</v>
      </c>
      <c r="B1880" s="435">
        <v>1</v>
      </c>
      <c r="C1880" s="435" t="s">
        <v>49</v>
      </c>
      <c r="D1880" s="92">
        <v>5</v>
      </c>
      <c r="E1880" s="92">
        <v>2</v>
      </c>
      <c r="F1880" s="92">
        <v>1</v>
      </c>
      <c r="G1880" s="549" t="s">
        <v>585</v>
      </c>
      <c r="H1880" s="550" t="s">
        <v>725</v>
      </c>
      <c r="I1880" s="527"/>
      <c r="J1880" s="367"/>
      <c r="K1880" s="519"/>
      <c r="L1880" s="367"/>
    </row>
    <row r="1881" spans="1:12" ht="19.5" hidden="1" customHeight="1">
      <c r="A1881" s="453">
        <v>3</v>
      </c>
      <c r="B1881" s="435">
        <v>1</v>
      </c>
      <c r="C1881" s="435" t="s">
        <v>49</v>
      </c>
      <c r="D1881" s="92">
        <v>5</v>
      </c>
      <c r="E1881" s="92">
        <v>2</v>
      </c>
      <c r="F1881" s="92">
        <v>2</v>
      </c>
      <c r="G1881" s="520"/>
      <c r="H1881" s="367" t="s">
        <v>220</v>
      </c>
      <c r="I1881" s="527"/>
      <c r="J1881" s="367"/>
      <c r="K1881" s="519">
        <f>K1882</f>
        <v>0</v>
      </c>
      <c r="L1881" s="367"/>
    </row>
    <row r="1882" spans="1:12" ht="19.5" hidden="1" customHeight="1">
      <c r="A1882" s="453">
        <v>3</v>
      </c>
      <c r="B1882" s="435">
        <v>1</v>
      </c>
      <c r="C1882" s="435" t="s">
        <v>49</v>
      </c>
      <c r="D1882" s="92">
        <v>5</v>
      </c>
      <c r="E1882" s="92">
        <v>2</v>
      </c>
      <c r="F1882" s="92">
        <v>2</v>
      </c>
      <c r="G1882" s="518" t="s">
        <v>41</v>
      </c>
      <c r="H1882" s="367" t="s">
        <v>701</v>
      </c>
      <c r="I1882" s="527"/>
      <c r="J1882" s="367"/>
      <c r="K1882" s="519"/>
      <c r="L1882" s="367"/>
    </row>
    <row r="1883" spans="1:12" ht="19.5" customHeight="1">
      <c r="A1883" s="453">
        <v>3</v>
      </c>
      <c r="B1883" s="435">
        <v>1</v>
      </c>
      <c r="C1883" s="435" t="s">
        <v>51</v>
      </c>
      <c r="D1883" s="92"/>
      <c r="E1883" s="92"/>
      <c r="F1883" s="92"/>
      <c r="G1883" s="520"/>
      <c r="H1883" s="433" t="s">
        <v>474</v>
      </c>
      <c r="I1883" s="532"/>
      <c r="J1883" s="367"/>
      <c r="K1883" s="519">
        <f>K1884</f>
        <v>4000000</v>
      </c>
      <c r="L1883" s="367" t="s">
        <v>48</v>
      </c>
    </row>
    <row r="1884" spans="1:12" ht="19.5" customHeight="1">
      <c r="A1884" s="453">
        <v>3</v>
      </c>
      <c r="B1884" s="435">
        <v>1</v>
      </c>
      <c r="C1884" s="435" t="s">
        <v>51</v>
      </c>
      <c r="D1884" s="92">
        <v>5</v>
      </c>
      <c r="E1884" s="92">
        <v>2</v>
      </c>
      <c r="F1884" s="92"/>
      <c r="G1884" s="520"/>
      <c r="H1884" s="367" t="s">
        <v>43</v>
      </c>
      <c r="I1884" s="527"/>
      <c r="J1884" s="367"/>
      <c r="K1884" s="519">
        <f>K1885+K1892+K1897</f>
        <v>4000000</v>
      </c>
      <c r="L1884" s="367"/>
    </row>
    <row r="1885" spans="1:12" ht="19.5" customHeight="1">
      <c r="A1885" s="453">
        <v>3</v>
      </c>
      <c r="B1885" s="435">
        <v>1</v>
      </c>
      <c r="C1885" s="435" t="s">
        <v>51</v>
      </c>
      <c r="D1885" s="92">
        <v>5</v>
      </c>
      <c r="E1885" s="92">
        <v>2</v>
      </c>
      <c r="F1885" s="92">
        <v>1</v>
      </c>
      <c r="G1885" s="520"/>
      <c r="H1885" s="367" t="s">
        <v>161</v>
      </c>
      <c r="I1885" s="527"/>
      <c r="J1885" s="367"/>
      <c r="K1885" s="519">
        <f>SUM(K1886:K1891)</f>
        <v>0</v>
      </c>
      <c r="L1885" s="367"/>
    </row>
    <row r="1886" spans="1:12" ht="19.5" hidden="1" customHeight="1">
      <c r="A1886" s="453">
        <v>3</v>
      </c>
      <c r="B1886" s="435">
        <v>1</v>
      </c>
      <c r="C1886" s="435" t="s">
        <v>51</v>
      </c>
      <c r="D1886" s="92">
        <v>5</v>
      </c>
      <c r="E1886" s="92">
        <v>2</v>
      </c>
      <c r="F1886" s="92">
        <v>1</v>
      </c>
      <c r="G1886" s="564" t="s">
        <v>34</v>
      </c>
      <c r="H1886" s="550" t="s">
        <v>330</v>
      </c>
      <c r="I1886" s="527"/>
      <c r="J1886" s="367"/>
      <c r="K1886" s="519"/>
      <c r="L1886" s="367"/>
    </row>
    <row r="1887" spans="1:12" ht="19.5" hidden="1" customHeight="1">
      <c r="A1887" s="453">
        <v>3</v>
      </c>
      <c r="B1887" s="435">
        <v>1</v>
      </c>
      <c r="C1887" s="435" t="s">
        <v>51</v>
      </c>
      <c r="D1887" s="92">
        <v>5</v>
      </c>
      <c r="E1887" s="92">
        <v>2</v>
      </c>
      <c r="F1887" s="92">
        <v>1</v>
      </c>
      <c r="G1887" s="564" t="s">
        <v>41</v>
      </c>
      <c r="H1887" s="550" t="s">
        <v>695</v>
      </c>
      <c r="I1887" s="527"/>
      <c r="J1887" s="367"/>
      <c r="K1887" s="519"/>
      <c r="L1887" s="367"/>
    </row>
    <row r="1888" spans="1:12" ht="19.5" hidden="1" customHeight="1">
      <c r="A1888" s="453">
        <v>3</v>
      </c>
      <c r="B1888" s="435">
        <v>1</v>
      </c>
      <c r="C1888" s="435" t="s">
        <v>51</v>
      </c>
      <c r="D1888" s="92">
        <v>5</v>
      </c>
      <c r="E1888" s="92">
        <v>2</v>
      </c>
      <c r="F1888" s="92">
        <v>1</v>
      </c>
      <c r="G1888" s="564" t="s">
        <v>45</v>
      </c>
      <c r="H1888" s="550" t="s">
        <v>197</v>
      </c>
      <c r="I1888" s="527"/>
      <c r="J1888" s="367"/>
      <c r="K1888" s="519"/>
      <c r="L1888" s="367"/>
    </row>
    <row r="1889" spans="1:12" ht="19.5" hidden="1" customHeight="1">
      <c r="A1889" s="453">
        <v>3</v>
      </c>
      <c r="B1889" s="435">
        <v>1</v>
      </c>
      <c r="C1889" s="435" t="s">
        <v>51</v>
      </c>
      <c r="D1889" s="92">
        <v>5</v>
      </c>
      <c r="E1889" s="92">
        <v>2</v>
      </c>
      <c r="F1889" s="92">
        <v>1</v>
      </c>
      <c r="G1889" s="564" t="s">
        <v>49</v>
      </c>
      <c r="H1889" s="550" t="s">
        <v>203</v>
      </c>
      <c r="I1889" s="527"/>
      <c r="J1889" s="367"/>
      <c r="K1889" s="519"/>
      <c r="L1889" s="367"/>
    </row>
    <row r="1890" spans="1:12" ht="19.5" hidden="1" customHeight="1">
      <c r="A1890" s="453">
        <v>3</v>
      </c>
      <c r="B1890" s="435">
        <v>1</v>
      </c>
      <c r="C1890" s="435" t="s">
        <v>51</v>
      </c>
      <c r="D1890" s="92">
        <v>5</v>
      </c>
      <c r="E1890" s="92">
        <v>2</v>
      </c>
      <c r="F1890" s="92">
        <v>1</v>
      </c>
      <c r="G1890" s="564" t="s">
        <v>51</v>
      </c>
      <c r="H1890" s="550" t="s">
        <v>446</v>
      </c>
      <c r="I1890" s="527"/>
      <c r="J1890" s="367"/>
      <c r="K1890" s="519"/>
      <c r="L1890" s="367"/>
    </row>
    <row r="1891" spans="1:12" ht="19.5" hidden="1" customHeight="1">
      <c r="A1891" s="453">
        <v>3</v>
      </c>
      <c r="B1891" s="435">
        <v>1</v>
      </c>
      <c r="C1891" s="435" t="s">
        <v>51</v>
      </c>
      <c r="D1891" s="92">
        <v>5</v>
      </c>
      <c r="E1891" s="92">
        <v>2</v>
      </c>
      <c r="F1891" s="92">
        <v>1</v>
      </c>
      <c r="G1891" s="549" t="s">
        <v>585</v>
      </c>
      <c r="H1891" s="550" t="s">
        <v>725</v>
      </c>
      <c r="I1891" s="527"/>
      <c r="J1891" s="367"/>
      <c r="K1891" s="519"/>
      <c r="L1891" s="367"/>
    </row>
    <row r="1892" spans="1:12" ht="19.5" customHeight="1">
      <c r="A1892" s="453">
        <v>3</v>
      </c>
      <c r="B1892" s="435">
        <v>1</v>
      </c>
      <c r="C1892" s="435" t="s">
        <v>51</v>
      </c>
      <c r="D1892" s="92">
        <v>5</v>
      </c>
      <c r="E1892" s="92">
        <v>2</v>
      </c>
      <c r="F1892" s="92">
        <v>2</v>
      </c>
      <c r="G1892" s="520"/>
      <c r="H1892" s="367" t="s">
        <v>220</v>
      </c>
      <c r="I1892" s="527"/>
      <c r="J1892" s="367"/>
      <c r="K1892" s="519">
        <f>SUM(K1893:K1896)</f>
        <v>0</v>
      </c>
      <c r="L1892" s="367"/>
    </row>
    <row r="1893" spans="1:12" ht="19.5" hidden="1" customHeight="1">
      <c r="A1893" s="453">
        <v>3</v>
      </c>
      <c r="B1893" s="435">
        <v>1</v>
      </c>
      <c r="C1893" s="435" t="s">
        <v>51</v>
      </c>
      <c r="D1893" s="92">
        <v>5</v>
      </c>
      <c r="E1893" s="92">
        <v>2</v>
      </c>
      <c r="F1893" s="92">
        <v>2</v>
      </c>
      <c r="G1893" s="518" t="s">
        <v>34</v>
      </c>
      <c r="H1893" s="367" t="s">
        <v>339</v>
      </c>
      <c r="I1893" s="527"/>
      <c r="J1893" s="367"/>
      <c r="K1893" s="519"/>
      <c r="L1893" s="367"/>
    </row>
    <row r="1894" spans="1:12" ht="19.5" hidden="1" customHeight="1">
      <c r="A1894" s="453">
        <v>3</v>
      </c>
      <c r="B1894" s="435">
        <v>1</v>
      </c>
      <c r="C1894" s="435" t="s">
        <v>51</v>
      </c>
      <c r="D1894" s="92">
        <v>5</v>
      </c>
      <c r="E1894" s="92">
        <v>2</v>
      </c>
      <c r="F1894" s="92">
        <v>2</v>
      </c>
      <c r="G1894" s="518" t="s">
        <v>41</v>
      </c>
      <c r="H1894" s="367" t="s">
        <v>701</v>
      </c>
      <c r="I1894" s="527"/>
      <c r="J1894" s="367"/>
      <c r="K1894" s="519"/>
      <c r="L1894" s="367"/>
    </row>
    <row r="1895" spans="1:12" ht="19.5" hidden="1" customHeight="1">
      <c r="A1895" s="453">
        <v>3</v>
      </c>
      <c r="B1895" s="435">
        <v>1</v>
      </c>
      <c r="C1895" s="435" t="s">
        <v>51</v>
      </c>
      <c r="D1895" s="92">
        <v>5</v>
      </c>
      <c r="E1895" s="92">
        <v>2</v>
      </c>
      <c r="F1895" s="92">
        <v>2</v>
      </c>
      <c r="G1895" s="518" t="s">
        <v>45</v>
      </c>
      <c r="H1895" s="367" t="s">
        <v>702</v>
      </c>
      <c r="I1895" s="527"/>
      <c r="J1895" s="367"/>
      <c r="K1895" s="519"/>
      <c r="L1895" s="367"/>
    </row>
    <row r="1896" spans="1:12" ht="19.5" hidden="1" customHeight="1">
      <c r="A1896" s="453">
        <v>3</v>
      </c>
      <c r="B1896" s="435">
        <v>1</v>
      </c>
      <c r="C1896" s="435" t="s">
        <v>51</v>
      </c>
      <c r="D1896" s="92">
        <v>5</v>
      </c>
      <c r="E1896" s="92">
        <v>2</v>
      </c>
      <c r="F1896" s="92">
        <v>2</v>
      </c>
      <c r="G1896" s="564" t="s">
        <v>585</v>
      </c>
      <c r="H1896" s="367" t="s">
        <v>703</v>
      </c>
      <c r="I1896" s="527"/>
      <c r="J1896" s="367"/>
      <c r="K1896" s="519"/>
      <c r="L1896" s="367"/>
    </row>
    <row r="1897" spans="1:12" ht="19.5" customHeight="1">
      <c r="A1897" s="453">
        <v>3</v>
      </c>
      <c r="B1897" s="435">
        <v>1</v>
      </c>
      <c r="C1897" s="435" t="s">
        <v>51</v>
      </c>
      <c r="D1897" s="92">
        <v>5</v>
      </c>
      <c r="E1897" s="92">
        <v>2</v>
      </c>
      <c r="F1897" s="92">
        <v>3</v>
      </c>
      <c r="G1897" s="520"/>
      <c r="H1897" s="367" t="s">
        <v>226</v>
      </c>
      <c r="I1897" s="367"/>
      <c r="J1897" s="367"/>
      <c r="K1897" s="519">
        <f>SUM(K1898:K1900)</f>
        <v>4000000</v>
      </c>
      <c r="L1897" s="367"/>
    </row>
    <row r="1898" spans="1:12" ht="19.5" hidden="1" customHeight="1">
      <c r="A1898" s="453">
        <v>3</v>
      </c>
      <c r="B1898" s="435">
        <v>1</v>
      </c>
      <c r="C1898" s="435" t="s">
        <v>51</v>
      </c>
      <c r="D1898" s="92">
        <v>5</v>
      </c>
      <c r="E1898" s="92">
        <v>2</v>
      </c>
      <c r="F1898" s="92">
        <v>3</v>
      </c>
      <c r="G1898" s="518" t="s">
        <v>34</v>
      </c>
      <c r="H1898" s="367" t="s">
        <v>704</v>
      </c>
      <c r="I1898" s="367"/>
      <c r="J1898" s="367"/>
      <c r="K1898" s="519"/>
      <c r="L1898" s="367"/>
    </row>
    <row r="1899" spans="1:12" ht="19.5" hidden="1" customHeight="1">
      <c r="A1899" s="453">
        <v>3</v>
      </c>
      <c r="B1899" s="435">
        <v>1</v>
      </c>
      <c r="C1899" s="435" t="s">
        <v>51</v>
      </c>
      <c r="D1899" s="92">
        <v>5</v>
      </c>
      <c r="E1899" s="92">
        <v>2</v>
      </c>
      <c r="F1899" s="92">
        <v>3</v>
      </c>
      <c r="G1899" s="518" t="s">
        <v>37</v>
      </c>
      <c r="H1899" s="367" t="s">
        <v>705</v>
      </c>
      <c r="I1899" s="367"/>
      <c r="J1899" s="367"/>
      <c r="K1899" s="519"/>
      <c r="L1899" s="367"/>
    </row>
    <row r="1900" spans="1:12" ht="19.5" customHeight="1">
      <c r="A1900" s="453">
        <v>3</v>
      </c>
      <c r="B1900" s="435">
        <v>1</v>
      </c>
      <c r="C1900" s="435" t="s">
        <v>51</v>
      </c>
      <c r="D1900" s="92">
        <v>5</v>
      </c>
      <c r="E1900" s="92">
        <v>2</v>
      </c>
      <c r="F1900" s="92">
        <v>3</v>
      </c>
      <c r="G1900" s="518" t="s">
        <v>39</v>
      </c>
      <c r="H1900" s="367" t="s">
        <v>495</v>
      </c>
      <c r="I1900" s="367"/>
      <c r="J1900" s="367"/>
      <c r="K1900" s="519">
        <f>'3.4.4'!J23</f>
        <v>4000000</v>
      </c>
      <c r="L1900" s="367"/>
    </row>
    <row r="1901" spans="1:12" ht="19.5" customHeight="1">
      <c r="A1901" s="453">
        <v>3</v>
      </c>
      <c r="B1901" s="435">
        <v>1</v>
      </c>
      <c r="C1901" s="602" t="s">
        <v>585</v>
      </c>
      <c r="D1901" s="92"/>
      <c r="E1901" s="92"/>
      <c r="F1901" s="92"/>
      <c r="G1901" s="520"/>
      <c r="H1901" s="433" t="s">
        <v>615</v>
      </c>
      <c r="I1901" s="532"/>
      <c r="J1901" s="367"/>
      <c r="K1901" s="519">
        <f>K1902</f>
        <v>0</v>
      </c>
      <c r="L1901" s="367"/>
    </row>
    <row r="1902" spans="1:12" ht="19.5" hidden="1" customHeight="1">
      <c r="A1902" s="453">
        <v>3</v>
      </c>
      <c r="B1902" s="435">
        <v>1</v>
      </c>
      <c r="C1902" s="435" t="s">
        <v>585</v>
      </c>
      <c r="D1902" s="92">
        <v>5</v>
      </c>
      <c r="E1902" s="92">
        <v>2</v>
      </c>
      <c r="F1902" s="92"/>
      <c r="G1902" s="520"/>
      <c r="H1902" s="367" t="s">
        <v>43</v>
      </c>
      <c r="I1902" s="527"/>
      <c r="J1902" s="367"/>
      <c r="K1902" s="519">
        <f>K1903+K1910</f>
        <v>0</v>
      </c>
      <c r="L1902" s="367"/>
    </row>
    <row r="1903" spans="1:12" ht="19.5" hidden="1" customHeight="1">
      <c r="A1903" s="453">
        <v>3</v>
      </c>
      <c r="B1903" s="435">
        <v>1</v>
      </c>
      <c r="C1903" s="435" t="s">
        <v>585</v>
      </c>
      <c r="D1903" s="92">
        <v>5</v>
      </c>
      <c r="E1903" s="92">
        <v>2</v>
      </c>
      <c r="F1903" s="92">
        <v>1</v>
      </c>
      <c r="G1903" s="520"/>
      <c r="H1903" s="367" t="s">
        <v>161</v>
      </c>
      <c r="I1903" s="527"/>
      <c r="J1903" s="367"/>
      <c r="K1903" s="519">
        <f>SUM(K1904:K1909)</f>
        <v>0</v>
      </c>
      <c r="L1903" s="367"/>
    </row>
    <row r="1904" spans="1:12" ht="19.5" hidden="1" customHeight="1">
      <c r="A1904" s="453">
        <v>3</v>
      </c>
      <c r="B1904" s="435">
        <v>1</v>
      </c>
      <c r="C1904" s="435" t="s">
        <v>585</v>
      </c>
      <c r="D1904" s="92">
        <v>5</v>
      </c>
      <c r="E1904" s="92">
        <v>2</v>
      </c>
      <c r="F1904" s="92">
        <v>1</v>
      </c>
      <c r="G1904" s="564" t="s">
        <v>34</v>
      </c>
      <c r="H1904" s="550" t="s">
        <v>330</v>
      </c>
      <c r="I1904" s="527"/>
      <c r="J1904" s="367"/>
      <c r="K1904" s="519"/>
      <c r="L1904" s="367"/>
    </row>
    <row r="1905" spans="1:12" ht="19.5" hidden="1" customHeight="1">
      <c r="A1905" s="453">
        <v>3</v>
      </c>
      <c r="B1905" s="435">
        <v>1</v>
      </c>
      <c r="C1905" s="435" t="s">
        <v>585</v>
      </c>
      <c r="D1905" s="92">
        <v>5</v>
      </c>
      <c r="E1905" s="92">
        <v>2</v>
      </c>
      <c r="F1905" s="92">
        <v>1</v>
      </c>
      <c r="G1905" s="564" t="s">
        <v>41</v>
      </c>
      <c r="H1905" s="550" t="s">
        <v>695</v>
      </c>
      <c r="I1905" s="527"/>
      <c r="J1905" s="367"/>
      <c r="K1905" s="519"/>
      <c r="L1905" s="367"/>
    </row>
    <row r="1906" spans="1:12" ht="19.5" hidden="1" customHeight="1">
      <c r="A1906" s="453">
        <v>3</v>
      </c>
      <c r="B1906" s="435">
        <v>1</v>
      </c>
      <c r="C1906" s="435" t="s">
        <v>585</v>
      </c>
      <c r="D1906" s="92">
        <v>5</v>
      </c>
      <c r="E1906" s="92">
        <v>2</v>
      </c>
      <c r="F1906" s="92">
        <v>1</v>
      </c>
      <c r="G1906" s="564" t="s">
        <v>45</v>
      </c>
      <c r="H1906" s="550" t="s">
        <v>197</v>
      </c>
      <c r="I1906" s="527"/>
      <c r="J1906" s="367"/>
      <c r="K1906" s="519"/>
      <c r="L1906" s="367"/>
    </row>
    <row r="1907" spans="1:12" ht="19.5" hidden="1" customHeight="1">
      <c r="A1907" s="453">
        <v>3</v>
      </c>
      <c r="B1907" s="435">
        <v>1</v>
      </c>
      <c r="C1907" s="435" t="s">
        <v>585</v>
      </c>
      <c r="D1907" s="92">
        <v>5</v>
      </c>
      <c r="E1907" s="92">
        <v>2</v>
      </c>
      <c r="F1907" s="92">
        <v>1</v>
      </c>
      <c r="G1907" s="564" t="s">
        <v>49</v>
      </c>
      <c r="H1907" s="550" t="s">
        <v>203</v>
      </c>
      <c r="I1907" s="527"/>
      <c r="J1907" s="367"/>
      <c r="K1907" s="519"/>
      <c r="L1907" s="367"/>
    </row>
    <row r="1908" spans="1:12" ht="19.5" hidden="1" customHeight="1">
      <c r="A1908" s="453">
        <v>3</v>
      </c>
      <c r="B1908" s="435">
        <v>1</v>
      </c>
      <c r="C1908" s="435" t="s">
        <v>585</v>
      </c>
      <c r="D1908" s="92">
        <v>5</v>
      </c>
      <c r="E1908" s="92">
        <v>2</v>
      </c>
      <c r="F1908" s="92">
        <v>1</v>
      </c>
      <c r="G1908" s="564" t="s">
        <v>51</v>
      </c>
      <c r="H1908" s="550" t="s">
        <v>446</v>
      </c>
      <c r="I1908" s="527"/>
      <c r="J1908" s="367"/>
      <c r="K1908" s="519"/>
      <c r="L1908" s="367"/>
    </row>
    <row r="1909" spans="1:12" ht="19.5" hidden="1" customHeight="1">
      <c r="A1909" s="453">
        <v>3</v>
      </c>
      <c r="B1909" s="435">
        <v>1</v>
      </c>
      <c r="C1909" s="435" t="s">
        <v>585</v>
      </c>
      <c r="D1909" s="92">
        <v>5</v>
      </c>
      <c r="E1909" s="92">
        <v>2</v>
      </c>
      <c r="F1909" s="92">
        <v>1</v>
      </c>
      <c r="G1909" s="549" t="s">
        <v>585</v>
      </c>
      <c r="H1909" s="550" t="s">
        <v>725</v>
      </c>
      <c r="I1909" s="527"/>
      <c r="J1909" s="367"/>
      <c r="K1909" s="519"/>
      <c r="L1909" s="367"/>
    </row>
    <row r="1910" spans="1:12" ht="19.5" hidden="1" customHeight="1">
      <c r="A1910" s="453">
        <v>3</v>
      </c>
      <c r="B1910" s="435">
        <v>1</v>
      </c>
      <c r="C1910" s="435" t="s">
        <v>585</v>
      </c>
      <c r="D1910" s="92">
        <v>5</v>
      </c>
      <c r="E1910" s="92">
        <v>2</v>
      </c>
      <c r="F1910" s="92">
        <v>2</v>
      </c>
      <c r="G1910" s="520"/>
      <c r="H1910" s="367" t="s">
        <v>220</v>
      </c>
      <c r="I1910" s="527"/>
      <c r="J1910" s="367"/>
      <c r="K1910" s="519">
        <f>SUM(K1911:K1914)</f>
        <v>0</v>
      </c>
      <c r="L1910" s="367"/>
    </row>
    <row r="1911" spans="1:12" ht="19.5" hidden="1" customHeight="1">
      <c r="A1911" s="453">
        <v>3</v>
      </c>
      <c r="B1911" s="435">
        <v>1</v>
      </c>
      <c r="C1911" s="602" t="s">
        <v>585</v>
      </c>
      <c r="D1911" s="92">
        <v>5</v>
      </c>
      <c r="E1911" s="92">
        <v>2</v>
      </c>
      <c r="F1911" s="92">
        <v>2</v>
      </c>
      <c r="G1911" s="518" t="s">
        <v>34</v>
      </c>
      <c r="H1911" s="367" t="s">
        <v>339</v>
      </c>
      <c r="I1911" s="527"/>
      <c r="J1911" s="367"/>
      <c r="K1911" s="519"/>
      <c r="L1911" s="367"/>
    </row>
    <row r="1912" spans="1:12" ht="19.5" hidden="1" customHeight="1">
      <c r="A1912" s="453">
        <v>3</v>
      </c>
      <c r="B1912" s="435">
        <v>1</v>
      </c>
      <c r="C1912" s="602" t="s">
        <v>585</v>
      </c>
      <c r="D1912" s="92">
        <v>5</v>
      </c>
      <c r="E1912" s="92">
        <v>2</v>
      </c>
      <c r="F1912" s="92">
        <v>2</v>
      </c>
      <c r="G1912" s="518" t="s">
        <v>41</v>
      </c>
      <c r="H1912" s="367" t="s">
        <v>792</v>
      </c>
      <c r="I1912" s="527"/>
      <c r="J1912" s="367"/>
      <c r="K1912" s="519"/>
      <c r="L1912" s="367"/>
    </row>
    <row r="1913" spans="1:12" ht="19.5" hidden="1" customHeight="1">
      <c r="A1913" s="453">
        <v>3</v>
      </c>
      <c r="B1913" s="435">
        <v>1</v>
      </c>
      <c r="C1913" s="435" t="s">
        <v>585</v>
      </c>
      <c r="D1913" s="92">
        <v>5</v>
      </c>
      <c r="E1913" s="92">
        <v>2</v>
      </c>
      <c r="F1913" s="92">
        <v>2</v>
      </c>
      <c r="G1913" s="518" t="s">
        <v>45</v>
      </c>
      <c r="H1913" s="367" t="s">
        <v>702</v>
      </c>
      <c r="I1913" s="527"/>
      <c r="J1913" s="367"/>
      <c r="K1913" s="519"/>
      <c r="L1913" s="367"/>
    </row>
    <row r="1914" spans="1:12" ht="19.5" hidden="1" customHeight="1">
      <c r="A1914" s="453">
        <v>3</v>
      </c>
      <c r="B1914" s="435">
        <v>1</v>
      </c>
      <c r="C1914" s="435" t="s">
        <v>585</v>
      </c>
      <c r="D1914" s="92">
        <v>5</v>
      </c>
      <c r="E1914" s="92">
        <v>2</v>
      </c>
      <c r="F1914" s="92">
        <v>2</v>
      </c>
      <c r="G1914" s="564" t="s">
        <v>585</v>
      </c>
      <c r="H1914" s="367" t="s">
        <v>703</v>
      </c>
      <c r="I1914" s="527"/>
      <c r="J1914" s="367"/>
      <c r="K1914" s="519"/>
      <c r="L1914" s="367"/>
    </row>
    <row r="1915" spans="1:12" ht="19.5" customHeight="1">
      <c r="A1915" s="92">
        <v>3</v>
      </c>
      <c r="B1915" s="420">
        <v>2</v>
      </c>
      <c r="C1915" s="435"/>
      <c r="D1915" s="92"/>
      <c r="E1915" s="92"/>
      <c r="F1915" s="92"/>
      <c r="G1915" s="520"/>
      <c r="H1915" s="465" t="s">
        <v>475</v>
      </c>
      <c r="I1915" s="527"/>
      <c r="J1915" s="367"/>
      <c r="K1915" s="519">
        <f>K1916+K1933+K1943+K1961+K1972+K1990</f>
        <v>14749500</v>
      </c>
      <c r="L1915" s="367"/>
    </row>
    <row r="1916" spans="1:12" ht="19.5" customHeight="1">
      <c r="A1916" s="92">
        <v>3</v>
      </c>
      <c r="B1916" s="420">
        <v>2</v>
      </c>
      <c r="C1916" s="435" t="s">
        <v>34</v>
      </c>
      <c r="D1916" s="92"/>
      <c r="E1916" s="92"/>
      <c r="F1916" s="92"/>
      <c r="G1916" s="520"/>
      <c r="H1916" s="537" t="s">
        <v>476</v>
      </c>
      <c r="I1916" s="536"/>
      <c r="J1916" s="367"/>
      <c r="K1916" s="519">
        <f>K1917</f>
        <v>0</v>
      </c>
      <c r="L1916" s="367"/>
    </row>
    <row r="1917" spans="1:12" ht="19.5" hidden="1" customHeight="1">
      <c r="A1917" s="453">
        <v>3</v>
      </c>
      <c r="B1917" s="435">
        <v>2</v>
      </c>
      <c r="C1917" s="435" t="s">
        <v>34</v>
      </c>
      <c r="D1917" s="92">
        <v>5</v>
      </c>
      <c r="E1917" s="92">
        <v>2</v>
      </c>
      <c r="F1917" s="92"/>
      <c r="G1917" s="520"/>
      <c r="H1917" s="367" t="s">
        <v>43</v>
      </c>
      <c r="I1917" s="527"/>
      <c r="J1917" s="367"/>
      <c r="K1917" s="519">
        <f>K1918+K1925+K1930</f>
        <v>0</v>
      </c>
      <c r="L1917" s="367"/>
    </row>
    <row r="1918" spans="1:12" ht="19.5" hidden="1" customHeight="1">
      <c r="A1918" s="453">
        <v>3</v>
      </c>
      <c r="B1918" s="420">
        <v>2</v>
      </c>
      <c r="C1918" s="435" t="s">
        <v>34</v>
      </c>
      <c r="D1918" s="92">
        <v>5</v>
      </c>
      <c r="E1918" s="92">
        <v>2</v>
      </c>
      <c r="F1918" s="92">
        <v>1</v>
      </c>
      <c r="G1918" s="520"/>
      <c r="H1918" s="367" t="s">
        <v>161</v>
      </c>
      <c r="I1918" s="527"/>
      <c r="J1918" s="367"/>
      <c r="K1918" s="519">
        <f>SUM(K1919:K1924)</f>
        <v>0</v>
      </c>
      <c r="L1918" s="367"/>
    </row>
    <row r="1919" spans="1:12" ht="19.5" hidden="1" customHeight="1">
      <c r="A1919" s="453">
        <v>3</v>
      </c>
      <c r="B1919" s="420">
        <v>2</v>
      </c>
      <c r="C1919" s="435" t="s">
        <v>34</v>
      </c>
      <c r="D1919" s="92">
        <v>5</v>
      </c>
      <c r="E1919" s="92">
        <v>2</v>
      </c>
      <c r="F1919" s="92">
        <v>1</v>
      </c>
      <c r="G1919" s="564" t="s">
        <v>34</v>
      </c>
      <c r="H1919" s="550" t="s">
        <v>330</v>
      </c>
      <c r="I1919" s="527"/>
      <c r="J1919" s="367"/>
      <c r="K1919" s="519"/>
      <c r="L1919" s="367"/>
    </row>
    <row r="1920" spans="1:12" s="566" customFormat="1" ht="18.75" hidden="1" customHeight="1">
      <c r="A1920" s="453">
        <v>3</v>
      </c>
      <c r="B1920" s="420">
        <v>2</v>
      </c>
      <c r="C1920" s="435" t="s">
        <v>34</v>
      </c>
      <c r="D1920" s="92">
        <v>5</v>
      </c>
      <c r="E1920" s="92">
        <v>2</v>
      </c>
      <c r="F1920" s="92">
        <v>1</v>
      </c>
      <c r="G1920" s="564" t="s">
        <v>41</v>
      </c>
      <c r="H1920" s="550" t="s">
        <v>695</v>
      </c>
      <c r="I1920" s="527"/>
      <c r="J1920" s="367"/>
      <c r="K1920" s="519"/>
      <c r="L1920" s="367"/>
    </row>
    <row r="1921" spans="1:12" ht="18.75" hidden="1" customHeight="1">
      <c r="A1921" s="453">
        <v>3</v>
      </c>
      <c r="B1921" s="420">
        <v>2</v>
      </c>
      <c r="C1921" s="435" t="s">
        <v>34</v>
      </c>
      <c r="D1921" s="92">
        <v>5</v>
      </c>
      <c r="E1921" s="92">
        <v>2</v>
      </c>
      <c r="F1921" s="92">
        <v>1</v>
      </c>
      <c r="G1921" s="564" t="s">
        <v>45</v>
      </c>
      <c r="H1921" s="550" t="s">
        <v>197</v>
      </c>
      <c r="I1921" s="527"/>
      <c r="J1921" s="367"/>
      <c r="K1921" s="519"/>
      <c r="L1921" s="367"/>
    </row>
    <row r="1922" spans="1:12" ht="19.5" hidden="1" customHeight="1">
      <c r="A1922" s="453">
        <v>3</v>
      </c>
      <c r="B1922" s="420">
        <v>2</v>
      </c>
      <c r="C1922" s="435" t="s">
        <v>34</v>
      </c>
      <c r="D1922" s="92">
        <v>5</v>
      </c>
      <c r="E1922" s="92">
        <v>2</v>
      </c>
      <c r="F1922" s="92">
        <v>1</v>
      </c>
      <c r="G1922" s="564" t="s">
        <v>49</v>
      </c>
      <c r="H1922" s="550" t="s">
        <v>203</v>
      </c>
      <c r="I1922" s="527"/>
      <c r="J1922" s="367"/>
      <c r="K1922" s="519"/>
      <c r="L1922" s="367"/>
    </row>
    <row r="1923" spans="1:12" ht="19.5" hidden="1" customHeight="1">
      <c r="A1923" s="453">
        <v>3</v>
      </c>
      <c r="B1923" s="420">
        <v>2</v>
      </c>
      <c r="C1923" s="435" t="s">
        <v>34</v>
      </c>
      <c r="D1923" s="92">
        <v>5</v>
      </c>
      <c r="E1923" s="92">
        <v>2</v>
      </c>
      <c r="F1923" s="92">
        <v>1</v>
      </c>
      <c r="G1923" s="564" t="s">
        <v>51</v>
      </c>
      <c r="H1923" s="550" t="s">
        <v>446</v>
      </c>
      <c r="I1923" s="527"/>
      <c r="J1923" s="367"/>
      <c r="K1923" s="519"/>
      <c r="L1923" s="367"/>
    </row>
    <row r="1924" spans="1:12" ht="19.5" hidden="1" customHeight="1">
      <c r="A1924" s="453">
        <v>3</v>
      </c>
      <c r="B1924" s="420">
        <v>2</v>
      </c>
      <c r="C1924" s="435" t="s">
        <v>34</v>
      </c>
      <c r="D1924" s="92">
        <v>5</v>
      </c>
      <c r="E1924" s="92">
        <v>2</v>
      </c>
      <c r="F1924" s="92">
        <v>1</v>
      </c>
      <c r="G1924" s="549" t="s">
        <v>585</v>
      </c>
      <c r="H1924" s="550" t="s">
        <v>725</v>
      </c>
      <c r="I1924" s="527"/>
      <c r="J1924" s="367"/>
      <c r="K1924" s="519"/>
      <c r="L1924" s="367"/>
    </row>
    <row r="1925" spans="1:12" ht="19.5" hidden="1" customHeight="1">
      <c r="A1925" s="453">
        <v>3</v>
      </c>
      <c r="B1925" s="420">
        <v>2</v>
      </c>
      <c r="C1925" s="435" t="s">
        <v>34</v>
      </c>
      <c r="D1925" s="92">
        <v>5</v>
      </c>
      <c r="E1925" s="92">
        <v>2</v>
      </c>
      <c r="F1925" s="92">
        <v>2</v>
      </c>
      <c r="G1925" s="520"/>
      <c r="H1925" s="367" t="s">
        <v>220</v>
      </c>
      <c r="I1925" s="527"/>
      <c r="J1925" s="367"/>
      <c r="K1925" s="519">
        <f>SUM(K1926:K1929)</f>
        <v>0</v>
      </c>
      <c r="L1925" s="367"/>
    </row>
    <row r="1926" spans="1:12" ht="19.5" hidden="1" customHeight="1">
      <c r="A1926" s="453">
        <v>3</v>
      </c>
      <c r="B1926" s="420">
        <v>2</v>
      </c>
      <c r="C1926" s="435" t="s">
        <v>34</v>
      </c>
      <c r="D1926" s="92">
        <v>5</v>
      </c>
      <c r="E1926" s="92">
        <v>2</v>
      </c>
      <c r="F1926" s="92">
        <v>2</v>
      </c>
      <c r="G1926" s="518" t="s">
        <v>34</v>
      </c>
      <c r="H1926" s="367" t="s">
        <v>339</v>
      </c>
      <c r="I1926" s="527"/>
      <c r="J1926" s="367"/>
      <c r="K1926" s="519"/>
      <c r="L1926" s="367"/>
    </row>
    <row r="1927" spans="1:12" ht="19.5" hidden="1" customHeight="1">
      <c r="A1927" s="453">
        <v>3</v>
      </c>
      <c r="B1927" s="420">
        <v>2</v>
      </c>
      <c r="C1927" s="435" t="s">
        <v>34</v>
      </c>
      <c r="D1927" s="92">
        <v>5</v>
      </c>
      <c r="E1927" s="92">
        <v>2</v>
      </c>
      <c r="F1927" s="92">
        <v>2</v>
      </c>
      <c r="G1927" s="518" t="s">
        <v>41</v>
      </c>
      <c r="H1927" s="367" t="s">
        <v>792</v>
      </c>
      <c r="I1927" s="527"/>
      <c r="J1927" s="367"/>
      <c r="K1927" s="519"/>
      <c r="L1927" s="367"/>
    </row>
    <row r="1928" spans="1:12" ht="19.5" hidden="1" customHeight="1">
      <c r="A1928" s="453">
        <v>3</v>
      </c>
      <c r="B1928" s="420">
        <v>2</v>
      </c>
      <c r="C1928" s="435" t="s">
        <v>34</v>
      </c>
      <c r="D1928" s="92">
        <v>5</v>
      </c>
      <c r="E1928" s="92">
        <v>2</v>
      </c>
      <c r="F1928" s="92">
        <v>2</v>
      </c>
      <c r="G1928" s="518" t="s">
        <v>45</v>
      </c>
      <c r="H1928" s="367" t="s">
        <v>702</v>
      </c>
      <c r="I1928" s="527"/>
      <c r="J1928" s="367"/>
      <c r="K1928" s="519"/>
      <c r="L1928" s="367"/>
    </row>
    <row r="1929" spans="1:12" ht="19.5" hidden="1" customHeight="1">
      <c r="A1929" s="453">
        <v>3</v>
      </c>
      <c r="B1929" s="420">
        <v>2</v>
      </c>
      <c r="C1929" s="435" t="s">
        <v>34</v>
      </c>
      <c r="D1929" s="92">
        <v>5</v>
      </c>
      <c r="E1929" s="92">
        <v>2</v>
      </c>
      <c r="F1929" s="92">
        <v>2</v>
      </c>
      <c r="G1929" s="564" t="s">
        <v>585</v>
      </c>
      <c r="H1929" s="367" t="s">
        <v>703</v>
      </c>
      <c r="I1929" s="527"/>
      <c r="J1929" s="367"/>
      <c r="K1929" s="519"/>
      <c r="L1929" s="367"/>
    </row>
    <row r="1930" spans="1:12" ht="19.5" hidden="1" customHeight="1">
      <c r="A1930" s="453">
        <v>3</v>
      </c>
      <c r="B1930" s="435">
        <v>2</v>
      </c>
      <c r="C1930" s="435" t="s">
        <v>34</v>
      </c>
      <c r="D1930" s="92">
        <v>5</v>
      </c>
      <c r="E1930" s="92">
        <v>2</v>
      </c>
      <c r="F1930" s="92">
        <v>7</v>
      </c>
      <c r="G1930" s="520"/>
      <c r="H1930" s="367" t="s">
        <v>768</v>
      </c>
      <c r="I1930" s="527"/>
      <c r="J1930" s="367"/>
      <c r="K1930" s="519">
        <f>SUM(K1931:K1932)</f>
        <v>0</v>
      </c>
      <c r="L1930" s="367"/>
    </row>
    <row r="1931" spans="1:12" ht="19.5" hidden="1" customHeight="1">
      <c r="A1931" s="453">
        <v>3</v>
      </c>
      <c r="B1931" s="435">
        <v>2</v>
      </c>
      <c r="C1931" s="435" t="s">
        <v>34</v>
      </c>
      <c r="D1931" s="92">
        <v>5</v>
      </c>
      <c r="E1931" s="92">
        <v>2</v>
      </c>
      <c r="F1931" s="92">
        <v>7</v>
      </c>
      <c r="G1931" s="518" t="s">
        <v>34</v>
      </c>
      <c r="H1931" s="367" t="s">
        <v>769</v>
      </c>
      <c r="I1931" s="527"/>
      <c r="J1931" s="367"/>
      <c r="K1931" s="519"/>
      <c r="L1931" s="367"/>
    </row>
    <row r="1932" spans="1:12" ht="19.5" hidden="1" customHeight="1">
      <c r="A1932" s="453">
        <v>3</v>
      </c>
      <c r="B1932" s="435">
        <v>2</v>
      </c>
      <c r="C1932" s="435" t="s">
        <v>34</v>
      </c>
      <c r="D1932" s="92">
        <v>5</v>
      </c>
      <c r="E1932" s="435">
        <v>2</v>
      </c>
      <c r="F1932" s="435">
        <v>7</v>
      </c>
      <c r="G1932" s="567" t="s">
        <v>37</v>
      </c>
      <c r="H1932" s="367" t="s">
        <v>770</v>
      </c>
      <c r="I1932" s="568"/>
      <c r="J1932" s="362"/>
      <c r="K1932" s="569"/>
      <c r="L1932" s="362"/>
    </row>
    <row r="1933" spans="1:12" ht="19.5" customHeight="1">
      <c r="A1933" s="92">
        <v>3</v>
      </c>
      <c r="B1933" s="420">
        <v>2</v>
      </c>
      <c r="C1933" s="435" t="s">
        <v>37</v>
      </c>
      <c r="D1933" s="92"/>
      <c r="E1933" s="92"/>
      <c r="F1933" s="92"/>
      <c r="G1933" s="520"/>
      <c r="H1933" s="433" t="s">
        <v>477</v>
      </c>
      <c r="I1933" s="532"/>
      <c r="J1933" s="367"/>
      <c r="K1933" s="519">
        <f>K1934</f>
        <v>0</v>
      </c>
      <c r="L1933" s="367"/>
    </row>
    <row r="1934" spans="1:12" ht="19.5" hidden="1" customHeight="1">
      <c r="A1934" s="453">
        <v>3</v>
      </c>
      <c r="B1934" s="420">
        <v>2</v>
      </c>
      <c r="C1934" s="435" t="s">
        <v>37</v>
      </c>
      <c r="D1934" s="92">
        <v>5</v>
      </c>
      <c r="E1934" s="92">
        <v>2</v>
      </c>
      <c r="F1934" s="92"/>
      <c r="G1934" s="520"/>
      <c r="H1934" s="367" t="s">
        <v>43</v>
      </c>
      <c r="I1934" s="527"/>
      <c r="J1934" s="367"/>
      <c r="K1934" s="519">
        <f>K1935+K1937+K1939+K1941</f>
        <v>0</v>
      </c>
      <c r="L1934" s="367"/>
    </row>
    <row r="1935" spans="1:12" ht="19.5" hidden="1" customHeight="1">
      <c r="A1935" s="453">
        <v>3</v>
      </c>
      <c r="B1935" s="420">
        <v>2</v>
      </c>
      <c r="C1935" s="435" t="s">
        <v>37</v>
      </c>
      <c r="D1935" s="92">
        <v>5</v>
      </c>
      <c r="E1935" s="92">
        <v>2</v>
      </c>
      <c r="F1935" s="92">
        <v>1</v>
      </c>
      <c r="G1935" s="520"/>
      <c r="H1935" s="367" t="s">
        <v>161</v>
      </c>
      <c r="I1935" s="527"/>
      <c r="J1935" s="367"/>
      <c r="K1935" s="519">
        <f>SUM(K1936:K1938)</f>
        <v>0</v>
      </c>
      <c r="L1935" s="367"/>
    </row>
    <row r="1936" spans="1:12" ht="19.5" hidden="1" customHeight="1">
      <c r="A1936" s="453">
        <v>3</v>
      </c>
      <c r="B1936" s="420">
        <v>2</v>
      </c>
      <c r="C1936" s="435" t="s">
        <v>37</v>
      </c>
      <c r="D1936" s="92">
        <v>5</v>
      </c>
      <c r="E1936" s="92">
        <v>2</v>
      </c>
      <c r="F1936" s="92">
        <v>1</v>
      </c>
      <c r="G1936" s="564" t="s">
        <v>49</v>
      </c>
      <c r="H1936" s="550" t="s">
        <v>203</v>
      </c>
      <c r="I1936" s="527"/>
      <c r="J1936" s="367"/>
      <c r="K1936" s="519"/>
      <c r="L1936" s="367"/>
    </row>
    <row r="1937" spans="1:12" ht="19.5" hidden="1" customHeight="1">
      <c r="A1937" s="453">
        <v>3</v>
      </c>
      <c r="B1937" s="420">
        <v>2</v>
      </c>
      <c r="C1937" s="435" t="s">
        <v>37</v>
      </c>
      <c r="D1937" s="92">
        <v>5</v>
      </c>
      <c r="E1937" s="92">
        <v>2</v>
      </c>
      <c r="F1937" s="92">
        <v>2</v>
      </c>
      <c r="G1937" s="520"/>
      <c r="H1937" s="367" t="s">
        <v>220</v>
      </c>
      <c r="I1937" s="527"/>
      <c r="J1937" s="367"/>
      <c r="K1937" s="519">
        <f>K1938</f>
        <v>0</v>
      </c>
      <c r="L1937" s="367"/>
    </row>
    <row r="1938" spans="1:12" ht="19.5" hidden="1" customHeight="1">
      <c r="A1938" s="453">
        <v>3</v>
      </c>
      <c r="B1938" s="420">
        <v>2</v>
      </c>
      <c r="C1938" s="435" t="s">
        <v>37</v>
      </c>
      <c r="D1938" s="92">
        <v>5</v>
      </c>
      <c r="E1938" s="92">
        <v>2</v>
      </c>
      <c r="F1938" s="92">
        <v>2</v>
      </c>
      <c r="G1938" s="518" t="s">
        <v>34</v>
      </c>
      <c r="H1938" s="367" t="s">
        <v>339</v>
      </c>
      <c r="I1938" s="527"/>
      <c r="J1938" s="367"/>
      <c r="K1938" s="519"/>
      <c r="L1938" s="367"/>
    </row>
    <row r="1939" spans="1:12" ht="19.5" hidden="1" customHeight="1">
      <c r="A1939" s="453">
        <v>3</v>
      </c>
      <c r="B1939" s="420">
        <v>2</v>
      </c>
      <c r="C1939" s="435" t="s">
        <v>37</v>
      </c>
      <c r="D1939" s="92">
        <v>5</v>
      </c>
      <c r="E1939" s="92">
        <v>2</v>
      </c>
      <c r="F1939" s="92">
        <v>3</v>
      </c>
      <c r="G1939" s="520"/>
      <c r="H1939" s="367" t="s">
        <v>226</v>
      </c>
      <c r="I1939" s="527"/>
      <c r="J1939" s="367"/>
      <c r="K1939" s="519">
        <f>K1940</f>
        <v>0</v>
      </c>
      <c r="L1939" s="367"/>
    </row>
    <row r="1940" spans="1:12" ht="19.5" hidden="1" customHeight="1">
      <c r="A1940" s="453">
        <v>3</v>
      </c>
      <c r="B1940" s="420">
        <v>2</v>
      </c>
      <c r="C1940" s="435" t="s">
        <v>37</v>
      </c>
      <c r="D1940" s="92">
        <v>5</v>
      </c>
      <c r="E1940" s="92">
        <v>2</v>
      </c>
      <c r="F1940" s="92">
        <v>3</v>
      </c>
      <c r="G1940" s="518" t="s">
        <v>34</v>
      </c>
      <c r="H1940" s="367" t="s">
        <v>704</v>
      </c>
      <c r="I1940" s="527"/>
      <c r="J1940" s="367"/>
      <c r="K1940" s="519"/>
      <c r="L1940" s="367"/>
    </row>
    <row r="1941" spans="1:12" ht="19.5" hidden="1" customHeight="1">
      <c r="A1941" s="453">
        <v>3</v>
      </c>
      <c r="B1941" s="420">
        <v>2</v>
      </c>
      <c r="C1941" s="435" t="s">
        <v>37</v>
      </c>
      <c r="D1941" s="92">
        <v>5</v>
      </c>
      <c r="E1941" s="92">
        <v>2</v>
      </c>
      <c r="F1941" s="92">
        <v>4</v>
      </c>
      <c r="G1941" s="520"/>
      <c r="H1941" s="367" t="s">
        <v>706</v>
      </c>
      <c r="I1941" s="527"/>
      <c r="J1941" s="367"/>
      <c r="K1941" s="519">
        <f>K1942</f>
        <v>0</v>
      </c>
      <c r="L1941" s="367"/>
    </row>
    <row r="1942" spans="1:12" ht="19.5" hidden="1" customHeight="1">
      <c r="A1942" s="453">
        <v>3</v>
      </c>
      <c r="B1942" s="420">
        <v>2</v>
      </c>
      <c r="C1942" s="435" t="s">
        <v>37</v>
      </c>
      <c r="D1942" s="92">
        <v>5</v>
      </c>
      <c r="E1942" s="92">
        <v>2</v>
      </c>
      <c r="F1942" s="92">
        <v>4</v>
      </c>
      <c r="G1942" s="518" t="s">
        <v>39</v>
      </c>
      <c r="H1942" s="579" t="s">
        <v>709</v>
      </c>
      <c r="I1942" s="527"/>
      <c r="J1942" s="367"/>
      <c r="K1942" s="519"/>
      <c r="L1942" s="367"/>
    </row>
    <row r="1943" spans="1:12" ht="19.5" customHeight="1">
      <c r="A1943" s="92">
        <v>3</v>
      </c>
      <c r="B1943" s="420">
        <v>2</v>
      </c>
      <c r="C1943" s="435" t="s">
        <v>39</v>
      </c>
      <c r="D1943" s="92"/>
      <c r="E1943" s="92"/>
      <c r="F1943" s="92"/>
      <c r="G1943" s="520"/>
      <c r="H1943" s="433" t="s">
        <v>478</v>
      </c>
      <c r="I1943" s="532"/>
      <c r="J1943" s="367"/>
      <c r="K1943" s="519">
        <f>K1944+K1956</f>
        <v>14749500</v>
      </c>
      <c r="L1943" s="367" t="s">
        <v>47</v>
      </c>
    </row>
    <row r="1944" spans="1:12" ht="19.5" customHeight="1">
      <c r="A1944" s="453">
        <v>3</v>
      </c>
      <c r="B1944" s="435">
        <v>2</v>
      </c>
      <c r="C1944" s="435" t="s">
        <v>39</v>
      </c>
      <c r="D1944" s="92">
        <v>5</v>
      </c>
      <c r="E1944" s="92">
        <v>2</v>
      </c>
      <c r="F1944" s="92"/>
      <c r="G1944" s="520"/>
      <c r="H1944" s="367" t="s">
        <v>43</v>
      </c>
      <c r="I1944" s="527"/>
      <c r="J1944" s="367"/>
      <c r="K1944" s="519">
        <f>K1945+K1952</f>
        <v>4749500</v>
      </c>
      <c r="L1944" s="367"/>
    </row>
    <row r="1945" spans="1:12" ht="19.5" customHeight="1">
      <c r="A1945" s="453">
        <v>3</v>
      </c>
      <c r="B1945" s="420">
        <v>2</v>
      </c>
      <c r="C1945" s="435" t="s">
        <v>39</v>
      </c>
      <c r="D1945" s="92">
        <v>5</v>
      </c>
      <c r="E1945" s="92">
        <v>2</v>
      </c>
      <c r="F1945" s="92">
        <v>1</v>
      </c>
      <c r="G1945" s="520"/>
      <c r="H1945" s="367" t="s">
        <v>161</v>
      </c>
      <c r="I1945" s="527"/>
      <c r="J1945" s="367"/>
      <c r="K1945" s="519">
        <f>SUM(K1946:K1951)</f>
        <v>4749500</v>
      </c>
      <c r="L1945" s="367"/>
    </row>
    <row r="1946" spans="1:12" ht="19.5" hidden="1" customHeight="1">
      <c r="A1946" s="453">
        <v>3</v>
      </c>
      <c r="B1946" s="420">
        <v>2</v>
      </c>
      <c r="C1946" s="435" t="s">
        <v>39</v>
      </c>
      <c r="D1946" s="92">
        <v>5</v>
      </c>
      <c r="E1946" s="92">
        <v>2</v>
      </c>
      <c r="F1946" s="92">
        <v>1</v>
      </c>
      <c r="G1946" s="564" t="s">
        <v>34</v>
      </c>
      <c r="H1946" s="550" t="s">
        <v>330</v>
      </c>
      <c r="I1946" s="527"/>
      <c r="J1946" s="367"/>
      <c r="K1946" s="519"/>
      <c r="L1946" s="367"/>
    </row>
    <row r="1947" spans="1:12" ht="19.5" hidden="1" customHeight="1">
      <c r="A1947" s="453">
        <v>3</v>
      </c>
      <c r="B1947" s="420">
        <v>2</v>
      </c>
      <c r="C1947" s="435" t="s">
        <v>39</v>
      </c>
      <c r="D1947" s="92">
        <v>5</v>
      </c>
      <c r="E1947" s="92">
        <v>2</v>
      </c>
      <c r="F1947" s="92">
        <v>1</v>
      </c>
      <c r="G1947" s="564" t="s">
        <v>41</v>
      </c>
      <c r="H1947" s="550" t="s">
        <v>695</v>
      </c>
      <c r="I1947" s="527"/>
      <c r="J1947" s="367"/>
      <c r="K1947" s="519"/>
      <c r="L1947" s="367"/>
    </row>
    <row r="1948" spans="1:12" ht="19.5" customHeight="1">
      <c r="A1948" s="453">
        <v>3</v>
      </c>
      <c r="B1948" s="420">
        <v>2</v>
      </c>
      <c r="C1948" s="435" t="s">
        <v>39</v>
      </c>
      <c r="D1948" s="92">
        <v>5</v>
      </c>
      <c r="E1948" s="92">
        <v>2</v>
      </c>
      <c r="F1948" s="92">
        <v>1</v>
      </c>
      <c r="G1948" s="564" t="s">
        <v>45</v>
      </c>
      <c r="H1948" s="550" t="s">
        <v>197</v>
      </c>
      <c r="I1948" s="527"/>
      <c r="J1948" s="367"/>
      <c r="K1948" s="519">
        <f>'3.2.3'!J22</f>
        <v>1249500</v>
      </c>
      <c r="L1948" s="367" t="s">
        <v>47</v>
      </c>
    </row>
    <row r="1949" spans="1:12" ht="19.5" customHeight="1">
      <c r="A1949" s="453">
        <v>3</v>
      </c>
      <c r="B1949" s="420">
        <v>2</v>
      </c>
      <c r="C1949" s="435" t="s">
        <v>39</v>
      </c>
      <c r="D1949" s="92">
        <v>5</v>
      </c>
      <c r="E1949" s="92">
        <v>2</v>
      </c>
      <c r="F1949" s="92">
        <v>1</v>
      </c>
      <c r="G1949" s="564" t="s">
        <v>49</v>
      </c>
      <c r="H1949" s="550" t="s">
        <v>203</v>
      </c>
      <c r="I1949" s="527"/>
      <c r="J1949" s="367"/>
      <c r="K1949" s="519">
        <f>'3.2.3'!J26</f>
        <v>3500000</v>
      </c>
      <c r="L1949" s="367" t="s">
        <v>47</v>
      </c>
    </row>
    <row r="1950" spans="1:12" ht="19.5" hidden="1" customHeight="1">
      <c r="A1950" s="453">
        <v>3</v>
      </c>
      <c r="B1950" s="420">
        <v>2</v>
      </c>
      <c r="C1950" s="435" t="s">
        <v>39</v>
      </c>
      <c r="D1950" s="92">
        <v>5</v>
      </c>
      <c r="E1950" s="92">
        <v>2</v>
      </c>
      <c r="F1950" s="92">
        <v>1</v>
      </c>
      <c r="G1950" s="564" t="s">
        <v>51</v>
      </c>
      <c r="H1950" s="550" t="s">
        <v>446</v>
      </c>
      <c r="I1950" s="527"/>
      <c r="J1950" s="367"/>
      <c r="K1950" s="519"/>
      <c r="L1950" s="367"/>
    </row>
    <row r="1951" spans="1:12" ht="19.5" hidden="1" customHeight="1">
      <c r="A1951" s="453">
        <v>3</v>
      </c>
      <c r="B1951" s="420">
        <v>2</v>
      </c>
      <c r="C1951" s="435" t="s">
        <v>39</v>
      </c>
      <c r="D1951" s="92">
        <v>5</v>
      </c>
      <c r="E1951" s="92">
        <v>2</v>
      </c>
      <c r="F1951" s="92">
        <v>1</v>
      </c>
      <c r="G1951" s="549" t="s">
        <v>585</v>
      </c>
      <c r="H1951" s="550" t="s">
        <v>725</v>
      </c>
      <c r="I1951" s="527"/>
      <c r="J1951" s="367"/>
      <c r="K1951" s="519"/>
      <c r="L1951" s="367"/>
    </row>
    <row r="1952" spans="1:12">
      <c r="A1952" s="453">
        <v>3</v>
      </c>
      <c r="B1952" s="420">
        <v>2</v>
      </c>
      <c r="C1952" s="435" t="s">
        <v>39</v>
      </c>
      <c r="D1952" s="92">
        <v>5</v>
      </c>
      <c r="E1952" s="92">
        <v>2</v>
      </c>
      <c r="F1952" s="92">
        <v>2</v>
      </c>
      <c r="G1952" s="520"/>
      <c r="H1952" s="367" t="s">
        <v>220</v>
      </c>
      <c r="I1952" s="527"/>
      <c r="J1952" s="367"/>
      <c r="K1952" s="519">
        <f>SUM(K1953:K1955)</f>
        <v>0</v>
      </c>
      <c r="L1952" s="367"/>
    </row>
    <row r="1953" spans="1:12" ht="31.5" hidden="1">
      <c r="A1953" s="453">
        <v>3</v>
      </c>
      <c r="B1953" s="420">
        <v>2</v>
      </c>
      <c r="C1953" s="435" t="s">
        <v>39</v>
      </c>
      <c r="D1953" s="92">
        <v>5</v>
      </c>
      <c r="E1953" s="92">
        <v>2</v>
      </c>
      <c r="F1953" s="92">
        <v>2</v>
      </c>
      <c r="G1953" s="564" t="s">
        <v>34</v>
      </c>
      <c r="H1953" s="367" t="s">
        <v>339</v>
      </c>
      <c r="I1953" s="527"/>
      <c r="J1953" s="367"/>
      <c r="K1953" s="519"/>
      <c r="L1953" s="367"/>
    </row>
    <row r="1954" spans="1:12" hidden="1">
      <c r="A1954" s="453">
        <v>3</v>
      </c>
      <c r="B1954" s="420">
        <v>2</v>
      </c>
      <c r="C1954" s="435" t="s">
        <v>39</v>
      </c>
      <c r="D1954" s="92">
        <v>5</v>
      </c>
      <c r="E1954" s="92">
        <v>2</v>
      </c>
      <c r="F1954" s="92">
        <v>2</v>
      </c>
      <c r="G1954" s="564" t="s">
        <v>45</v>
      </c>
      <c r="H1954" s="367" t="s">
        <v>702</v>
      </c>
      <c r="I1954" s="527"/>
      <c r="J1954" s="367"/>
      <c r="K1954" s="519"/>
      <c r="L1954" s="367"/>
    </row>
    <row r="1955" spans="1:12" hidden="1">
      <c r="A1955" s="453">
        <v>3</v>
      </c>
      <c r="B1955" s="420">
        <v>2</v>
      </c>
      <c r="C1955" s="435" t="s">
        <v>39</v>
      </c>
      <c r="D1955" s="92">
        <v>5</v>
      </c>
      <c r="E1955" s="92">
        <v>2</v>
      </c>
      <c r="F1955" s="92">
        <v>2</v>
      </c>
      <c r="G1955" s="549" t="s">
        <v>585</v>
      </c>
      <c r="H1955" s="367" t="s">
        <v>703</v>
      </c>
      <c r="I1955" s="527"/>
      <c r="J1955" s="367"/>
      <c r="K1955" s="519"/>
      <c r="L1955" s="367"/>
    </row>
    <row r="1956" spans="1:12">
      <c r="A1956" s="453">
        <v>3</v>
      </c>
      <c r="B1956" s="420">
        <v>2</v>
      </c>
      <c r="C1956" s="420" t="s">
        <v>41</v>
      </c>
      <c r="D1956" s="92">
        <v>5</v>
      </c>
      <c r="E1956" s="92">
        <v>2</v>
      </c>
      <c r="F1956" s="420">
        <v>4</v>
      </c>
      <c r="G1956" s="518"/>
      <c r="H1956" s="367" t="s">
        <v>706</v>
      </c>
      <c r="I1956" s="367"/>
      <c r="J1956" s="367"/>
      <c r="K1956" s="519">
        <f>SUM(K1957:K1960)</f>
        <v>10000000</v>
      </c>
      <c r="L1956" s="367"/>
    </row>
    <row r="1957" spans="1:12" ht="19.5" hidden="1" customHeight="1">
      <c r="A1957" s="453">
        <v>3</v>
      </c>
      <c r="B1957" s="420">
        <v>2</v>
      </c>
      <c r="C1957" s="420" t="s">
        <v>41</v>
      </c>
      <c r="D1957" s="92">
        <v>5</v>
      </c>
      <c r="E1957" s="92">
        <v>2</v>
      </c>
      <c r="F1957" s="420">
        <v>4</v>
      </c>
      <c r="G1957" s="520" t="s">
        <v>34</v>
      </c>
      <c r="H1957" s="367" t="s">
        <v>707</v>
      </c>
      <c r="I1957" s="367"/>
      <c r="J1957" s="367"/>
      <c r="K1957" s="519"/>
      <c r="L1957" s="367"/>
    </row>
    <row r="1958" spans="1:12" ht="18" hidden="1" customHeight="1">
      <c r="A1958" s="453">
        <v>3</v>
      </c>
      <c r="B1958" s="420">
        <v>2</v>
      </c>
      <c r="C1958" s="420" t="s">
        <v>41</v>
      </c>
      <c r="D1958" s="92">
        <v>5</v>
      </c>
      <c r="E1958" s="92">
        <v>2</v>
      </c>
      <c r="F1958" s="420">
        <v>4</v>
      </c>
      <c r="G1958" s="520" t="s">
        <v>37</v>
      </c>
      <c r="H1958" s="367" t="s">
        <v>708</v>
      </c>
      <c r="I1958" s="367"/>
      <c r="J1958" s="367"/>
      <c r="K1958" s="519"/>
      <c r="L1958" s="367"/>
    </row>
    <row r="1959" spans="1:12" ht="21.95" customHeight="1">
      <c r="A1959" s="453">
        <v>3</v>
      </c>
      <c r="B1959" s="420">
        <v>2</v>
      </c>
      <c r="C1959" s="420" t="s">
        <v>41</v>
      </c>
      <c r="D1959" s="92">
        <v>5</v>
      </c>
      <c r="E1959" s="92">
        <v>2</v>
      </c>
      <c r="F1959" s="420">
        <v>4</v>
      </c>
      <c r="G1959" s="520" t="s">
        <v>39</v>
      </c>
      <c r="H1959" s="367" t="s">
        <v>709</v>
      </c>
      <c r="I1959" s="367"/>
      <c r="J1959" s="367"/>
      <c r="K1959" s="519">
        <f>'3.2.3'!J33</f>
        <v>10000000</v>
      </c>
      <c r="L1959" s="367" t="s">
        <v>47</v>
      </c>
    </row>
    <row r="1960" spans="1:12" ht="19.5" hidden="1" customHeight="1">
      <c r="A1960" s="453">
        <v>3</v>
      </c>
      <c r="B1960" s="420">
        <v>2</v>
      </c>
      <c r="C1960" s="420" t="s">
        <v>41</v>
      </c>
      <c r="D1960" s="92">
        <v>5</v>
      </c>
      <c r="E1960" s="92">
        <v>2</v>
      </c>
      <c r="F1960" s="420">
        <v>4</v>
      </c>
      <c r="G1960" s="520" t="s">
        <v>585</v>
      </c>
      <c r="H1960" s="367" t="s">
        <v>710</v>
      </c>
      <c r="I1960" s="367"/>
      <c r="J1960" s="367"/>
      <c r="K1960" s="519"/>
      <c r="L1960" s="367"/>
    </row>
    <row r="1961" spans="1:12" ht="19.5" customHeight="1">
      <c r="A1961" s="92">
        <v>3</v>
      </c>
      <c r="B1961" s="420">
        <v>2</v>
      </c>
      <c r="C1961" s="435" t="s">
        <v>41</v>
      </c>
      <c r="D1961" s="92"/>
      <c r="E1961" s="92"/>
      <c r="F1961" s="92"/>
      <c r="G1961" s="520"/>
      <c r="H1961" s="433" t="s">
        <v>479</v>
      </c>
      <c r="I1961" s="532"/>
      <c r="J1961" s="367"/>
      <c r="K1961" s="519">
        <f>K1962</f>
        <v>0</v>
      </c>
      <c r="L1961" s="367"/>
    </row>
    <row r="1962" spans="1:12" ht="19.5" hidden="1" customHeight="1">
      <c r="A1962" s="453">
        <v>3</v>
      </c>
      <c r="B1962" s="420">
        <v>2</v>
      </c>
      <c r="C1962" s="435" t="s">
        <v>41</v>
      </c>
      <c r="D1962" s="92">
        <v>5</v>
      </c>
      <c r="E1962" s="92">
        <v>2</v>
      </c>
      <c r="F1962" s="92"/>
      <c r="G1962" s="520"/>
      <c r="H1962" s="367" t="s">
        <v>43</v>
      </c>
      <c r="I1962" s="527"/>
      <c r="J1962" s="367"/>
      <c r="K1962" s="519">
        <f>K1963+K1967</f>
        <v>0</v>
      </c>
      <c r="L1962" s="367"/>
    </row>
    <row r="1963" spans="1:12" ht="19.5" hidden="1" customHeight="1">
      <c r="A1963" s="453">
        <v>3</v>
      </c>
      <c r="B1963" s="435">
        <v>2</v>
      </c>
      <c r="C1963" s="435" t="s">
        <v>41</v>
      </c>
      <c r="D1963" s="92">
        <v>5</v>
      </c>
      <c r="E1963" s="92">
        <v>2</v>
      </c>
      <c r="F1963" s="92">
        <v>7</v>
      </c>
      <c r="G1963" s="520"/>
      <c r="H1963" s="367" t="s">
        <v>768</v>
      </c>
      <c r="I1963" s="527"/>
      <c r="J1963" s="367"/>
      <c r="K1963" s="519">
        <f>SUM(K1964:K1966)</f>
        <v>0</v>
      </c>
      <c r="L1963" s="367"/>
    </row>
    <row r="1964" spans="1:12" ht="19.5" hidden="1" customHeight="1">
      <c r="A1964" s="453">
        <v>3</v>
      </c>
      <c r="B1964" s="435">
        <v>2</v>
      </c>
      <c r="C1964" s="435" t="s">
        <v>41</v>
      </c>
      <c r="D1964" s="92">
        <v>5</v>
      </c>
      <c r="E1964" s="92">
        <v>2</v>
      </c>
      <c r="F1964" s="92">
        <v>7</v>
      </c>
      <c r="G1964" s="518" t="s">
        <v>34</v>
      </c>
      <c r="H1964" s="367" t="s">
        <v>769</v>
      </c>
      <c r="I1964" s="527"/>
      <c r="J1964" s="367"/>
      <c r="K1964" s="519"/>
      <c r="L1964" s="367"/>
    </row>
    <row r="1965" spans="1:12" ht="19.5" hidden="1" customHeight="1">
      <c r="A1965" s="453">
        <v>3</v>
      </c>
      <c r="B1965" s="435">
        <v>2</v>
      </c>
      <c r="C1965" s="435" t="s">
        <v>41</v>
      </c>
      <c r="D1965" s="92">
        <v>5</v>
      </c>
      <c r="E1965" s="92">
        <v>2</v>
      </c>
      <c r="F1965" s="92">
        <v>7</v>
      </c>
      <c r="G1965" s="518" t="s">
        <v>39</v>
      </c>
      <c r="H1965" s="367" t="s">
        <v>771</v>
      </c>
      <c r="I1965" s="527"/>
      <c r="J1965" s="367"/>
      <c r="K1965" s="519"/>
      <c r="L1965" s="367"/>
    </row>
    <row r="1966" spans="1:12" ht="19.5" hidden="1" customHeight="1">
      <c r="A1966" s="453">
        <v>3</v>
      </c>
      <c r="B1966" s="435">
        <v>2</v>
      </c>
      <c r="C1966" s="435" t="s">
        <v>41</v>
      </c>
      <c r="D1966" s="92">
        <v>5</v>
      </c>
      <c r="E1966" s="92">
        <v>2</v>
      </c>
      <c r="F1966" s="92">
        <v>7</v>
      </c>
      <c r="G1966" s="518" t="s">
        <v>585</v>
      </c>
      <c r="H1966" s="367" t="s">
        <v>787</v>
      </c>
      <c r="I1966" s="527"/>
      <c r="J1966" s="367"/>
      <c r="K1966" s="519"/>
      <c r="L1966" s="367"/>
    </row>
    <row r="1967" spans="1:12" ht="19.5" hidden="1" customHeight="1">
      <c r="A1967" s="453">
        <v>3</v>
      </c>
      <c r="B1967" s="435">
        <v>2</v>
      </c>
      <c r="C1967" s="435" t="s">
        <v>41</v>
      </c>
      <c r="D1967" s="92">
        <v>5</v>
      </c>
      <c r="E1967" s="92">
        <v>2</v>
      </c>
      <c r="F1967" s="92">
        <v>6</v>
      </c>
      <c r="G1967" s="520"/>
      <c r="H1967" s="367" t="s">
        <v>279</v>
      </c>
      <c r="I1967" s="527"/>
      <c r="J1967" s="367"/>
      <c r="K1967" s="519">
        <f>SUM(K1968:K1971)</f>
        <v>0</v>
      </c>
      <c r="L1967" s="367"/>
    </row>
    <row r="1968" spans="1:12" ht="19.5" hidden="1" customHeight="1">
      <c r="A1968" s="453">
        <v>3</v>
      </c>
      <c r="B1968" s="435">
        <v>2</v>
      </c>
      <c r="C1968" s="435" t="s">
        <v>41</v>
      </c>
      <c r="D1968" s="92">
        <v>5</v>
      </c>
      <c r="E1968" s="92">
        <v>2</v>
      </c>
      <c r="F1968" s="92">
        <v>6</v>
      </c>
      <c r="G1968" s="518" t="s">
        <v>39</v>
      </c>
      <c r="H1968" s="579" t="s">
        <v>718</v>
      </c>
      <c r="I1968" s="527"/>
      <c r="J1968" s="367"/>
      <c r="K1968" s="519"/>
      <c r="L1968" s="367"/>
    </row>
    <row r="1969" spans="1:12" ht="19.5" hidden="1" customHeight="1">
      <c r="A1969" s="453">
        <v>3</v>
      </c>
      <c r="B1969" s="435">
        <v>2</v>
      </c>
      <c r="C1969" s="435" t="s">
        <v>41</v>
      </c>
      <c r="D1969" s="92">
        <v>5</v>
      </c>
      <c r="E1969" s="92">
        <v>2</v>
      </c>
      <c r="F1969" s="92">
        <v>6</v>
      </c>
      <c r="G1969" s="518" t="s">
        <v>41</v>
      </c>
      <c r="H1969" s="579" t="s">
        <v>746</v>
      </c>
      <c r="I1969" s="527"/>
      <c r="J1969" s="367"/>
      <c r="K1969" s="519"/>
      <c r="L1969" s="367"/>
    </row>
    <row r="1970" spans="1:12" ht="19.5" hidden="1" customHeight="1">
      <c r="A1970" s="453">
        <v>3</v>
      </c>
      <c r="B1970" s="435">
        <v>2</v>
      </c>
      <c r="C1970" s="435" t="s">
        <v>41</v>
      </c>
      <c r="D1970" s="92">
        <v>5</v>
      </c>
      <c r="E1970" s="92">
        <v>2</v>
      </c>
      <c r="F1970" s="92">
        <v>6</v>
      </c>
      <c r="G1970" s="518" t="s">
        <v>51</v>
      </c>
      <c r="H1970" s="579" t="s">
        <v>747</v>
      </c>
      <c r="I1970" s="527"/>
      <c r="J1970" s="367"/>
      <c r="K1970" s="519"/>
      <c r="L1970" s="367"/>
    </row>
    <row r="1971" spans="1:12" ht="19.5" hidden="1" customHeight="1">
      <c r="A1971" s="453">
        <v>3</v>
      </c>
      <c r="B1971" s="435">
        <v>2</v>
      </c>
      <c r="C1971" s="435" t="s">
        <v>41</v>
      </c>
      <c r="D1971" s="92">
        <v>5</v>
      </c>
      <c r="E1971" s="92">
        <v>2</v>
      </c>
      <c r="F1971" s="92">
        <v>6</v>
      </c>
      <c r="G1971" s="518" t="s">
        <v>73</v>
      </c>
      <c r="H1971" s="579" t="s">
        <v>719</v>
      </c>
      <c r="I1971" s="527"/>
      <c r="J1971" s="367"/>
      <c r="K1971" s="519"/>
      <c r="L1971" s="367"/>
    </row>
    <row r="1972" spans="1:12" ht="19.5" customHeight="1">
      <c r="A1972" s="92">
        <v>3</v>
      </c>
      <c r="B1972" s="420">
        <v>2</v>
      </c>
      <c r="C1972" s="435" t="s">
        <v>45</v>
      </c>
      <c r="D1972" s="92"/>
      <c r="E1972" s="92"/>
      <c r="F1972" s="92"/>
      <c r="G1972" s="520"/>
      <c r="H1972" s="433" t="s">
        <v>480</v>
      </c>
      <c r="I1972" s="532"/>
      <c r="J1972" s="367"/>
      <c r="K1972" s="519">
        <f>K1973+K1978</f>
        <v>0</v>
      </c>
      <c r="L1972" s="367"/>
    </row>
    <row r="1973" spans="1:12" ht="19.5" hidden="1" customHeight="1">
      <c r="A1973" s="453">
        <v>3</v>
      </c>
      <c r="B1973" s="420">
        <v>2</v>
      </c>
      <c r="C1973" s="435" t="s">
        <v>45</v>
      </c>
      <c r="D1973" s="92">
        <v>5</v>
      </c>
      <c r="E1973" s="92">
        <v>2</v>
      </c>
      <c r="F1973" s="92"/>
      <c r="G1973" s="520"/>
      <c r="H1973" s="367" t="s">
        <v>43</v>
      </c>
      <c r="I1973" s="527"/>
      <c r="J1973" s="367"/>
      <c r="K1973" s="519">
        <f>K1974</f>
        <v>0</v>
      </c>
      <c r="L1973" s="367"/>
    </row>
    <row r="1974" spans="1:12" ht="19.5" hidden="1" customHeight="1">
      <c r="A1974" s="453">
        <v>3</v>
      </c>
      <c r="B1974" s="435">
        <v>2</v>
      </c>
      <c r="C1974" s="435" t="s">
        <v>45</v>
      </c>
      <c r="D1974" s="92">
        <v>5</v>
      </c>
      <c r="E1974" s="92">
        <v>2</v>
      </c>
      <c r="F1974" s="92">
        <v>7</v>
      </c>
      <c r="G1974" s="520"/>
      <c r="H1974" s="367" t="s">
        <v>768</v>
      </c>
      <c r="I1974" s="527"/>
      <c r="J1974" s="367"/>
      <c r="K1974" s="519">
        <f>SUM(K1975:K1977)</f>
        <v>0</v>
      </c>
      <c r="L1974" s="367"/>
    </row>
    <row r="1975" spans="1:12" ht="19.5" hidden="1" customHeight="1">
      <c r="A1975" s="453">
        <v>3</v>
      </c>
      <c r="B1975" s="435">
        <v>2</v>
      </c>
      <c r="C1975" s="435" t="s">
        <v>45</v>
      </c>
      <c r="D1975" s="92">
        <v>5</v>
      </c>
      <c r="E1975" s="92">
        <v>2</v>
      </c>
      <c r="F1975" s="92">
        <v>7</v>
      </c>
      <c r="G1975" s="518" t="s">
        <v>34</v>
      </c>
      <c r="H1975" s="367" t="s">
        <v>769</v>
      </c>
      <c r="I1975" s="527"/>
      <c r="J1975" s="367"/>
      <c r="K1975" s="519"/>
      <c r="L1975" s="367"/>
    </row>
    <row r="1976" spans="1:12" ht="19.5" hidden="1" customHeight="1">
      <c r="A1976" s="453">
        <v>3</v>
      </c>
      <c r="B1976" s="435">
        <v>2</v>
      </c>
      <c r="C1976" s="435" t="s">
        <v>45</v>
      </c>
      <c r="D1976" s="92">
        <v>5</v>
      </c>
      <c r="E1976" s="92">
        <v>2</v>
      </c>
      <c r="F1976" s="92">
        <v>7</v>
      </c>
      <c r="G1976" s="518" t="s">
        <v>39</v>
      </c>
      <c r="H1976" s="367" t="s">
        <v>771</v>
      </c>
      <c r="I1976" s="527"/>
      <c r="J1976" s="367"/>
      <c r="K1976" s="519"/>
      <c r="L1976" s="367"/>
    </row>
    <row r="1977" spans="1:12" ht="19.5" hidden="1" customHeight="1">
      <c r="A1977" s="453">
        <v>3</v>
      </c>
      <c r="B1977" s="435">
        <v>2</v>
      </c>
      <c r="C1977" s="435" t="s">
        <v>45</v>
      </c>
      <c r="D1977" s="92">
        <v>5</v>
      </c>
      <c r="E1977" s="92">
        <v>2</v>
      </c>
      <c r="F1977" s="92">
        <v>7</v>
      </c>
      <c r="G1977" s="518" t="s">
        <v>585</v>
      </c>
      <c r="H1977" s="367" t="s">
        <v>787</v>
      </c>
      <c r="I1977" s="527"/>
      <c r="J1977" s="367"/>
      <c r="K1977" s="519"/>
      <c r="L1977" s="367"/>
    </row>
    <row r="1978" spans="1:12" ht="19.5" hidden="1" customHeight="1">
      <c r="A1978" s="453">
        <v>3</v>
      </c>
      <c r="B1978" s="435">
        <v>2</v>
      </c>
      <c r="C1978" s="435" t="s">
        <v>45</v>
      </c>
      <c r="D1978" s="92">
        <v>5</v>
      </c>
      <c r="E1978" s="92">
        <v>3</v>
      </c>
      <c r="F1978" s="92"/>
      <c r="G1978" s="520"/>
      <c r="H1978" s="367" t="s">
        <v>55</v>
      </c>
      <c r="I1978" s="527"/>
      <c r="J1978" s="367"/>
      <c r="K1978" s="519">
        <f>K1979+K1983+K1988</f>
        <v>0</v>
      </c>
      <c r="L1978" s="367"/>
    </row>
    <row r="1979" spans="1:12" ht="19.5" hidden="1" customHeight="1">
      <c r="A1979" s="453">
        <v>3</v>
      </c>
      <c r="B1979" s="435">
        <v>2</v>
      </c>
      <c r="C1979" s="435" t="s">
        <v>45</v>
      </c>
      <c r="D1979" s="92">
        <v>5</v>
      </c>
      <c r="E1979" s="92">
        <v>3</v>
      </c>
      <c r="F1979" s="92">
        <v>2</v>
      </c>
      <c r="G1979" s="520"/>
      <c r="H1979" s="367" t="s">
        <v>730</v>
      </c>
      <c r="I1979" s="527"/>
      <c r="J1979" s="367"/>
      <c r="K1979" s="519">
        <f>SUM(K1981:K1982)</f>
        <v>0</v>
      </c>
      <c r="L1979" s="367"/>
    </row>
    <row r="1980" spans="1:12" ht="19.5" hidden="1" customHeight="1">
      <c r="A1980" s="453">
        <v>3</v>
      </c>
      <c r="B1980" s="435">
        <v>2</v>
      </c>
      <c r="C1980" s="435" t="s">
        <v>45</v>
      </c>
      <c r="D1980" s="92">
        <v>5</v>
      </c>
      <c r="E1980" s="92">
        <v>3</v>
      </c>
      <c r="F1980" s="92">
        <v>2</v>
      </c>
      <c r="G1980" s="518" t="s">
        <v>34</v>
      </c>
      <c r="H1980" s="367" t="s">
        <v>731</v>
      </c>
      <c r="I1980" s="527"/>
      <c r="J1980" s="367"/>
      <c r="K1980" s="519"/>
      <c r="L1980" s="367"/>
    </row>
    <row r="1981" spans="1:12" ht="19.5" hidden="1" customHeight="1">
      <c r="A1981" s="453">
        <v>3</v>
      </c>
      <c r="B1981" s="435">
        <v>2</v>
      </c>
      <c r="C1981" s="435" t="s">
        <v>45</v>
      </c>
      <c r="D1981" s="92">
        <v>5</v>
      </c>
      <c r="E1981" s="92">
        <v>3</v>
      </c>
      <c r="F1981" s="92">
        <v>2</v>
      </c>
      <c r="G1981" s="518" t="s">
        <v>37</v>
      </c>
      <c r="H1981" s="367" t="s">
        <v>732</v>
      </c>
      <c r="I1981" s="527"/>
      <c r="J1981" s="367"/>
      <c r="K1981" s="519"/>
      <c r="L1981" s="367"/>
    </row>
    <row r="1982" spans="1:12" ht="19.5" hidden="1" customHeight="1">
      <c r="A1982" s="453">
        <v>3</v>
      </c>
      <c r="B1982" s="435">
        <v>2</v>
      </c>
      <c r="C1982" s="435" t="s">
        <v>45</v>
      </c>
      <c r="D1982" s="92">
        <v>5</v>
      </c>
      <c r="E1982" s="92">
        <v>3</v>
      </c>
      <c r="F1982" s="92">
        <v>2</v>
      </c>
      <c r="G1982" s="518" t="s">
        <v>41</v>
      </c>
      <c r="H1982" s="367" t="s">
        <v>734</v>
      </c>
      <c r="I1982" s="527"/>
      <c r="J1982" s="367"/>
      <c r="K1982" s="519"/>
      <c r="L1982" s="367"/>
    </row>
    <row r="1983" spans="1:12" ht="19.5" hidden="1" customHeight="1">
      <c r="A1983" s="453">
        <v>3</v>
      </c>
      <c r="B1983" s="435">
        <v>2</v>
      </c>
      <c r="C1983" s="435" t="s">
        <v>45</v>
      </c>
      <c r="D1983" s="92">
        <v>5</v>
      </c>
      <c r="E1983" s="92">
        <v>3</v>
      </c>
      <c r="F1983" s="92">
        <v>4</v>
      </c>
      <c r="G1983" s="520"/>
      <c r="H1983" s="367" t="s">
        <v>756</v>
      </c>
      <c r="I1983" s="527"/>
      <c r="J1983" s="367"/>
      <c r="K1983" s="519">
        <f>SUM(K1984:K1987)</f>
        <v>0</v>
      </c>
      <c r="L1983" s="367"/>
    </row>
    <row r="1984" spans="1:12" ht="19.5" hidden="1" customHeight="1">
      <c r="A1984" s="453">
        <v>3</v>
      </c>
      <c r="B1984" s="435">
        <v>2</v>
      </c>
      <c r="C1984" s="435" t="s">
        <v>45</v>
      </c>
      <c r="D1984" s="92">
        <v>5</v>
      </c>
      <c r="E1984" s="92">
        <v>3</v>
      </c>
      <c r="F1984" s="92">
        <v>4</v>
      </c>
      <c r="G1984" s="518" t="s">
        <v>34</v>
      </c>
      <c r="H1984" s="367" t="s">
        <v>731</v>
      </c>
      <c r="I1984" s="527"/>
      <c r="J1984" s="367"/>
      <c r="K1984" s="519"/>
      <c r="L1984" s="367"/>
    </row>
    <row r="1985" spans="1:12" ht="19.5" hidden="1" customHeight="1">
      <c r="A1985" s="453">
        <v>3</v>
      </c>
      <c r="B1985" s="435">
        <v>2</v>
      </c>
      <c r="C1985" s="435" t="s">
        <v>45</v>
      </c>
      <c r="D1985" s="92">
        <v>5</v>
      </c>
      <c r="E1985" s="92">
        <v>3</v>
      </c>
      <c r="F1985" s="92">
        <v>4</v>
      </c>
      <c r="G1985" s="518" t="s">
        <v>37</v>
      </c>
      <c r="H1985" s="367" t="s">
        <v>757</v>
      </c>
      <c r="I1985" s="527"/>
      <c r="J1985" s="367"/>
      <c r="K1985" s="519"/>
      <c r="L1985" s="367"/>
    </row>
    <row r="1986" spans="1:12" ht="19.5" hidden="1" customHeight="1">
      <c r="A1986" s="453">
        <v>3</v>
      </c>
      <c r="B1986" s="435">
        <v>2</v>
      </c>
      <c r="C1986" s="435" t="s">
        <v>45</v>
      </c>
      <c r="D1986" s="92">
        <v>5</v>
      </c>
      <c r="E1986" s="92">
        <v>3</v>
      </c>
      <c r="F1986" s="92">
        <v>4</v>
      </c>
      <c r="G1986" s="518" t="s">
        <v>39</v>
      </c>
      <c r="H1986" s="367" t="s">
        <v>758</v>
      </c>
      <c r="I1986" s="527"/>
      <c r="J1986" s="367"/>
      <c r="K1986" s="519"/>
      <c r="L1986" s="367"/>
    </row>
    <row r="1987" spans="1:12" ht="19.5" hidden="1" customHeight="1">
      <c r="A1987" s="453">
        <v>3</v>
      </c>
      <c r="B1987" s="435">
        <v>2</v>
      </c>
      <c r="C1987" s="435" t="s">
        <v>45</v>
      </c>
      <c r="D1987" s="92">
        <v>5</v>
      </c>
      <c r="E1987" s="92">
        <v>3</v>
      </c>
      <c r="F1987" s="92">
        <v>4</v>
      </c>
      <c r="G1987" s="518" t="s">
        <v>41</v>
      </c>
      <c r="H1987" s="367" t="s">
        <v>759</v>
      </c>
      <c r="I1987" s="527"/>
      <c r="J1987" s="367"/>
      <c r="K1987" s="519"/>
      <c r="L1987" s="367"/>
    </row>
    <row r="1988" spans="1:12" ht="19.5" hidden="1" customHeight="1">
      <c r="A1988" s="453">
        <v>3</v>
      </c>
      <c r="B1988" s="435">
        <v>2</v>
      </c>
      <c r="C1988" s="435" t="s">
        <v>45</v>
      </c>
      <c r="D1988" s="92">
        <v>5</v>
      </c>
      <c r="E1988" s="92">
        <v>3</v>
      </c>
      <c r="F1988" s="92">
        <v>9</v>
      </c>
      <c r="G1988" s="520"/>
      <c r="H1988" s="367" t="s">
        <v>774</v>
      </c>
      <c r="I1988" s="527"/>
      <c r="J1988" s="367"/>
      <c r="K1988" s="519">
        <f>K1989</f>
        <v>0</v>
      </c>
      <c r="L1988" s="367"/>
    </row>
    <row r="1989" spans="1:12" ht="19.5" hidden="1" customHeight="1">
      <c r="A1989" s="453">
        <v>3</v>
      </c>
      <c r="B1989" s="435">
        <v>2</v>
      </c>
      <c r="C1989" s="435" t="s">
        <v>45</v>
      </c>
      <c r="D1989" s="92">
        <v>5</v>
      </c>
      <c r="E1989" s="92">
        <v>3</v>
      </c>
      <c r="F1989" s="92">
        <v>9</v>
      </c>
      <c r="G1989" s="518" t="s">
        <v>39</v>
      </c>
      <c r="H1989" s="367" t="s">
        <v>772</v>
      </c>
      <c r="I1989" s="527"/>
      <c r="J1989" s="367"/>
      <c r="K1989" s="519"/>
      <c r="L1989" s="367"/>
    </row>
    <row r="1990" spans="1:12" ht="19.5" customHeight="1">
      <c r="A1990" s="92">
        <v>3</v>
      </c>
      <c r="B1990" s="420">
        <v>2</v>
      </c>
      <c r="C1990" s="602" t="s">
        <v>585</v>
      </c>
      <c r="D1990" s="92"/>
      <c r="E1990" s="92"/>
      <c r="F1990" s="92"/>
      <c r="G1990" s="520"/>
      <c r="H1990" s="537" t="s">
        <v>616</v>
      </c>
      <c r="I1990" s="536"/>
      <c r="J1990" s="367"/>
      <c r="K1990" s="519">
        <f>K1991</f>
        <v>0</v>
      </c>
      <c r="L1990" s="367"/>
    </row>
    <row r="1991" spans="1:12" ht="19.5" hidden="1" customHeight="1">
      <c r="A1991" s="453">
        <v>3</v>
      </c>
      <c r="B1991" s="435">
        <v>2</v>
      </c>
      <c r="C1991" s="435" t="s">
        <v>585</v>
      </c>
      <c r="D1991" s="92">
        <v>5</v>
      </c>
      <c r="E1991" s="92">
        <v>2</v>
      </c>
      <c r="F1991" s="92"/>
      <c r="G1991" s="520"/>
      <c r="H1991" s="367" t="s">
        <v>43</v>
      </c>
      <c r="I1991" s="527"/>
      <c r="J1991" s="367"/>
      <c r="K1991" s="519">
        <f>K1992+K1999</f>
        <v>0</v>
      </c>
      <c r="L1991" s="367"/>
    </row>
    <row r="1992" spans="1:12" ht="19.5" hidden="1" customHeight="1">
      <c r="A1992" s="453">
        <v>3</v>
      </c>
      <c r="B1992" s="420">
        <v>2</v>
      </c>
      <c r="C1992" s="435" t="s">
        <v>585</v>
      </c>
      <c r="D1992" s="92">
        <v>5</v>
      </c>
      <c r="E1992" s="92">
        <v>2</v>
      </c>
      <c r="F1992" s="92">
        <v>1</v>
      </c>
      <c r="G1992" s="520"/>
      <c r="H1992" s="367" t="s">
        <v>161</v>
      </c>
      <c r="I1992" s="527"/>
      <c r="J1992" s="367"/>
      <c r="K1992" s="519">
        <f>SUM(K1993:K1998)</f>
        <v>0</v>
      </c>
      <c r="L1992" s="367"/>
    </row>
    <row r="1993" spans="1:12" ht="18.75" hidden="1" customHeight="1">
      <c r="A1993" s="453">
        <v>3</v>
      </c>
      <c r="B1993" s="420">
        <v>2</v>
      </c>
      <c r="C1993" s="435" t="s">
        <v>585</v>
      </c>
      <c r="D1993" s="92">
        <v>5</v>
      </c>
      <c r="E1993" s="92">
        <v>2</v>
      </c>
      <c r="F1993" s="92">
        <v>1</v>
      </c>
      <c r="G1993" s="564" t="s">
        <v>34</v>
      </c>
      <c r="H1993" s="550" t="s">
        <v>330</v>
      </c>
      <c r="I1993" s="527"/>
      <c r="J1993" s="367"/>
      <c r="K1993" s="519"/>
      <c r="L1993" s="367"/>
    </row>
    <row r="1994" spans="1:12" ht="19.5" hidden="1" customHeight="1">
      <c r="A1994" s="453">
        <v>3</v>
      </c>
      <c r="B1994" s="420">
        <v>2</v>
      </c>
      <c r="C1994" s="435" t="s">
        <v>585</v>
      </c>
      <c r="D1994" s="92">
        <v>5</v>
      </c>
      <c r="E1994" s="92">
        <v>2</v>
      </c>
      <c r="F1994" s="92">
        <v>1</v>
      </c>
      <c r="G1994" s="564" t="s">
        <v>41</v>
      </c>
      <c r="H1994" s="550" t="s">
        <v>695</v>
      </c>
      <c r="I1994" s="527"/>
      <c r="J1994" s="367"/>
      <c r="K1994" s="519"/>
      <c r="L1994" s="367"/>
    </row>
    <row r="1995" spans="1:12" ht="19.5" hidden="1" customHeight="1">
      <c r="A1995" s="453">
        <v>3</v>
      </c>
      <c r="B1995" s="420">
        <v>2</v>
      </c>
      <c r="C1995" s="435" t="s">
        <v>585</v>
      </c>
      <c r="D1995" s="92">
        <v>5</v>
      </c>
      <c r="E1995" s="92">
        <v>2</v>
      </c>
      <c r="F1995" s="92">
        <v>1</v>
      </c>
      <c r="G1995" s="564" t="s">
        <v>45</v>
      </c>
      <c r="H1995" s="550" t="s">
        <v>197</v>
      </c>
      <c r="I1995" s="527"/>
      <c r="J1995" s="367"/>
      <c r="K1995" s="519"/>
      <c r="L1995" s="367"/>
    </row>
    <row r="1996" spans="1:12" ht="19.5" hidden="1" customHeight="1">
      <c r="A1996" s="453">
        <v>3</v>
      </c>
      <c r="B1996" s="420">
        <v>2</v>
      </c>
      <c r="C1996" s="435" t="s">
        <v>585</v>
      </c>
      <c r="D1996" s="92">
        <v>5</v>
      </c>
      <c r="E1996" s="92">
        <v>2</v>
      </c>
      <c r="F1996" s="92">
        <v>1</v>
      </c>
      <c r="G1996" s="564" t="s">
        <v>49</v>
      </c>
      <c r="H1996" s="550" t="s">
        <v>203</v>
      </c>
      <c r="I1996" s="527"/>
      <c r="J1996" s="367"/>
      <c r="K1996" s="519"/>
      <c r="L1996" s="367"/>
    </row>
    <row r="1997" spans="1:12" ht="19.5" hidden="1" customHeight="1">
      <c r="A1997" s="453">
        <v>3</v>
      </c>
      <c r="B1997" s="420">
        <v>2</v>
      </c>
      <c r="C1997" s="435" t="s">
        <v>585</v>
      </c>
      <c r="D1997" s="92">
        <v>5</v>
      </c>
      <c r="E1997" s="92">
        <v>2</v>
      </c>
      <c r="F1997" s="92">
        <v>1</v>
      </c>
      <c r="G1997" s="564" t="s">
        <v>51</v>
      </c>
      <c r="H1997" s="550" t="s">
        <v>446</v>
      </c>
      <c r="I1997" s="527"/>
      <c r="J1997" s="367"/>
      <c r="K1997" s="519"/>
      <c r="L1997" s="367"/>
    </row>
    <row r="1998" spans="1:12" ht="19.5" hidden="1" customHeight="1">
      <c r="A1998" s="453">
        <v>3</v>
      </c>
      <c r="B1998" s="420">
        <v>2</v>
      </c>
      <c r="C1998" s="435" t="s">
        <v>585</v>
      </c>
      <c r="D1998" s="92">
        <v>5</v>
      </c>
      <c r="E1998" s="92">
        <v>2</v>
      </c>
      <c r="F1998" s="92">
        <v>1</v>
      </c>
      <c r="G1998" s="549" t="s">
        <v>585</v>
      </c>
      <c r="H1998" s="550" t="s">
        <v>725</v>
      </c>
      <c r="I1998" s="527"/>
      <c r="J1998" s="367"/>
      <c r="K1998" s="519"/>
      <c r="L1998" s="367"/>
    </row>
    <row r="1999" spans="1:12" ht="19.5" hidden="1" customHeight="1">
      <c r="A1999" s="453">
        <v>3</v>
      </c>
      <c r="B1999" s="435">
        <v>2</v>
      </c>
      <c r="C1999" s="435" t="s">
        <v>585</v>
      </c>
      <c r="D1999" s="92">
        <v>5</v>
      </c>
      <c r="E1999" s="92">
        <v>2</v>
      </c>
      <c r="F1999" s="92">
        <v>7</v>
      </c>
      <c r="G1999" s="520"/>
      <c r="H1999" s="367" t="s">
        <v>768</v>
      </c>
      <c r="I1999" s="527"/>
      <c r="J1999" s="367"/>
      <c r="K1999" s="519">
        <f>SUM(K2000:K2003)</f>
        <v>0</v>
      </c>
      <c r="L1999" s="367"/>
    </row>
    <row r="2000" spans="1:12" ht="19.5" hidden="1" customHeight="1">
      <c r="A2000" s="453">
        <v>3</v>
      </c>
      <c r="B2000" s="435">
        <v>2</v>
      </c>
      <c r="C2000" s="435" t="s">
        <v>585</v>
      </c>
      <c r="D2000" s="92">
        <v>5</v>
      </c>
      <c r="E2000" s="92">
        <v>2</v>
      </c>
      <c r="F2000" s="92">
        <v>7</v>
      </c>
      <c r="G2000" s="518" t="s">
        <v>34</v>
      </c>
      <c r="H2000" s="367" t="s">
        <v>769</v>
      </c>
      <c r="I2000" s="527"/>
      <c r="J2000" s="367"/>
      <c r="K2000" s="519"/>
      <c r="L2000" s="367"/>
    </row>
    <row r="2001" spans="1:12" ht="19.5" hidden="1" customHeight="1">
      <c r="A2001" s="453">
        <v>3</v>
      </c>
      <c r="B2001" s="420">
        <v>2</v>
      </c>
      <c r="C2001" s="435" t="s">
        <v>585</v>
      </c>
      <c r="D2001" s="92">
        <v>5</v>
      </c>
      <c r="E2001" s="92">
        <v>2</v>
      </c>
      <c r="F2001" s="92">
        <v>1</v>
      </c>
      <c r="G2001" s="518" t="s">
        <v>37</v>
      </c>
      <c r="H2001" s="367" t="s">
        <v>770</v>
      </c>
      <c r="I2001" s="527"/>
      <c r="J2001" s="367"/>
      <c r="K2001" s="519"/>
      <c r="L2001" s="367"/>
    </row>
    <row r="2002" spans="1:12" ht="19.5" hidden="1" customHeight="1">
      <c r="A2002" s="453">
        <v>3</v>
      </c>
      <c r="B2002" s="435">
        <v>2</v>
      </c>
      <c r="C2002" s="435" t="s">
        <v>585</v>
      </c>
      <c r="D2002" s="92">
        <v>5</v>
      </c>
      <c r="E2002" s="92">
        <v>2</v>
      </c>
      <c r="F2002" s="92">
        <v>7</v>
      </c>
      <c r="G2002" s="518" t="s">
        <v>39</v>
      </c>
      <c r="H2002" s="367" t="s">
        <v>771</v>
      </c>
      <c r="I2002" s="527"/>
      <c r="J2002" s="367"/>
      <c r="K2002" s="519"/>
      <c r="L2002" s="367"/>
    </row>
    <row r="2003" spans="1:12" ht="18.75" hidden="1" customHeight="1">
      <c r="A2003" s="453">
        <v>3</v>
      </c>
      <c r="B2003" s="435">
        <v>2</v>
      </c>
      <c r="C2003" s="435" t="s">
        <v>585</v>
      </c>
      <c r="D2003" s="92">
        <v>5</v>
      </c>
      <c r="E2003" s="92">
        <v>2</v>
      </c>
      <c r="F2003" s="92">
        <v>7</v>
      </c>
      <c r="G2003" s="518" t="s">
        <v>585</v>
      </c>
      <c r="H2003" s="367" t="s">
        <v>787</v>
      </c>
      <c r="I2003" s="527"/>
      <c r="J2003" s="367"/>
      <c r="K2003" s="519"/>
      <c r="L2003" s="367"/>
    </row>
    <row r="2004" spans="1:12" ht="19.5" customHeight="1">
      <c r="A2004" s="455">
        <v>3</v>
      </c>
      <c r="B2004" s="452">
        <v>3</v>
      </c>
      <c r="C2004" s="435"/>
      <c r="D2004" s="92"/>
      <c r="E2004" s="92"/>
      <c r="F2004" s="92"/>
      <c r="G2004" s="520"/>
      <c r="H2004" s="89" t="s">
        <v>481</v>
      </c>
      <c r="I2004" s="527"/>
      <c r="J2004" s="367"/>
      <c r="K2004" s="519">
        <f>K2005+K2015+K2032+K2045+K2052+K2071+K2092</f>
        <v>0</v>
      </c>
      <c r="L2004" s="367"/>
    </row>
    <row r="2005" spans="1:12" ht="19.5" hidden="1" customHeight="1">
      <c r="A2005" s="453">
        <v>3</v>
      </c>
      <c r="B2005" s="420">
        <v>3</v>
      </c>
      <c r="C2005" s="435" t="s">
        <v>34</v>
      </c>
      <c r="D2005" s="92"/>
      <c r="E2005" s="92"/>
      <c r="F2005" s="92"/>
      <c r="G2005" s="520"/>
      <c r="H2005" s="433" t="s">
        <v>482</v>
      </c>
      <c r="I2005" s="532"/>
      <c r="J2005" s="367"/>
      <c r="K2005" s="519">
        <f>K2006</f>
        <v>0</v>
      </c>
      <c r="L2005" s="367"/>
    </row>
    <row r="2006" spans="1:12" ht="19.5" hidden="1" customHeight="1">
      <c r="A2006" s="453">
        <v>3</v>
      </c>
      <c r="B2006" s="420">
        <v>3</v>
      </c>
      <c r="C2006" s="435" t="s">
        <v>34</v>
      </c>
      <c r="D2006" s="92">
        <v>5</v>
      </c>
      <c r="E2006" s="92">
        <v>2</v>
      </c>
      <c r="F2006" s="92"/>
      <c r="G2006" s="520"/>
      <c r="H2006" s="367" t="s">
        <v>43</v>
      </c>
      <c r="I2006" s="527"/>
      <c r="J2006" s="367"/>
      <c r="K2006" s="519">
        <f>K2007+K2009+K2011+K2013</f>
        <v>0</v>
      </c>
      <c r="L2006" s="367"/>
    </row>
    <row r="2007" spans="1:12" ht="19.5" hidden="1" customHeight="1">
      <c r="A2007" s="453">
        <v>3</v>
      </c>
      <c r="B2007" s="420">
        <v>3</v>
      </c>
      <c r="C2007" s="435" t="s">
        <v>34</v>
      </c>
      <c r="D2007" s="92">
        <v>5</v>
      </c>
      <c r="E2007" s="92">
        <v>2</v>
      </c>
      <c r="F2007" s="92">
        <v>1</v>
      </c>
      <c r="G2007" s="520"/>
      <c r="H2007" s="367" t="s">
        <v>161</v>
      </c>
      <c r="I2007" s="527"/>
      <c r="J2007" s="367"/>
      <c r="K2007" s="519">
        <f>SUM(K2008:K2010)</f>
        <v>0</v>
      </c>
      <c r="L2007" s="367"/>
    </row>
    <row r="2008" spans="1:12" ht="19.5" hidden="1" customHeight="1">
      <c r="A2008" s="453">
        <v>3</v>
      </c>
      <c r="B2008" s="420">
        <v>3</v>
      </c>
      <c r="C2008" s="435" t="s">
        <v>34</v>
      </c>
      <c r="D2008" s="92">
        <v>5</v>
      </c>
      <c r="E2008" s="92">
        <v>2</v>
      </c>
      <c r="F2008" s="92">
        <v>1</v>
      </c>
      <c r="G2008" s="564" t="s">
        <v>49</v>
      </c>
      <c r="H2008" s="550" t="s">
        <v>203</v>
      </c>
      <c r="I2008" s="527"/>
      <c r="J2008" s="367"/>
      <c r="K2008" s="519"/>
      <c r="L2008" s="367"/>
    </row>
    <row r="2009" spans="1:12" ht="19.5" hidden="1" customHeight="1">
      <c r="A2009" s="453">
        <v>3</v>
      </c>
      <c r="B2009" s="420">
        <v>3</v>
      </c>
      <c r="C2009" s="435" t="s">
        <v>34</v>
      </c>
      <c r="D2009" s="92">
        <v>5</v>
      </c>
      <c r="E2009" s="92">
        <v>2</v>
      </c>
      <c r="F2009" s="92">
        <v>2</v>
      </c>
      <c r="G2009" s="520"/>
      <c r="H2009" s="367" t="s">
        <v>220</v>
      </c>
      <c r="I2009" s="527"/>
      <c r="J2009" s="367"/>
      <c r="K2009" s="519">
        <f>K2010</f>
        <v>0</v>
      </c>
      <c r="L2009" s="367"/>
    </row>
    <row r="2010" spans="1:12" ht="19.5" hidden="1" customHeight="1">
      <c r="A2010" s="453">
        <v>3</v>
      </c>
      <c r="B2010" s="420">
        <v>3</v>
      </c>
      <c r="C2010" s="435" t="s">
        <v>34</v>
      </c>
      <c r="D2010" s="92">
        <v>5</v>
      </c>
      <c r="E2010" s="92">
        <v>2</v>
      </c>
      <c r="F2010" s="92">
        <v>2</v>
      </c>
      <c r="G2010" s="518" t="s">
        <v>34</v>
      </c>
      <c r="H2010" s="367" t="s">
        <v>339</v>
      </c>
      <c r="I2010" s="527"/>
      <c r="J2010" s="367"/>
      <c r="K2010" s="519"/>
      <c r="L2010" s="367"/>
    </row>
    <row r="2011" spans="1:12" ht="19.5" hidden="1" customHeight="1">
      <c r="A2011" s="453">
        <v>3</v>
      </c>
      <c r="B2011" s="420">
        <v>3</v>
      </c>
      <c r="C2011" s="435" t="s">
        <v>34</v>
      </c>
      <c r="D2011" s="92">
        <v>5</v>
      </c>
      <c r="E2011" s="92">
        <v>2</v>
      </c>
      <c r="F2011" s="92">
        <v>3</v>
      </c>
      <c r="G2011" s="520"/>
      <c r="H2011" s="367" t="s">
        <v>226</v>
      </c>
      <c r="I2011" s="527"/>
      <c r="J2011" s="367"/>
      <c r="K2011" s="519">
        <f>K2012</f>
        <v>0</v>
      </c>
      <c r="L2011" s="367"/>
    </row>
    <row r="2012" spans="1:12" ht="19.5" hidden="1" customHeight="1">
      <c r="A2012" s="453">
        <v>3</v>
      </c>
      <c r="B2012" s="420">
        <v>3</v>
      </c>
      <c r="C2012" s="435" t="s">
        <v>34</v>
      </c>
      <c r="D2012" s="92">
        <v>5</v>
      </c>
      <c r="E2012" s="92">
        <v>2</v>
      </c>
      <c r="F2012" s="92">
        <v>3</v>
      </c>
      <c r="G2012" s="518" t="s">
        <v>34</v>
      </c>
      <c r="H2012" s="367" t="s">
        <v>704</v>
      </c>
      <c r="I2012" s="527"/>
      <c r="J2012" s="367"/>
      <c r="K2012" s="519"/>
      <c r="L2012" s="367"/>
    </row>
    <row r="2013" spans="1:12" ht="19.5" hidden="1" customHeight="1">
      <c r="A2013" s="453">
        <v>3</v>
      </c>
      <c r="B2013" s="420">
        <v>3</v>
      </c>
      <c r="C2013" s="435" t="s">
        <v>34</v>
      </c>
      <c r="D2013" s="92">
        <v>5</v>
      </c>
      <c r="E2013" s="92">
        <v>2</v>
      </c>
      <c r="F2013" s="92">
        <v>4</v>
      </c>
      <c r="G2013" s="520"/>
      <c r="H2013" s="367" t="s">
        <v>706</v>
      </c>
      <c r="I2013" s="527"/>
      <c r="J2013" s="367"/>
      <c r="K2013" s="519">
        <f>K2014</f>
        <v>0</v>
      </c>
      <c r="L2013" s="367"/>
    </row>
    <row r="2014" spans="1:12" ht="19.5" hidden="1" customHeight="1">
      <c r="A2014" s="453">
        <v>3</v>
      </c>
      <c r="B2014" s="420">
        <v>3</v>
      </c>
      <c r="C2014" s="435" t="s">
        <v>34</v>
      </c>
      <c r="D2014" s="92">
        <v>5</v>
      </c>
      <c r="E2014" s="92">
        <v>2</v>
      </c>
      <c r="F2014" s="92">
        <v>4</v>
      </c>
      <c r="G2014" s="518" t="s">
        <v>39</v>
      </c>
      <c r="H2014" s="579" t="s">
        <v>709</v>
      </c>
      <c r="I2014" s="527"/>
      <c r="J2014" s="367"/>
      <c r="K2014" s="519"/>
      <c r="L2014" s="367"/>
    </row>
    <row r="2015" spans="1:12" ht="19.5" hidden="1" customHeight="1">
      <c r="A2015" s="453">
        <v>3</v>
      </c>
      <c r="B2015" s="420">
        <v>3</v>
      </c>
      <c r="C2015" s="435" t="s">
        <v>37</v>
      </c>
      <c r="D2015" s="92"/>
      <c r="E2015" s="92"/>
      <c r="F2015" s="92"/>
      <c r="G2015" s="520"/>
      <c r="H2015" s="433" t="s">
        <v>483</v>
      </c>
      <c r="I2015" s="532"/>
      <c r="J2015" s="367"/>
      <c r="K2015" s="519">
        <f>K2016</f>
        <v>0</v>
      </c>
      <c r="L2015" s="367"/>
    </row>
    <row r="2016" spans="1:12" ht="19.5" hidden="1" customHeight="1">
      <c r="A2016" s="453">
        <v>3</v>
      </c>
      <c r="B2016" s="420">
        <v>3</v>
      </c>
      <c r="C2016" s="435" t="s">
        <v>37</v>
      </c>
      <c r="D2016" s="92">
        <v>5</v>
      </c>
      <c r="E2016" s="92">
        <v>2</v>
      </c>
      <c r="F2016" s="92"/>
      <c r="G2016" s="520"/>
      <c r="H2016" s="367" t="s">
        <v>43</v>
      </c>
      <c r="I2016" s="527"/>
      <c r="J2016" s="367"/>
      <c r="K2016" s="519">
        <f>K2017+K2024</f>
        <v>0</v>
      </c>
      <c r="L2016" s="367"/>
    </row>
    <row r="2017" spans="1:12" ht="19.5" hidden="1" customHeight="1">
      <c r="A2017" s="453">
        <v>3</v>
      </c>
      <c r="B2017" s="420">
        <v>3</v>
      </c>
      <c r="C2017" s="435" t="s">
        <v>37</v>
      </c>
      <c r="D2017" s="92">
        <v>5</v>
      </c>
      <c r="E2017" s="92">
        <v>2</v>
      </c>
      <c r="F2017" s="92">
        <v>1</v>
      </c>
      <c r="G2017" s="520"/>
      <c r="H2017" s="367" t="s">
        <v>161</v>
      </c>
      <c r="I2017" s="527"/>
      <c r="J2017" s="367"/>
      <c r="K2017" s="519">
        <f>SUM(K2018:K2023)</f>
        <v>0</v>
      </c>
      <c r="L2017" s="367"/>
    </row>
    <row r="2018" spans="1:12" ht="19.5" hidden="1" customHeight="1">
      <c r="A2018" s="453">
        <v>3</v>
      </c>
      <c r="B2018" s="420">
        <v>3</v>
      </c>
      <c r="C2018" s="435" t="s">
        <v>37</v>
      </c>
      <c r="D2018" s="92">
        <v>5</v>
      </c>
      <c r="E2018" s="92">
        <v>2</v>
      </c>
      <c r="F2018" s="92">
        <v>1</v>
      </c>
      <c r="G2018" s="564" t="s">
        <v>34</v>
      </c>
      <c r="H2018" s="550" t="s">
        <v>330</v>
      </c>
      <c r="I2018" s="527"/>
      <c r="J2018" s="367"/>
      <c r="K2018" s="519"/>
      <c r="L2018" s="367"/>
    </row>
    <row r="2019" spans="1:12" ht="19.5" hidden="1" customHeight="1">
      <c r="A2019" s="453">
        <v>3</v>
      </c>
      <c r="B2019" s="420">
        <v>3</v>
      </c>
      <c r="C2019" s="435" t="s">
        <v>37</v>
      </c>
      <c r="D2019" s="92">
        <v>5</v>
      </c>
      <c r="E2019" s="92">
        <v>2</v>
      </c>
      <c r="F2019" s="92">
        <v>1</v>
      </c>
      <c r="G2019" s="564" t="s">
        <v>41</v>
      </c>
      <c r="H2019" s="550" t="s">
        <v>695</v>
      </c>
      <c r="I2019" s="527"/>
      <c r="J2019" s="367"/>
      <c r="K2019" s="519"/>
      <c r="L2019" s="367"/>
    </row>
    <row r="2020" spans="1:12" ht="19.5" hidden="1" customHeight="1">
      <c r="A2020" s="453">
        <v>3</v>
      </c>
      <c r="B2020" s="420">
        <v>3</v>
      </c>
      <c r="C2020" s="435" t="s">
        <v>37</v>
      </c>
      <c r="D2020" s="92">
        <v>5</v>
      </c>
      <c r="E2020" s="92">
        <v>2</v>
      </c>
      <c r="F2020" s="92">
        <v>1</v>
      </c>
      <c r="G2020" s="564" t="s">
        <v>45</v>
      </c>
      <c r="H2020" s="550" t="s">
        <v>197</v>
      </c>
      <c r="I2020" s="527"/>
      <c r="J2020" s="367"/>
      <c r="K2020" s="519"/>
      <c r="L2020" s="367"/>
    </row>
    <row r="2021" spans="1:12" ht="19.5" hidden="1" customHeight="1">
      <c r="A2021" s="453">
        <v>3</v>
      </c>
      <c r="B2021" s="420">
        <v>3</v>
      </c>
      <c r="C2021" s="435" t="s">
        <v>37</v>
      </c>
      <c r="D2021" s="92">
        <v>5</v>
      </c>
      <c r="E2021" s="92">
        <v>2</v>
      </c>
      <c r="F2021" s="92">
        <v>1</v>
      </c>
      <c r="G2021" s="564" t="s">
        <v>49</v>
      </c>
      <c r="H2021" s="550" t="s">
        <v>203</v>
      </c>
      <c r="I2021" s="527"/>
      <c r="J2021" s="367"/>
      <c r="K2021" s="519"/>
      <c r="L2021" s="367"/>
    </row>
    <row r="2022" spans="1:12" ht="19.5" hidden="1" customHeight="1">
      <c r="A2022" s="453">
        <v>3</v>
      </c>
      <c r="B2022" s="420">
        <v>3</v>
      </c>
      <c r="C2022" s="435" t="s">
        <v>37</v>
      </c>
      <c r="D2022" s="92">
        <v>5</v>
      </c>
      <c r="E2022" s="92">
        <v>2</v>
      </c>
      <c r="F2022" s="92">
        <v>1</v>
      </c>
      <c r="G2022" s="564" t="s">
        <v>51</v>
      </c>
      <c r="H2022" s="550" t="s">
        <v>446</v>
      </c>
      <c r="I2022" s="527"/>
      <c r="J2022" s="367"/>
      <c r="K2022" s="519"/>
      <c r="L2022" s="367"/>
    </row>
    <row r="2023" spans="1:12" ht="19.5" hidden="1" customHeight="1">
      <c r="A2023" s="453">
        <v>3</v>
      </c>
      <c r="B2023" s="420">
        <v>3</v>
      </c>
      <c r="C2023" s="435" t="s">
        <v>37</v>
      </c>
      <c r="D2023" s="92">
        <v>5</v>
      </c>
      <c r="E2023" s="92">
        <v>2</v>
      </c>
      <c r="F2023" s="92">
        <v>1</v>
      </c>
      <c r="G2023" s="549" t="s">
        <v>585</v>
      </c>
      <c r="H2023" s="550" t="s">
        <v>725</v>
      </c>
      <c r="I2023" s="527"/>
      <c r="J2023" s="367"/>
      <c r="K2023" s="519"/>
      <c r="L2023" s="367"/>
    </row>
    <row r="2024" spans="1:12" ht="19.5" hidden="1" customHeight="1">
      <c r="A2024" s="453">
        <v>3</v>
      </c>
      <c r="B2024" s="420">
        <v>3</v>
      </c>
      <c r="C2024" s="435" t="s">
        <v>37</v>
      </c>
      <c r="D2024" s="92">
        <v>5</v>
      </c>
      <c r="E2024" s="92">
        <v>2</v>
      </c>
      <c r="F2024" s="92">
        <v>2</v>
      </c>
      <c r="G2024" s="520"/>
      <c r="H2024" s="367" t="s">
        <v>220</v>
      </c>
      <c r="I2024" s="527"/>
      <c r="J2024" s="367"/>
      <c r="K2024" s="519">
        <f>SUM(K2025:K2028)</f>
        <v>0</v>
      </c>
      <c r="L2024" s="367"/>
    </row>
    <row r="2025" spans="1:12" ht="19.5" hidden="1" customHeight="1">
      <c r="A2025" s="453">
        <v>3</v>
      </c>
      <c r="B2025" s="420">
        <v>3</v>
      </c>
      <c r="C2025" s="435" t="s">
        <v>37</v>
      </c>
      <c r="D2025" s="92">
        <v>5</v>
      </c>
      <c r="E2025" s="92">
        <v>2</v>
      </c>
      <c r="F2025" s="92">
        <v>2</v>
      </c>
      <c r="G2025" s="518" t="s">
        <v>34</v>
      </c>
      <c r="H2025" s="367" t="s">
        <v>339</v>
      </c>
      <c r="I2025" s="527"/>
      <c r="J2025" s="367"/>
      <c r="K2025" s="519"/>
      <c r="L2025" s="367"/>
    </row>
    <row r="2026" spans="1:12" ht="19.5" hidden="1" customHeight="1">
      <c r="A2026" s="453">
        <v>3</v>
      </c>
      <c r="B2026" s="420">
        <v>3</v>
      </c>
      <c r="C2026" s="435" t="s">
        <v>37</v>
      </c>
      <c r="D2026" s="92">
        <v>5</v>
      </c>
      <c r="E2026" s="92">
        <v>2</v>
      </c>
      <c r="F2026" s="92">
        <v>2</v>
      </c>
      <c r="G2026" s="518" t="s">
        <v>41</v>
      </c>
      <c r="H2026" s="367" t="s">
        <v>792</v>
      </c>
      <c r="I2026" s="527"/>
      <c r="J2026" s="367"/>
      <c r="K2026" s="519"/>
      <c r="L2026" s="367"/>
    </row>
    <row r="2027" spans="1:12" ht="19.5" hidden="1" customHeight="1">
      <c r="A2027" s="453">
        <v>3</v>
      </c>
      <c r="B2027" s="420">
        <v>3</v>
      </c>
      <c r="C2027" s="435" t="s">
        <v>37</v>
      </c>
      <c r="D2027" s="92">
        <v>5</v>
      </c>
      <c r="E2027" s="92">
        <v>2</v>
      </c>
      <c r="F2027" s="92">
        <v>2</v>
      </c>
      <c r="G2027" s="518" t="s">
        <v>45</v>
      </c>
      <c r="H2027" s="367" t="s">
        <v>702</v>
      </c>
      <c r="I2027" s="527"/>
      <c r="J2027" s="367"/>
      <c r="K2027" s="519"/>
      <c r="L2027" s="367"/>
    </row>
    <row r="2028" spans="1:12" ht="19.5" hidden="1" customHeight="1">
      <c r="A2028" s="453">
        <v>3</v>
      </c>
      <c r="B2028" s="420">
        <v>3</v>
      </c>
      <c r="C2028" s="435" t="s">
        <v>37</v>
      </c>
      <c r="D2028" s="92">
        <v>5</v>
      </c>
      <c r="E2028" s="92">
        <v>2</v>
      </c>
      <c r="F2028" s="92">
        <v>2</v>
      </c>
      <c r="G2028" s="520" t="s">
        <v>585</v>
      </c>
      <c r="H2028" s="367" t="s">
        <v>703</v>
      </c>
      <c r="I2028" s="527"/>
      <c r="J2028" s="367"/>
      <c r="K2028" s="519"/>
      <c r="L2028" s="367"/>
    </row>
    <row r="2029" spans="1:12" ht="19.5" hidden="1" customHeight="1">
      <c r="A2029" s="453">
        <v>3</v>
      </c>
      <c r="B2029" s="420">
        <v>3</v>
      </c>
      <c r="C2029" s="435" t="s">
        <v>34</v>
      </c>
      <c r="D2029" s="92">
        <v>5</v>
      </c>
      <c r="E2029" s="92">
        <v>2</v>
      </c>
      <c r="F2029" s="92">
        <v>4</v>
      </c>
      <c r="G2029" s="520"/>
      <c r="H2029" s="367" t="s">
        <v>706</v>
      </c>
      <c r="I2029" s="527"/>
      <c r="J2029" s="367"/>
      <c r="K2029" s="519">
        <f>K2031</f>
        <v>0</v>
      </c>
      <c r="L2029" s="367"/>
    </row>
    <row r="2030" spans="1:12" ht="19.5" hidden="1" customHeight="1">
      <c r="A2030" s="453">
        <v>3</v>
      </c>
      <c r="B2030" s="420">
        <v>3</v>
      </c>
      <c r="C2030" s="435" t="s">
        <v>34</v>
      </c>
      <c r="D2030" s="92">
        <v>5</v>
      </c>
      <c r="E2030" s="92">
        <v>2</v>
      </c>
      <c r="F2030" s="92">
        <v>4</v>
      </c>
      <c r="G2030" s="518" t="s">
        <v>34</v>
      </c>
      <c r="H2030" s="579" t="s">
        <v>707</v>
      </c>
      <c r="I2030" s="527"/>
      <c r="J2030" s="367"/>
      <c r="K2030" s="519"/>
      <c r="L2030" s="367"/>
    </row>
    <row r="2031" spans="1:12" ht="19.5" hidden="1" customHeight="1">
      <c r="A2031" s="453">
        <v>3</v>
      </c>
      <c r="B2031" s="420">
        <v>3</v>
      </c>
      <c r="C2031" s="435" t="s">
        <v>34</v>
      </c>
      <c r="D2031" s="92">
        <v>5</v>
      </c>
      <c r="E2031" s="92">
        <v>2</v>
      </c>
      <c r="F2031" s="92">
        <v>4</v>
      </c>
      <c r="G2031" s="518" t="s">
        <v>37</v>
      </c>
      <c r="H2031" s="579" t="s">
        <v>708</v>
      </c>
      <c r="I2031" s="527"/>
      <c r="J2031" s="367"/>
      <c r="K2031" s="519"/>
      <c r="L2031" s="367"/>
    </row>
    <row r="2032" spans="1:12" ht="19.5" hidden="1" customHeight="1">
      <c r="A2032" s="453">
        <v>3</v>
      </c>
      <c r="B2032" s="420">
        <v>3</v>
      </c>
      <c r="C2032" s="435" t="s">
        <v>39</v>
      </c>
      <c r="D2032" s="92"/>
      <c r="E2032" s="92"/>
      <c r="F2032" s="92"/>
      <c r="G2032" s="520"/>
      <c r="H2032" s="537" t="s">
        <v>484</v>
      </c>
      <c r="I2032" s="536"/>
      <c r="J2032" s="367"/>
      <c r="K2032" s="519">
        <f>K2033</f>
        <v>0</v>
      </c>
      <c r="L2032" s="367"/>
    </row>
    <row r="2033" spans="1:12" ht="19.5" hidden="1" customHeight="1">
      <c r="A2033" s="453">
        <v>3</v>
      </c>
      <c r="B2033" s="420">
        <v>3</v>
      </c>
      <c r="C2033" s="435" t="s">
        <v>39</v>
      </c>
      <c r="D2033" s="92">
        <v>5</v>
      </c>
      <c r="E2033" s="92">
        <v>2</v>
      </c>
      <c r="F2033" s="92"/>
      <c r="G2033" s="520"/>
      <c r="H2033" s="367" t="s">
        <v>43</v>
      </c>
      <c r="I2033" s="527"/>
      <c r="J2033" s="367"/>
      <c r="K2033" s="519">
        <f>K2034+K2041</f>
        <v>0</v>
      </c>
      <c r="L2033" s="367"/>
    </row>
    <row r="2034" spans="1:12" ht="19.5" hidden="1" customHeight="1">
      <c r="A2034" s="453">
        <v>3</v>
      </c>
      <c r="B2034" s="420">
        <v>3</v>
      </c>
      <c r="C2034" s="435" t="s">
        <v>39</v>
      </c>
      <c r="D2034" s="92">
        <v>5</v>
      </c>
      <c r="E2034" s="92">
        <v>2</v>
      </c>
      <c r="F2034" s="92">
        <v>1</v>
      </c>
      <c r="G2034" s="520"/>
      <c r="H2034" s="367" t="s">
        <v>161</v>
      </c>
      <c r="I2034" s="527"/>
      <c r="J2034" s="367"/>
      <c r="K2034" s="519">
        <f>SUM(K2037:K2040)</f>
        <v>0</v>
      </c>
      <c r="L2034" s="367"/>
    </row>
    <row r="2035" spans="1:12" ht="19.5" hidden="1" customHeight="1">
      <c r="A2035" s="453">
        <v>3</v>
      </c>
      <c r="B2035" s="420">
        <v>3</v>
      </c>
      <c r="C2035" s="435" t="s">
        <v>39</v>
      </c>
      <c r="D2035" s="92">
        <v>5</v>
      </c>
      <c r="E2035" s="92">
        <v>2</v>
      </c>
      <c r="F2035" s="92">
        <v>1</v>
      </c>
      <c r="G2035" s="564" t="s">
        <v>34</v>
      </c>
      <c r="H2035" s="550" t="s">
        <v>330</v>
      </c>
      <c r="I2035" s="527"/>
      <c r="J2035" s="367"/>
      <c r="K2035" s="519"/>
      <c r="L2035" s="367"/>
    </row>
    <row r="2036" spans="1:12" ht="19.5" hidden="1" customHeight="1">
      <c r="A2036" s="453">
        <v>3</v>
      </c>
      <c r="B2036" s="420">
        <v>3</v>
      </c>
      <c r="C2036" s="435" t="s">
        <v>39</v>
      </c>
      <c r="D2036" s="92">
        <v>5</v>
      </c>
      <c r="E2036" s="92">
        <v>2</v>
      </c>
      <c r="F2036" s="92">
        <v>1</v>
      </c>
      <c r="G2036" s="564" t="s">
        <v>41</v>
      </c>
      <c r="H2036" s="550" t="s">
        <v>695</v>
      </c>
      <c r="I2036" s="527"/>
      <c r="J2036" s="367"/>
      <c r="K2036" s="519"/>
      <c r="L2036" s="367"/>
    </row>
    <row r="2037" spans="1:12" ht="19.5" hidden="1" customHeight="1">
      <c r="A2037" s="453">
        <v>3</v>
      </c>
      <c r="B2037" s="420">
        <v>3</v>
      </c>
      <c r="C2037" s="435" t="s">
        <v>39</v>
      </c>
      <c r="D2037" s="92">
        <v>5</v>
      </c>
      <c r="E2037" s="92">
        <v>2</v>
      </c>
      <c r="F2037" s="92">
        <v>1</v>
      </c>
      <c r="G2037" s="564" t="s">
        <v>45</v>
      </c>
      <c r="H2037" s="550" t="s">
        <v>197</v>
      </c>
      <c r="I2037" s="527"/>
      <c r="J2037" s="367"/>
      <c r="K2037" s="519"/>
      <c r="L2037" s="367"/>
    </row>
    <row r="2038" spans="1:12" ht="19.5" hidden="1" customHeight="1">
      <c r="A2038" s="453">
        <v>3</v>
      </c>
      <c r="B2038" s="420">
        <v>3</v>
      </c>
      <c r="C2038" s="435" t="s">
        <v>39</v>
      </c>
      <c r="D2038" s="92">
        <v>5</v>
      </c>
      <c r="E2038" s="92">
        <v>2</v>
      </c>
      <c r="F2038" s="92">
        <v>1</v>
      </c>
      <c r="G2038" s="564" t="s">
        <v>49</v>
      </c>
      <c r="H2038" s="550" t="s">
        <v>203</v>
      </c>
      <c r="I2038" s="527"/>
      <c r="J2038" s="367"/>
      <c r="K2038" s="519"/>
      <c r="L2038" s="367"/>
    </row>
    <row r="2039" spans="1:12" ht="19.5" hidden="1" customHeight="1">
      <c r="A2039" s="453">
        <v>3</v>
      </c>
      <c r="B2039" s="420">
        <v>3</v>
      </c>
      <c r="C2039" s="435" t="s">
        <v>39</v>
      </c>
      <c r="D2039" s="92">
        <v>5</v>
      </c>
      <c r="E2039" s="92">
        <v>2</v>
      </c>
      <c r="F2039" s="92">
        <v>1</v>
      </c>
      <c r="G2039" s="564" t="s">
        <v>51</v>
      </c>
      <c r="H2039" s="550" t="s">
        <v>446</v>
      </c>
      <c r="I2039" s="527"/>
      <c r="J2039" s="367"/>
      <c r="K2039" s="519"/>
      <c r="L2039" s="367"/>
    </row>
    <row r="2040" spans="1:12" ht="16.5" hidden="1" customHeight="1">
      <c r="A2040" s="453">
        <v>3</v>
      </c>
      <c r="B2040" s="420">
        <v>3</v>
      </c>
      <c r="C2040" s="435" t="s">
        <v>39</v>
      </c>
      <c r="D2040" s="92">
        <v>5</v>
      </c>
      <c r="E2040" s="92">
        <v>2</v>
      </c>
      <c r="F2040" s="92">
        <v>1</v>
      </c>
      <c r="G2040" s="549" t="s">
        <v>585</v>
      </c>
      <c r="H2040" s="550" t="s">
        <v>725</v>
      </c>
      <c r="I2040" s="527"/>
      <c r="J2040" s="367"/>
      <c r="K2040" s="519"/>
      <c r="L2040" s="367"/>
    </row>
    <row r="2041" spans="1:12" ht="19.5" hidden="1" customHeight="1">
      <c r="A2041" s="453">
        <v>3</v>
      </c>
      <c r="B2041" s="420">
        <v>3</v>
      </c>
      <c r="C2041" s="435" t="s">
        <v>39</v>
      </c>
      <c r="D2041" s="92">
        <v>5</v>
      </c>
      <c r="E2041" s="92">
        <v>2</v>
      </c>
      <c r="F2041" s="92">
        <v>2</v>
      </c>
      <c r="G2041" s="520"/>
      <c r="H2041" s="367" t="s">
        <v>220</v>
      </c>
      <c r="I2041" s="527"/>
      <c r="J2041" s="367"/>
      <c r="K2041" s="519">
        <f>SUM(K2042:K2044)</f>
        <v>0</v>
      </c>
      <c r="L2041" s="367"/>
    </row>
    <row r="2042" spans="1:12" ht="19.5" hidden="1" customHeight="1">
      <c r="A2042" s="453">
        <v>3</v>
      </c>
      <c r="B2042" s="420">
        <v>3</v>
      </c>
      <c r="C2042" s="435" t="s">
        <v>39</v>
      </c>
      <c r="D2042" s="92">
        <v>5</v>
      </c>
      <c r="E2042" s="92">
        <v>2</v>
      </c>
      <c r="F2042" s="92">
        <v>2</v>
      </c>
      <c r="G2042" s="518" t="s">
        <v>34</v>
      </c>
      <c r="H2042" s="367" t="s">
        <v>339</v>
      </c>
      <c r="I2042" s="527"/>
      <c r="J2042" s="367"/>
      <c r="K2042" s="519"/>
      <c r="L2042" s="367"/>
    </row>
    <row r="2043" spans="1:12" ht="19.5" hidden="1" customHeight="1">
      <c r="A2043" s="453">
        <v>3</v>
      </c>
      <c r="B2043" s="420">
        <v>3</v>
      </c>
      <c r="C2043" s="435" t="s">
        <v>39</v>
      </c>
      <c r="D2043" s="92">
        <v>5</v>
      </c>
      <c r="E2043" s="92">
        <v>2</v>
      </c>
      <c r="F2043" s="92">
        <v>2</v>
      </c>
      <c r="G2043" s="518" t="s">
        <v>45</v>
      </c>
      <c r="H2043" s="367" t="s">
        <v>702</v>
      </c>
      <c r="I2043" s="527"/>
      <c r="J2043" s="367"/>
      <c r="K2043" s="519"/>
      <c r="L2043" s="367"/>
    </row>
    <row r="2044" spans="1:12" ht="19.5" hidden="1" customHeight="1">
      <c r="A2044" s="453">
        <v>3</v>
      </c>
      <c r="B2044" s="420">
        <v>3</v>
      </c>
      <c r="C2044" s="435" t="s">
        <v>39</v>
      </c>
      <c r="D2044" s="92">
        <v>5</v>
      </c>
      <c r="E2044" s="92">
        <v>2</v>
      </c>
      <c r="F2044" s="92">
        <v>2</v>
      </c>
      <c r="G2044" s="520" t="s">
        <v>585</v>
      </c>
      <c r="H2044" s="367" t="s">
        <v>703</v>
      </c>
      <c r="I2044" s="527"/>
      <c r="J2044" s="367"/>
      <c r="K2044" s="519"/>
      <c r="L2044" s="367"/>
    </row>
    <row r="2045" spans="1:12" ht="19.5" hidden="1" customHeight="1">
      <c r="A2045" s="453">
        <v>3</v>
      </c>
      <c r="B2045" s="420">
        <v>3</v>
      </c>
      <c r="C2045" s="435" t="s">
        <v>41</v>
      </c>
      <c r="D2045" s="92"/>
      <c r="E2045" s="92"/>
      <c r="F2045" s="92"/>
      <c r="G2045" s="520"/>
      <c r="H2045" s="537" t="s">
        <v>485</v>
      </c>
      <c r="I2045" s="536"/>
      <c r="J2045" s="367"/>
      <c r="K2045" s="519">
        <f>K2046</f>
        <v>0</v>
      </c>
      <c r="L2045" s="367"/>
    </row>
    <row r="2046" spans="1:12" ht="19.5" hidden="1" customHeight="1">
      <c r="A2046" s="453">
        <v>3</v>
      </c>
      <c r="B2046" s="420">
        <v>3</v>
      </c>
      <c r="C2046" s="435" t="s">
        <v>41</v>
      </c>
      <c r="D2046" s="92">
        <v>5</v>
      </c>
      <c r="E2046" s="92">
        <v>2</v>
      </c>
      <c r="F2046" s="92"/>
      <c r="G2046" s="520"/>
      <c r="H2046" s="367" t="s">
        <v>43</v>
      </c>
      <c r="I2046" s="527"/>
      <c r="J2046" s="367"/>
      <c r="K2046" s="519">
        <f>K2047</f>
        <v>0</v>
      </c>
      <c r="L2046" s="367"/>
    </row>
    <row r="2047" spans="1:12" ht="19.5" hidden="1" customHeight="1">
      <c r="A2047" s="453">
        <v>3</v>
      </c>
      <c r="B2047" s="420">
        <v>3</v>
      </c>
      <c r="C2047" s="435" t="s">
        <v>41</v>
      </c>
      <c r="D2047" s="92">
        <v>5</v>
      </c>
      <c r="E2047" s="92">
        <v>2</v>
      </c>
      <c r="F2047" s="92">
        <v>6</v>
      </c>
      <c r="G2047" s="520"/>
      <c r="H2047" s="367" t="s">
        <v>279</v>
      </c>
      <c r="I2047" s="527"/>
      <c r="J2047" s="367"/>
      <c r="K2047" s="519">
        <f>SUM(K2048:K2051)</f>
        <v>0</v>
      </c>
      <c r="L2047" s="367"/>
    </row>
    <row r="2048" spans="1:12" ht="19.5" hidden="1" customHeight="1">
      <c r="A2048" s="453">
        <v>3</v>
      </c>
      <c r="B2048" s="420">
        <v>3</v>
      </c>
      <c r="C2048" s="435" t="s">
        <v>41</v>
      </c>
      <c r="D2048" s="92">
        <v>5</v>
      </c>
      <c r="E2048" s="92">
        <v>2</v>
      </c>
      <c r="F2048" s="92">
        <v>6</v>
      </c>
      <c r="G2048" s="518" t="s">
        <v>39</v>
      </c>
      <c r="H2048" s="579" t="s">
        <v>718</v>
      </c>
      <c r="I2048" s="527"/>
      <c r="J2048" s="367"/>
      <c r="K2048" s="519"/>
      <c r="L2048" s="367"/>
    </row>
    <row r="2049" spans="1:12" ht="19.5" hidden="1" customHeight="1">
      <c r="A2049" s="453">
        <v>3</v>
      </c>
      <c r="B2049" s="420">
        <v>3</v>
      </c>
      <c r="C2049" s="435" t="s">
        <v>41</v>
      </c>
      <c r="D2049" s="92">
        <v>5</v>
      </c>
      <c r="E2049" s="92">
        <v>2</v>
      </c>
      <c r="F2049" s="92">
        <v>6</v>
      </c>
      <c r="G2049" s="518" t="s">
        <v>41</v>
      </c>
      <c r="H2049" s="579" t="s">
        <v>746</v>
      </c>
      <c r="I2049" s="527"/>
      <c r="J2049" s="367"/>
      <c r="K2049" s="519"/>
      <c r="L2049" s="367"/>
    </row>
    <row r="2050" spans="1:12" ht="19.5" hidden="1" customHeight="1">
      <c r="A2050" s="453">
        <v>3</v>
      </c>
      <c r="B2050" s="420">
        <v>3</v>
      </c>
      <c r="C2050" s="435" t="s">
        <v>41</v>
      </c>
      <c r="D2050" s="92">
        <v>5</v>
      </c>
      <c r="E2050" s="92">
        <v>2</v>
      </c>
      <c r="F2050" s="92">
        <v>6</v>
      </c>
      <c r="G2050" s="518" t="s">
        <v>73</v>
      </c>
      <c r="H2050" s="579" t="s">
        <v>719</v>
      </c>
      <c r="I2050" s="527"/>
      <c r="J2050" s="367"/>
      <c r="K2050" s="519"/>
      <c r="L2050" s="367"/>
    </row>
    <row r="2051" spans="1:12" ht="19.5" hidden="1" customHeight="1">
      <c r="A2051" s="453">
        <v>3</v>
      </c>
      <c r="B2051" s="420">
        <v>3</v>
      </c>
      <c r="C2051" s="435" t="s">
        <v>41</v>
      </c>
      <c r="D2051" s="92">
        <v>5</v>
      </c>
      <c r="E2051" s="92">
        <v>2</v>
      </c>
      <c r="F2051" s="92">
        <v>6</v>
      </c>
      <c r="G2051" s="520" t="s">
        <v>585</v>
      </c>
      <c r="H2051" s="579" t="s">
        <v>720</v>
      </c>
      <c r="I2051" s="527"/>
      <c r="J2051" s="367"/>
      <c r="K2051" s="519"/>
      <c r="L2051" s="367"/>
    </row>
    <row r="2052" spans="1:12" ht="19.5" hidden="1" customHeight="1">
      <c r="A2052" s="453">
        <v>3</v>
      </c>
      <c r="B2052" s="420">
        <v>3</v>
      </c>
      <c r="C2052" s="435" t="s">
        <v>45</v>
      </c>
      <c r="D2052" s="92"/>
      <c r="E2052" s="92"/>
      <c r="F2052" s="92"/>
      <c r="G2052" s="520"/>
      <c r="H2052" s="433" t="s">
        <v>486</v>
      </c>
      <c r="I2052" s="532"/>
      <c r="J2052" s="367"/>
      <c r="K2052" s="519">
        <f>K2053</f>
        <v>0</v>
      </c>
      <c r="L2052" s="367"/>
    </row>
    <row r="2053" spans="1:12" ht="19.5" hidden="1" customHeight="1">
      <c r="A2053" s="453">
        <v>3</v>
      </c>
      <c r="B2053" s="420">
        <v>3</v>
      </c>
      <c r="C2053" s="435" t="s">
        <v>45</v>
      </c>
      <c r="D2053" s="92">
        <v>5</v>
      </c>
      <c r="E2053" s="92">
        <v>3</v>
      </c>
      <c r="F2053" s="92"/>
      <c r="G2053" s="520"/>
      <c r="H2053" s="367" t="s">
        <v>55</v>
      </c>
      <c r="I2053" s="367"/>
      <c r="J2053" s="367"/>
      <c r="K2053" s="519">
        <f>K2054+K2059+K2064+K2069</f>
        <v>0</v>
      </c>
      <c r="L2053" s="367"/>
    </row>
    <row r="2054" spans="1:12" ht="19.5" hidden="1" customHeight="1">
      <c r="A2054" s="453">
        <v>3</v>
      </c>
      <c r="B2054" s="420">
        <v>3</v>
      </c>
      <c r="C2054" s="435" t="s">
        <v>45</v>
      </c>
      <c r="D2054" s="92">
        <v>5</v>
      </c>
      <c r="E2054" s="92">
        <v>3</v>
      </c>
      <c r="F2054" s="92">
        <v>2</v>
      </c>
      <c r="G2054" s="520"/>
      <c r="H2054" s="367" t="s">
        <v>730</v>
      </c>
      <c r="I2054" s="367"/>
      <c r="J2054" s="367"/>
      <c r="K2054" s="519">
        <f>SUM(K2055:K2058)</f>
        <v>0</v>
      </c>
      <c r="L2054" s="367"/>
    </row>
    <row r="2055" spans="1:12" ht="19.5" hidden="1" customHeight="1">
      <c r="A2055" s="453">
        <v>3</v>
      </c>
      <c r="B2055" s="420">
        <v>3</v>
      </c>
      <c r="C2055" s="435" t="s">
        <v>45</v>
      </c>
      <c r="D2055" s="92">
        <v>5</v>
      </c>
      <c r="E2055" s="92">
        <v>3</v>
      </c>
      <c r="F2055" s="92">
        <v>2</v>
      </c>
      <c r="G2055" s="518" t="s">
        <v>34</v>
      </c>
      <c r="H2055" s="367" t="s">
        <v>731</v>
      </c>
      <c r="I2055" s="367"/>
      <c r="J2055" s="367"/>
      <c r="K2055" s="519"/>
      <c r="L2055" s="367"/>
    </row>
    <row r="2056" spans="1:12" ht="19.5" hidden="1" customHeight="1">
      <c r="A2056" s="453">
        <v>3</v>
      </c>
      <c r="B2056" s="420">
        <v>3</v>
      </c>
      <c r="C2056" s="435" t="s">
        <v>45</v>
      </c>
      <c r="D2056" s="92">
        <v>5</v>
      </c>
      <c r="E2056" s="92">
        <v>3</v>
      </c>
      <c r="F2056" s="92">
        <v>2</v>
      </c>
      <c r="G2056" s="518" t="s">
        <v>37</v>
      </c>
      <c r="H2056" s="367" t="s">
        <v>732</v>
      </c>
      <c r="I2056" s="367"/>
      <c r="J2056" s="367"/>
      <c r="K2056" s="519"/>
      <c r="L2056" s="367"/>
    </row>
    <row r="2057" spans="1:12" ht="19.5" hidden="1" customHeight="1">
      <c r="A2057" s="453">
        <v>3</v>
      </c>
      <c r="B2057" s="420">
        <v>3</v>
      </c>
      <c r="C2057" s="435" t="s">
        <v>45</v>
      </c>
      <c r="D2057" s="92">
        <v>5</v>
      </c>
      <c r="E2057" s="92">
        <v>3</v>
      </c>
      <c r="F2057" s="92">
        <v>2</v>
      </c>
      <c r="G2057" s="518" t="s">
        <v>39</v>
      </c>
      <c r="H2057" s="367" t="s">
        <v>733</v>
      </c>
      <c r="I2057" s="367"/>
      <c r="J2057" s="367"/>
      <c r="K2057" s="519"/>
      <c r="L2057" s="367"/>
    </row>
    <row r="2058" spans="1:12" ht="19.5" hidden="1" customHeight="1">
      <c r="A2058" s="453">
        <v>3</v>
      </c>
      <c r="B2058" s="420">
        <v>3</v>
      </c>
      <c r="C2058" s="435" t="s">
        <v>45</v>
      </c>
      <c r="D2058" s="92">
        <v>5</v>
      </c>
      <c r="E2058" s="92">
        <v>3</v>
      </c>
      <c r="F2058" s="92">
        <v>2</v>
      </c>
      <c r="G2058" s="518" t="s">
        <v>41</v>
      </c>
      <c r="H2058" s="367" t="s">
        <v>734</v>
      </c>
      <c r="I2058" s="367"/>
      <c r="J2058" s="367"/>
      <c r="K2058" s="519"/>
      <c r="L2058" s="367"/>
    </row>
    <row r="2059" spans="1:12" ht="19.5" hidden="1" customHeight="1">
      <c r="A2059" s="453">
        <v>3</v>
      </c>
      <c r="B2059" s="420">
        <v>3</v>
      </c>
      <c r="C2059" s="435" t="s">
        <v>45</v>
      </c>
      <c r="D2059" s="92">
        <v>5</v>
      </c>
      <c r="E2059" s="92">
        <v>3</v>
      </c>
      <c r="F2059" s="92">
        <v>4</v>
      </c>
      <c r="G2059" s="520"/>
      <c r="H2059" s="367" t="s">
        <v>756</v>
      </c>
      <c r="I2059" s="367"/>
      <c r="J2059" s="367"/>
      <c r="K2059" s="519">
        <f>SUM(K2060:K2063)</f>
        <v>0</v>
      </c>
      <c r="L2059" s="367"/>
    </row>
    <row r="2060" spans="1:12" ht="19.5" hidden="1" customHeight="1">
      <c r="A2060" s="453">
        <v>3</v>
      </c>
      <c r="B2060" s="420">
        <v>3</v>
      </c>
      <c r="C2060" s="435" t="s">
        <v>45</v>
      </c>
      <c r="D2060" s="92">
        <v>5</v>
      </c>
      <c r="E2060" s="92">
        <v>3</v>
      </c>
      <c r="F2060" s="92">
        <v>4</v>
      </c>
      <c r="G2060" s="518" t="s">
        <v>34</v>
      </c>
      <c r="H2060" s="367" t="s">
        <v>731</v>
      </c>
      <c r="I2060" s="367"/>
      <c r="J2060" s="367"/>
      <c r="K2060" s="519"/>
      <c r="L2060" s="367"/>
    </row>
    <row r="2061" spans="1:12" ht="19.5" hidden="1" customHeight="1">
      <c r="A2061" s="453">
        <v>3</v>
      </c>
      <c r="B2061" s="420">
        <v>3</v>
      </c>
      <c r="C2061" s="435" t="s">
        <v>45</v>
      </c>
      <c r="D2061" s="92">
        <v>5</v>
      </c>
      <c r="E2061" s="92">
        <v>3</v>
      </c>
      <c r="F2061" s="92">
        <v>4</v>
      </c>
      <c r="G2061" s="518" t="s">
        <v>37</v>
      </c>
      <c r="H2061" s="367" t="s">
        <v>757</v>
      </c>
      <c r="I2061" s="367"/>
      <c r="J2061" s="367"/>
      <c r="K2061" s="519"/>
      <c r="L2061" s="367"/>
    </row>
    <row r="2062" spans="1:12" ht="19.5" hidden="1" customHeight="1">
      <c r="A2062" s="453">
        <v>3</v>
      </c>
      <c r="B2062" s="420">
        <v>3</v>
      </c>
      <c r="C2062" s="435" t="s">
        <v>45</v>
      </c>
      <c r="D2062" s="92">
        <v>5</v>
      </c>
      <c r="E2062" s="92">
        <v>3</v>
      </c>
      <c r="F2062" s="92">
        <v>4</v>
      </c>
      <c r="G2062" s="518" t="s">
        <v>39</v>
      </c>
      <c r="H2062" s="367" t="s">
        <v>758</v>
      </c>
      <c r="I2062" s="367"/>
      <c r="J2062" s="367"/>
      <c r="K2062" s="519"/>
      <c r="L2062" s="367"/>
    </row>
    <row r="2063" spans="1:12" ht="19.5" hidden="1" customHeight="1">
      <c r="A2063" s="453">
        <v>3</v>
      </c>
      <c r="B2063" s="420">
        <v>3</v>
      </c>
      <c r="C2063" s="435" t="s">
        <v>45</v>
      </c>
      <c r="D2063" s="92">
        <v>5</v>
      </c>
      <c r="E2063" s="92">
        <v>3</v>
      </c>
      <c r="F2063" s="92">
        <v>4</v>
      </c>
      <c r="G2063" s="518" t="s">
        <v>41</v>
      </c>
      <c r="H2063" s="367" t="s">
        <v>759</v>
      </c>
      <c r="I2063" s="367"/>
      <c r="J2063" s="367"/>
      <c r="K2063" s="519"/>
      <c r="L2063" s="367"/>
    </row>
    <row r="2064" spans="1:12" ht="19.5" hidden="1" customHeight="1">
      <c r="A2064" s="453">
        <v>3</v>
      </c>
      <c r="B2064" s="420">
        <v>3</v>
      </c>
      <c r="C2064" s="435" t="s">
        <v>45</v>
      </c>
      <c r="D2064" s="92">
        <v>5</v>
      </c>
      <c r="E2064" s="92">
        <v>3</v>
      </c>
      <c r="F2064" s="92">
        <v>4</v>
      </c>
      <c r="G2064" s="520"/>
      <c r="H2064" s="367" t="s">
        <v>762</v>
      </c>
      <c r="I2064" s="367"/>
      <c r="J2064" s="367"/>
      <c r="K2064" s="519">
        <f>SUM(K2065:K2068)</f>
        <v>0</v>
      </c>
      <c r="L2064" s="367"/>
    </row>
    <row r="2065" spans="1:12" ht="19.5" hidden="1" customHeight="1">
      <c r="A2065" s="453">
        <v>3</v>
      </c>
      <c r="B2065" s="420">
        <v>3</v>
      </c>
      <c r="C2065" s="435" t="s">
        <v>45</v>
      </c>
      <c r="D2065" s="92">
        <v>5</v>
      </c>
      <c r="E2065" s="92">
        <v>3</v>
      </c>
      <c r="F2065" s="92">
        <v>8</v>
      </c>
      <c r="G2065" s="518" t="s">
        <v>34</v>
      </c>
      <c r="H2065" s="367" t="s">
        <v>731</v>
      </c>
      <c r="I2065" s="367"/>
      <c r="J2065" s="367"/>
      <c r="K2065" s="519"/>
      <c r="L2065" s="367"/>
    </row>
    <row r="2066" spans="1:12" ht="19.5" hidden="1" customHeight="1">
      <c r="A2066" s="453">
        <v>3</v>
      </c>
      <c r="B2066" s="420">
        <v>3</v>
      </c>
      <c r="C2066" s="435" t="s">
        <v>45</v>
      </c>
      <c r="D2066" s="92">
        <v>5</v>
      </c>
      <c r="E2066" s="92">
        <v>3</v>
      </c>
      <c r="F2066" s="92">
        <v>8</v>
      </c>
      <c r="G2066" s="518" t="s">
        <v>37</v>
      </c>
      <c r="H2066" s="367" t="s">
        <v>757</v>
      </c>
      <c r="I2066" s="367"/>
      <c r="J2066" s="367"/>
      <c r="K2066" s="519"/>
      <c r="L2066" s="367"/>
    </row>
    <row r="2067" spans="1:12" ht="19.5" hidden="1" customHeight="1">
      <c r="A2067" s="453">
        <v>3</v>
      </c>
      <c r="B2067" s="420">
        <v>3</v>
      </c>
      <c r="C2067" s="435" t="s">
        <v>45</v>
      </c>
      <c r="D2067" s="92">
        <v>5</v>
      </c>
      <c r="E2067" s="92">
        <v>3</v>
      </c>
      <c r="F2067" s="92">
        <v>8</v>
      </c>
      <c r="G2067" s="518" t="s">
        <v>39</v>
      </c>
      <c r="H2067" s="367" t="s">
        <v>758</v>
      </c>
      <c r="I2067" s="367"/>
      <c r="J2067" s="367"/>
      <c r="K2067" s="519"/>
      <c r="L2067" s="367"/>
    </row>
    <row r="2068" spans="1:12" ht="19.5" hidden="1" customHeight="1">
      <c r="A2068" s="453">
        <v>3</v>
      </c>
      <c r="B2068" s="420">
        <v>3</v>
      </c>
      <c r="C2068" s="435" t="s">
        <v>45</v>
      </c>
      <c r="D2068" s="92">
        <v>5</v>
      </c>
      <c r="E2068" s="92">
        <v>3</v>
      </c>
      <c r="F2068" s="92">
        <v>8</v>
      </c>
      <c r="G2068" s="518" t="s">
        <v>41</v>
      </c>
      <c r="H2068" s="367" t="s">
        <v>759</v>
      </c>
      <c r="I2068" s="367"/>
      <c r="J2068" s="367"/>
      <c r="K2068" s="519"/>
      <c r="L2068" s="367"/>
    </row>
    <row r="2069" spans="1:12" ht="19.5" hidden="1" customHeight="1">
      <c r="A2069" s="453">
        <v>3</v>
      </c>
      <c r="B2069" s="435">
        <v>3</v>
      </c>
      <c r="C2069" s="435" t="s">
        <v>45</v>
      </c>
      <c r="D2069" s="92">
        <v>5</v>
      </c>
      <c r="E2069" s="92">
        <v>3</v>
      </c>
      <c r="F2069" s="92">
        <v>9</v>
      </c>
      <c r="G2069" s="520"/>
      <c r="H2069" s="367" t="s">
        <v>774</v>
      </c>
      <c r="I2069" s="367"/>
      <c r="J2069" s="367"/>
      <c r="K2069" s="519">
        <f>K2070</f>
        <v>0</v>
      </c>
      <c r="L2069" s="367"/>
    </row>
    <row r="2070" spans="1:12" ht="19.5" hidden="1" customHeight="1">
      <c r="A2070" s="453">
        <v>3</v>
      </c>
      <c r="B2070" s="435">
        <v>3</v>
      </c>
      <c r="C2070" s="435" t="s">
        <v>45</v>
      </c>
      <c r="D2070" s="92">
        <v>5</v>
      </c>
      <c r="E2070" s="92">
        <v>3</v>
      </c>
      <c r="F2070" s="92">
        <v>9</v>
      </c>
      <c r="G2070" s="518" t="s">
        <v>37</v>
      </c>
      <c r="H2070" s="367" t="s">
        <v>778</v>
      </c>
      <c r="I2070" s="367"/>
      <c r="J2070" s="367"/>
      <c r="K2070" s="519"/>
      <c r="L2070" s="367"/>
    </row>
    <row r="2071" spans="1:12" ht="19.5" hidden="1" customHeight="1">
      <c r="A2071" s="453">
        <v>3</v>
      </c>
      <c r="B2071" s="420">
        <v>3</v>
      </c>
      <c r="C2071" s="435" t="s">
        <v>49</v>
      </c>
      <c r="D2071" s="92"/>
      <c r="E2071" s="92"/>
      <c r="F2071" s="92"/>
      <c r="G2071" s="520"/>
      <c r="H2071" s="531" t="s">
        <v>487</v>
      </c>
      <c r="I2071" s="536"/>
      <c r="J2071" s="367"/>
      <c r="K2071" s="519">
        <f>K2072</f>
        <v>0</v>
      </c>
      <c r="L2071" s="367"/>
    </row>
    <row r="2072" spans="1:12" ht="19.5" hidden="1" customHeight="1">
      <c r="A2072" s="453">
        <v>3</v>
      </c>
      <c r="B2072" s="420">
        <v>3</v>
      </c>
      <c r="C2072" s="435" t="s">
        <v>49</v>
      </c>
      <c r="D2072" s="92">
        <v>5</v>
      </c>
      <c r="E2072" s="92">
        <v>2</v>
      </c>
      <c r="F2072" s="92"/>
      <c r="G2072" s="520"/>
      <c r="H2072" s="367" t="s">
        <v>43</v>
      </c>
      <c r="I2072" s="367"/>
      <c r="J2072" s="367"/>
      <c r="K2072" s="519">
        <f>K2073+K2080+K2085+K2089</f>
        <v>0</v>
      </c>
      <c r="L2072" s="367"/>
    </row>
    <row r="2073" spans="1:12" ht="19.5" hidden="1" customHeight="1">
      <c r="A2073" s="453">
        <v>3</v>
      </c>
      <c r="B2073" s="420">
        <v>3</v>
      </c>
      <c r="C2073" s="435" t="s">
        <v>49</v>
      </c>
      <c r="D2073" s="92">
        <v>5</v>
      </c>
      <c r="E2073" s="92">
        <v>2</v>
      </c>
      <c r="F2073" s="92">
        <v>1</v>
      </c>
      <c r="G2073" s="520"/>
      <c r="H2073" s="367" t="s">
        <v>161</v>
      </c>
      <c r="I2073" s="367"/>
      <c r="J2073" s="367"/>
      <c r="K2073" s="519">
        <f>SUM(K2074:K2079)</f>
        <v>0</v>
      </c>
      <c r="L2073" s="367"/>
    </row>
    <row r="2074" spans="1:12" ht="19.5" hidden="1" customHeight="1">
      <c r="A2074" s="453">
        <v>3</v>
      </c>
      <c r="B2074" s="420">
        <v>3</v>
      </c>
      <c r="C2074" s="435" t="s">
        <v>49</v>
      </c>
      <c r="D2074" s="92">
        <v>5</v>
      </c>
      <c r="E2074" s="92">
        <v>2</v>
      </c>
      <c r="F2074" s="92">
        <v>1</v>
      </c>
      <c r="G2074" s="564" t="s">
        <v>34</v>
      </c>
      <c r="H2074" s="550" t="s">
        <v>330</v>
      </c>
      <c r="I2074" s="367"/>
      <c r="J2074" s="367"/>
      <c r="K2074" s="519"/>
      <c r="L2074" s="367"/>
    </row>
    <row r="2075" spans="1:12" ht="19.5" hidden="1" customHeight="1">
      <c r="A2075" s="453">
        <v>3</v>
      </c>
      <c r="B2075" s="420">
        <v>3</v>
      </c>
      <c r="C2075" s="435" t="s">
        <v>49</v>
      </c>
      <c r="D2075" s="92">
        <v>5</v>
      </c>
      <c r="E2075" s="92">
        <v>2</v>
      </c>
      <c r="F2075" s="92">
        <v>1</v>
      </c>
      <c r="G2075" s="564" t="s">
        <v>41</v>
      </c>
      <c r="H2075" s="550" t="s">
        <v>695</v>
      </c>
      <c r="I2075" s="367"/>
      <c r="J2075" s="367"/>
      <c r="K2075" s="519"/>
      <c r="L2075" s="367"/>
    </row>
    <row r="2076" spans="1:12" ht="19.5" hidden="1" customHeight="1">
      <c r="A2076" s="453">
        <v>3</v>
      </c>
      <c r="B2076" s="420">
        <v>3</v>
      </c>
      <c r="C2076" s="435" t="s">
        <v>49</v>
      </c>
      <c r="D2076" s="92">
        <v>5</v>
      </c>
      <c r="E2076" s="92">
        <v>2</v>
      </c>
      <c r="F2076" s="92">
        <v>1</v>
      </c>
      <c r="G2076" s="564" t="s">
        <v>45</v>
      </c>
      <c r="H2076" s="550" t="s">
        <v>197</v>
      </c>
      <c r="I2076" s="367"/>
      <c r="J2076" s="367"/>
      <c r="K2076" s="519"/>
      <c r="L2076" s="367"/>
    </row>
    <row r="2077" spans="1:12" ht="19.5" hidden="1" customHeight="1">
      <c r="A2077" s="453">
        <v>3</v>
      </c>
      <c r="B2077" s="420">
        <v>3</v>
      </c>
      <c r="C2077" s="435" t="s">
        <v>49</v>
      </c>
      <c r="D2077" s="92">
        <v>5</v>
      </c>
      <c r="E2077" s="92">
        <v>2</v>
      </c>
      <c r="F2077" s="92">
        <v>1</v>
      </c>
      <c r="G2077" s="564" t="s">
        <v>49</v>
      </c>
      <c r="H2077" s="550" t="s">
        <v>203</v>
      </c>
      <c r="I2077" s="367"/>
      <c r="J2077" s="367"/>
      <c r="K2077" s="519"/>
      <c r="L2077" s="367"/>
    </row>
    <row r="2078" spans="1:12" ht="19.5" hidden="1" customHeight="1">
      <c r="A2078" s="453">
        <v>3</v>
      </c>
      <c r="B2078" s="420">
        <v>3</v>
      </c>
      <c r="C2078" s="435" t="s">
        <v>49</v>
      </c>
      <c r="D2078" s="92">
        <v>5</v>
      </c>
      <c r="E2078" s="92">
        <v>2</v>
      </c>
      <c r="F2078" s="92">
        <v>1</v>
      </c>
      <c r="G2078" s="564" t="s">
        <v>51</v>
      </c>
      <c r="H2078" s="550" t="s">
        <v>446</v>
      </c>
      <c r="I2078" s="367"/>
      <c r="J2078" s="367"/>
      <c r="K2078" s="519"/>
      <c r="L2078" s="367"/>
    </row>
    <row r="2079" spans="1:12" s="566" customFormat="1" ht="18.75" hidden="1" customHeight="1">
      <c r="A2079" s="453">
        <v>3</v>
      </c>
      <c r="B2079" s="420">
        <v>3</v>
      </c>
      <c r="C2079" s="435" t="s">
        <v>49</v>
      </c>
      <c r="D2079" s="92">
        <v>5</v>
      </c>
      <c r="E2079" s="92">
        <v>2</v>
      </c>
      <c r="F2079" s="92">
        <v>1</v>
      </c>
      <c r="G2079" s="549" t="s">
        <v>585</v>
      </c>
      <c r="H2079" s="550" t="s">
        <v>725</v>
      </c>
      <c r="I2079" s="367"/>
      <c r="J2079" s="367"/>
      <c r="K2079" s="519"/>
      <c r="L2079" s="367"/>
    </row>
    <row r="2080" spans="1:12" ht="19.5" hidden="1" customHeight="1">
      <c r="A2080" s="453">
        <v>3</v>
      </c>
      <c r="B2080" s="420">
        <v>3</v>
      </c>
      <c r="C2080" s="435" t="s">
        <v>49</v>
      </c>
      <c r="D2080" s="92">
        <v>5</v>
      </c>
      <c r="E2080" s="92">
        <v>2</v>
      </c>
      <c r="F2080" s="92">
        <v>2</v>
      </c>
      <c r="G2080" s="520"/>
      <c r="H2080" s="367" t="s">
        <v>220</v>
      </c>
      <c r="I2080" s="367"/>
      <c r="J2080" s="367"/>
      <c r="K2080" s="519">
        <f>SUM(K2081:K2084)</f>
        <v>0</v>
      </c>
      <c r="L2080" s="367"/>
    </row>
    <row r="2081" spans="1:12" ht="19.5" hidden="1" customHeight="1">
      <c r="A2081" s="453">
        <v>3</v>
      </c>
      <c r="B2081" s="420">
        <v>3</v>
      </c>
      <c r="C2081" s="435" t="s">
        <v>49</v>
      </c>
      <c r="D2081" s="92">
        <v>5</v>
      </c>
      <c r="E2081" s="92">
        <v>2</v>
      </c>
      <c r="F2081" s="92">
        <v>2</v>
      </c>
      <c r="G2081" s="518" t="s">
        <v>34</v>
      </c>
      <c r="H2081" s="367" t="s">
        <v>339</v>
      </c>
      <c r="I2081" s="367"/>
      <c r="J2081" s="367"/>
      <c r="K2081" s="519"/>
      <c r="L2081" s="367"/>
    </row>
    <row r="2082" spans="1:12" ht="19.5" hidden="1" customHeight="1">
      <c r="A2082" s="453">
        <v>3</v>
      </c>
      <c r="B2082" s="420">
        <v>3</v>
      </c>
      <c r="C2082" s="435" t="s">
        <v>49</v>
      </c>
      <c r="D2082" s="92">
        <v>5</v>
      </c>
      <c r="E2082" s="92">
        <v>2</v>
      </c>
      <c r="F2082" s="92">
        <v>2</v>
      </c>
      <c r="G2082" s="518" t="s">
        <v>41</v>
      </c>
      <c r="H2082" s="367" t="s">
        <v>792</v>
      </c>
      <c r="I2082" s="367"/>
      <c r="J2082" s="367"/>
      <c r="K2082" s="519"/>
      <c r="L2082" s="367"/>
    </row>
    <row r="2083" spans="1:12" ht="19.5" hidden="1" customHeight="1">
      <c r="A2083" s="453">
        <v>3</v>
      </c>
      <c r="B2083" s="420">
        <v>3</v>
      </c>
      <c r="C2083" s="435" t="s">
        <v>49</v>
      </c>
      <c r="D2083" s="92">
        <v>5</v>
      </c>
      <c r="E2083" s="92">
        <v>2</v>
      </c>
      <c r="F2083" s="92">
        <v>2</v>
      </c>
      <c r="G2083" s="518" t="s">
        <v>45</v>
      </c>
      <c r="H2083" s="367" t="s">
        <v>702</v>
      </c>
      <c r="I2083" s="367"/>
      <c r="J2083" s="367"/>
      <c r="K2083" s="519"/>
      <c r="L2083" s="367"/>
    </row>
    <row r="2084" spans="1:12" ht="19.5" hidden="1" customHeight="1">
      <c r="A2084" s="453">
        <v>3</v>
      </c>
      <c r="B2084" s="420">
        <v>3</v>
      </c>
      <c r="C2084" s="435" t="s">
        <v>49</v>
      </c>
      <c r="D2084" s="92">
        <v>5</v>
      </c>
      <c r="E2084" s="92">
        <v>2</v>
      </c>
      <c r="F2084" s="92">
        <v>2</v>
      </c>
      <c r="G2084" s="520" t="s">
        <v>585</v>
      </c>
      <c r="H2084" s="367" t="s">
        <v>703</v>
      </c>
      <c r="I2084" s="367"/>
      <c r="J2084" s="367"/>
      <c r="K2084" s="519"/>
      <c r="L2084" s="367"/>
    </row>
    <row r="2085" spans="1:12" ht="19.5" hidden="1" customHeight="1">
      <c r="A2085" s="453">
        <v>3</v>
      </c>
      <c r="B2085" s="420">
        <v>3</v>
      </c>
      <c r="C2085" s="435" t="s">
        <v>49</v>
      </c>
      <c r="D2085" s="92">
        <v>5</v>
      </c>
      <c r="E2085" s="92">
        <v>2</v>
      </c>
      <c r="F2085" s="92">
        <v>3</v>
      </c>
      <c r="G2085" s="520"/>
      <c r="H2085" s="367" t="s">
        <v>226</v>
      </c>
      <c r="I2085" s="367"/>
      <c r="J2085" s="367"/>
      <c r="K2085" s="519">
        <f>SUM(K2086:K2088)</f>
        <v>0</v>
      </c>
      <c r="L2085" s="367"/>
    </row>
    <row r="2086" spans="1:12" ht="19.5" hidden="1" customHeight="1">
      <c r="A2086" s="453">
        <v>3</v>
      </c>
      <c r="B2086" s="420">
        <v>3</v>
      </c>
      <c r="C2086" s="435" t="s">
        <v>49</v>
      </c>
      <c r="D2086" s="92">
        <v>5</v>
      </c>
      <c r="E2086" s="92">
        <v>2</v>
      </c>
      <c r="F2086" s="92">
        <v>3</v>
      </c>
      <c r="G2086" s="518" t="s">
        <v>34</v>
      </c>
      <c r="H2086" s="367" t="s">
        <v>704</v>
      </c>
      <c r="I2086" s="367"/>
      <c r="J2086" s="367"/>
      <c r="K2086" s="519"/>
      <c r="L2086" s="367"/>
    </row>
    <row r="2087" spans="1:12" ht="19.5" hidden="1" customHeight="1">
      <c r="A2087" s="453">
        <v>3</v>
      </c>
      <c r="B2087" s="420">
        <v>3</v>
      </c>
      <c r="C2087" s="435" t="s">
        <v>49</v>
      </c>
      <c r="D2087" s="92">
        <v>5</v>
      </c>
      <c r="E2087" s="92">
        <v>2</v>
      </c>
      <c r="F2087" s="92">
        <v>3</v>
      </c>
      <c r="G2087" s="518" t="s">
        <v>37</v>
      </c>
      <c r="H2087" s="367" t="s">
        <v>705</v>
      </c>
      <c r="I2087" s="367"/>
      <c r="J2087" s="367"/>
      <c r="K2087" s="519"/>
      <c r="L2087" s="367"/>
    </row>
    <row r="2088" spans="1:12" ht="19.5" hidden="1" customHeight="1">
      <c r="A2088" s="453">
        <v>3</v>
      </c>
      <c r="B2088" s="420">
        <v>3</v>
      </c>
      <c r="C2088" s="435" t="s">
        <v>49</v>
      </c>
      <c r="D2088" s="92">
        <v>5</v>
      </c>
      <c r="E2088" s="92">
        <v>2</v>
      </c>
      <c r="F2088" s="92">
        <v>3</v>
      </c>
      <c r="G2088" s="518" t="s">
        <v>39</v>
      </c>
      <c r="H2088" s="367" t="s">
        <v>495</v>
      </c>
      <c r="I2088" s="367"/>
      <c r="J2088" s="367"/>
      <c r="K2088" s="519"/>
      <c r="L2088" s="367"/>
    </row>
    <row r="2089" spans="1:12" ht="19.5" hidden="1" customHeight="1">
      <c r="A2089" s="453">
        <v>3</v>
      </c>
      <c r="B2089" s="420">
        <v>3</v>
      </c>
      <c r="C2089" s="435" t="s">
        <v>49</v>
      </c>
      <c r="D2089" s="92">
        <v>5</v>
      </c>
      <c r="E2089" s="92">
        <v>2</v>
      </c>
      <c r="F2089" s="92">
        <v>7</v>
      </c>
      <c r="G2089" s="520"/>
      <c r="H2089" s="367" t="s">
        <v>768</v>
      </c>
      <c r="I2089" s="367"/>
      <c r="J2089" s="367"/>
      <c r="K2089" s="519">
        <f>SUM(K2090:K2091)</f>
        <v>0</v>
      </c>
      <c r="L2089" s="367"/>
    </row>
    <row r="2090" spans="1:12" ht="19.5" hidden="1" customHeight="1">
      <c r="A2090" s="453">
        <v>3</v>
      </c>
      <c r="B2090" s="420">
        <v>3</v>
      </c>
      <c r="C2090" s="435" t="s">
        <v>49</v>
      </c>
      <c r="D2090" s="92">
        <v>5</v>
      </c>
      <c r="E2090" s="92">
        <v>2</v>
      </c>
      <c r="F2090" s="92">
        <v>7</v>
      </c>
      <c r="G2090" s="518" t="s">
        <v>34</v>
      </c>
      <c r="H2090" s="367" t="s">
        <v>769</v>
      </c>
      <c r="I2090" s="367"/>
      <c r="J2090" s="367"/>
      <c r="K2090" s="519"/>
      <c r="L2090" s="367"/>
    </row>
    <row r="2091" spans="1:12" ht="19.5" hidden="1" customHeight="1">
      <c r="A2091" s="453">
        <v>3</v>
      </c>
      <c r="B2091" s="420">
        <v>3</v>
      </c>
      <c r="C2091" s="435" t="s">
        <v>49</v>
      </c>
      <c r="D2091" s="92">
        <v>5</v>
      </c>
      <c r="E2091" s="435">
        <v>2</v>
      </c>
      <c r="F2091" s="435">
        <v>7</v>
      </c>
      <c r="G2091" s="567" t="s">
        <v>37</v>
      </c>
      <c r="H2091" s="367" t="s">
        <v>770</v>
      </c>
      <c r="I2091" s="362"/>
      <c r="J2091" s="362"/>
      <c r="K2091" s="569"/>
      <c r="L2091" s="362"/>
    </row>
    <row r="2092" spans="1:12" ht="19.5" hidden="1" customHeight="1">
      <c r="A2092" s="453">
        <v>3</v>
      </c>
      <c r="B2092" s="420">
        <v>3</v>
      </c>
      <c r="C2092" s="602" t="s">
        <v>585</v>
      </c>
      <c r="D2092" s="92"/>
      <c r="E2092" s="92"/>
      <c r="F2092" s="92"/>
      <c r="G2092" s="520"/>
      <c r="H2092" s="531" t="s">
        <v>617</v>
      </c>
      <c r="I2092" s="536"/>
      <c r="J2092" s="367"/>
      <c r="K2092" s="519">
        <f>K2093</f>
        <v>0</v>
      </c>
      <c r="L2092" s="367"/>
    </row>
    <row r="2093" spans="1:12" ht="19.5" hidden="1" customHeight="1">
      <c r="A2093" s="453">
        <v>3</v>
      </c>
      <c r="B2093" s="420">
        <v>3</v>
      </c>
      <c r="C2093" s="435" t="s">
        <v>585</v>
      </c>
      <c r="D2093" s="92">
        <v>5</v>
      </c>
      <c r="E2093" s="92">
        <v>2</v>
      </c>
      <c r="F2093" s="92"/>
      <c r="G2093" s="520"/>
      <c r="H2093" s="367" t="s">
        <v>43</v>
      </c>
      <c r="I2093" s="367"/>
      <c r="J2093" s="367"/>
      <c r="K2093" s="519">
        <f>K2094</f>
        <v>0</v>
      </c>
      <c r="L2093" s="367"/>
    </row>
    <row r="2094" spans="1:12" ht="19.5" hidden="1" customHeight="1">
      <c r="A2094" s="453">
        <v>3</v>
      </c>
      <c r="B2094" s="420">
        <v>3</v>
      </c>
      <c r="C2094" s="435" t="s">
        <v>585</v>
      </c>
      <c r="D2094" s="92">
        <v>5</v>
      </c>
      <c r="E2094" s="92">
        <v>2</v>
      </c>
      <c r="F2094" s="92">
        <v>1</v>
      </c>
      <c r="G2094" s="520"/>
      <c r="H2094" s="367" t="s">
        <v>161</v>
      </c>
      <c r="I2094" s="367"/>
      <c r="J2094" s="367"/>
      <c r="K2094" s="519">
        <f>SUM(K2097:K2100)</f>
        <v>0</v>
      </c>
      <c r="L2094" s="367"/>
    </row>
    <row r="2095" spans="1:12" ht="19.5" hidden="1" customHeight="1">
      <c r="A2095" s="453">
        <v>3</v>
      </c>
      <c r="B2095" s="420">
        <v>3</v>
      </c>
      <c r="C2095" s="435" t="s">
        <v>585</v>
      </c>
      <c r="D2095" s="92">
        <v>5</v>
      </c>
      <c r="E2095" s="92">
        <v>2</v>
      </c>
      <c r="F2095" s="92">
        <v>1</v>
      </c>
      <c r="G2095" s="564" t="s">
        <v>34</v>
      </c>
      <c r="H2095" s="550" t="s">
        <v>330</v>
      </c>
      <c r="I2095" s="367"/>
      <c r="J2095" s="367"/>
      <c r="K2095" s="519"/>
      <c r="L2095" s="367"/>
    </row>
    <row r="2096" spans="1:12" ht="19.5" hidden="1" customHeight="1">
      <c r="A2096" s="453">
        <v>3</v>
      </c>
      <c r="B2096" s="420">
        <v>3</v>
      </c>
      <c r="C2096" s="435" t="s">
        <v>585</v>
      </c>
      <c r="D2096" s="92">
        <v>5</v>
      </c>
      <c r="E2096" s="92">
        <v>2</v>
      </c>
      <c r="F2096" s="92">
        <v>1</v>
      </c>
      <c r="G2096" s="564" t="s">
        <v>41</v>
      </c>
      <c r="H2096" s="550" t="s">
        <v>695</v>
      </c>
      <c r="I2096" s="367"/>
      <c r="J2096" s="367"/>
      <c r="K2096" s="519"/>
      <c r="L2096" s="367"/>
    </row>
    <row r="2097" spans="1:12" ht="19.5" hidden="1" customHeight="1">
      <c r="A2097" s="453">
        <v>3</v>
      </c>
      <c r="B2097" s="420">
        <v>3</v>
      </c>
      <c r="C2097" s="435" t="s">
        <v>585</v>
      </c>
      <c r="D2097" s="92">
        <v>5</v>
      </c>
      <c r="E2097" s="92">
        <v>2</v>
      </c>
      <c r="F2097" s="92">
        <v>1</v>
      </c>
      <c r="G2097" s="564" t="s">
        <v>45</v>
      </c>
      <c r="H2097" s="550" t="s">
        <v>197</v>
      </c>
      <c r="I2097" s="367"/>
      <c r="J2097" s="367"/>
      <c r="K2097" s="519"/>
      <c r="L2097" s="367"/>
    </row>
    <row r="2098" spans="1:12" ht="19.5" hidden="1" customHeight="1">
      <c r="A2098" s="453">
        <v>3</v>
      </c>
      <c r="B2098" s="420">
        <v>3</v>
      </c>
      <c r="C2098" s="435" t="s">
        <v>585</v>
      </c>
      <c r="D2098" s="92">
        <v>5</v>
      </c>
      <c r="E2098" s="92">
        <v>2</v>
      </c>
      <c r="F2098" s="92">
        <v>1</v>
      </c>
      <c r="G2098" s="564" t="s">
        <v>49</v>
      </c>
      <c r="H2098" s="550" t="s">
        <v>203</v>
      </c>
      <c r="I2098" s="367"/>
      <c r="J2098" s="367"/>
      <c r="K2098" s="519"/>
      <c r="L2098" s="367"/>
    </row>
    <row r="2099" spans="1:12" ht="19.5" hidden="1" customHeight="1">
      <c r="A2099" s="453">
        <v>3</v>
      </c>
      <c r="B2099" s="420">
        <v>3</v>
      </c>
      <c r="C2099" s="435" t="s">
        <v>585</v>
      </c>
      <c r="D2099" s="92">
        <v>5</v>
      </c>
      <c r="E2099" s="92">
        <v>2</v>
      </c>
      <c r="F2099" s="92">
        <v>1</v>
      </c>
      <c r="G2099" s="564" t="s">
        <v>51</v>
      </c>
      <c r="H2099" s="550" t="s">
        <v>446</v>
      </c>
      <c r="I2099" s="367"/>
      <c r="J2099" s="367"/>
      <c r="K2099" s="519"/>
      <c r="L2099" s="367"/>
    </row>
    <row r="2100" spans="1:12" ht="19.5" hidden="1" customHeight="1">
      <c r="A2100" s="453">
        <v>3</v>
      </c>
      <c r="B2100" s="420">
        <v>3</v>
      </c>
      <c r="C2100" s="435" t="s">
        <v>34</v>
      </c>
      <c r="D2100" s="92">
        <v>5</v>
      </c>
      <c r="E2100" s="92">
        <v>2</v>
      </c>
      <c r="F2100" s="92">
        <v>1</v>
      </c>
      <c r="G2100" s="549" t="s">
        <v>585</v>
      </c>
      <c r="H2100" s="550" t="s">
        <v>725</v>
      </c>
      <c r="I2100" s="367"/>
      <c r="J2100" s="367"/>
      <c r="K2100" s="519"/>
      <c r="L2100" s="367"/>
    </row>
    <row r="2101" spans="1:12" ht="19.5" customHeight="1">
      <c r="A2101" s="455">
        <v>3</v>
      </c>
      <c r="B2101" s="452">
        <v>4</v>
      </c>
      <c r="C2101" s="435"/>
      <c r="D2101" s="92"/>
      <c r="E2101" s="92"/>
      <c r="F2101" s="92"/>
      <c r="G2101" s="520"/>
      <c r="H2101" s="583" t="s">
        <v>488</v>
      </c>
      <c r="I2101" s="367"/>
      <c r="J2101" s="367"/>
      <c r="K2101" s="519">
        <f>K2102+K2118+K2134+K2150+K2170</f>
        <v>10351900</v>
      </c>
      <c r="L2101" s="367"/>
    </row>
    <row r="2102" spans="1:12" ht="19.5" customHeight="1">
      <c r="A2102" s="453">
        <v>3</v>
      </c>
      <c r="B2102" s="420">
        <v>4</v>
      </c>
      <c r="C2102" s="435" t="s">
        <v>34</v>
      </c>
      <c r="D2102" s="92"/>
      <c r="E2102" s="92"/>
      <c r="F2102" s="92"/>
      <c r="G2102" s="520"/>
      <c r="H2102" s="531" t="s">
        <v>489</v>
      </c>
      <c r="I2102" s="367"/>
      <c r="J2102" s="367"/>
      <c r="K2102" s="519">
        <f>K2103</f>
        <v>0</v>
      </c>
      <c r="L2102" s="367"/>
    </row>
    <row r="2103" spans="1:12" ht="19.5" hidden="1" customHeight="1">
      <c r="A2103" s="453">
        <v>3</v>
      </c>
      <c r="B2103" s="420">
        <v>4</v>
      </c>
      <c r="C2103" s="435" t="s">
        <v>34</v>
      </c>
      <c r="D2103" s="92">
        <v>5</v>
      </c>
      <c r="E2103" s="92">
        <v>2</v>
      </c>
      <c r="F2103" s="92"/>
      <c r="G2103" s="520"/>
      <c r="H2103" s="367" t="s">
        <v>43</v>
      </c>
      <c r="I2103" s="367"/>
      <c r="J2103" s="367"/>
      <c r="K2103" s="519">
        <f>K2104+K2111+K2116</f>
        <v>0</v>
      </c>
      <c r="L2103" s="367"/>
    </row>
    <row r="2104" spans="1:12" ht="19.5" hidden="1" customHeight="1">
      <c r="A2104" s="453">
        <v>3</v>
      </c>
      <c r="B2104" s="420">
        <v>4</v>
      </c>
      <c r="C2104" s="435" t="s">
        <v>34</v>
      </c>
      <c r="D2104" s="92">
        <v>5</v>
      </c>
      <c r="E2104" s="92">
        <v>2</v>
      </c>
      <c r="F2104" s="92">
        <v>1</v>
      </c>
      <c r="G2104" s="520"/>
      <c r="H2104" s="367" t="s">
        <v>161</v>
      </c>
      <c r="I2104" s="367"/>
      <c r="J2104" s="367"/>
      <c r="K2104" s="519">
        <f>SUM(K2107:K2110)</f>
        <v>0</v>
      </c>
      <c r="L2104" s="367"/>
    </row>
    <row r="2105" spans="1:12" ht="19.5" hidden="1" customHeight="1">
      <c r="A2105" s="453">
        <v>3</v>
      </c>
      <c r="B2105" s="420">
        <v>4</v>
      </c>
      <c r="C2105" s="435" t="s">
        <v>34</v>
      </c>
      <c r="D2105" s="92">
        <v>5</v>
      </c>
      <c r="E2105" s="92">
        <v>2</v>
      </c>
      <c r="F2105" s="92">
        <v>1</v>
      </c>
      <c r="G2105" s="564" t="s">
        <v>34</v>
      </c>
      <c r="H2105" s="550" t="s">
        <v>330</v>
      </c>
      <c r="I2105" s="367"/>
      <c r="J2105" s="367"/>
      <c r="K2105" s="519"/>
      <c r="L2105" s="367"/>
    </row>
    <row r="2106" spans="1:12" ht="19.5" hidden="1" customHeight="1">
      <c r="A2106" s="453">
        <v>3</v>
      </c>
      <c r="B2106" s="420">
        <v>4</v>
      </c>
      <c r="C2106" s="435" t="s">
        <v>34</v>
      </c>
      <c r="D2106" s="92">
        <v>5</v>
      </c>
      <c r="E2106" s="92">
        <v>2</v>
      </c>
      <c r="F2106" s="92">
        <v>1</v>
      </c>
      <c r="G2106" s="564" t="s">
        <v>41</v>
      </c>
      <c r="H2106" s="550" t="s">
        <v>695</v>
      </c>
      <c r="I2106" s="367"/>
      <c r="J2106" s="367"/>
      <c r="K2106" s="519"/>
      <c r="L2106" s="367"/>
    </row>
    <row r="2107" spans="1:12" ht="19.5" hidden="1" customHeight="1">
      <c r="A2107" s="453">
        <v>3</v>
      </c>
      <c r="B2107" s="420">
        <v>4</v>
      </c>
      <c r="C2107" s="435" t="s">
        <v>34</v>
      </c>
      <c r="D2107" s="92">
        <v>5</v>
      </c>
      <c r="E2107" s="92">
        <v>2</v>
      </c>
      <c r="F2107" s="92">
        <v>1</v>
      </c>
      <c r="G2107" s="564" t="s">
        <v>45</v>
      </c>
      <c r="H2107" s="550" t="s">
        <v>197</v>
      </c>
      <c r="I2107" s="367"/>
      <c r="J2107" s="367"/>
      <c r="K2107" s="519"/>
      <c r="L2107" s="367"/>
    </row>
    <row r="2108" spans="1:12" ht="19.5" hidden="1" customHeight="1">
      <c r="A2108" s="453">
        <v>3</v>
      </c>
      <c r="B2108" s="420">
        <v>4</v>
      </c>
      <c r="C2108" s="435" t="s">
        <v>34</v>
      </c>
      <c r="D2108" s="92">
        <v>5</v>
      </c>
      <c r="E2108" s="92">
        <v>2</v>
      </c>
      <c r="F2108" s="92">
        <v>1</v>
      </c>
      <c r="G2108" s="564" t="s">
        <v>49</v>
      </c>
      <c r="H2108" s="550" t="s">
        <v>203</v>
      </c>
      <c r="I2108" s="367"/>
      <c r="J2108" s="367"/>
      <c r="K2108" s="519"/>
      <c r="L2108" s="367"/>
    </row>
    <row r="2109" spans="1:12" ht="19.5" hidden="1" customHeight="1">
      <c r="A2109" s="453">
        <v>3</v>
      </c>
      <c r="B2109" s="420">
        <v>4</v>
      </c>
      <c r="C2109" s="435" t="s">
        <v>34</v>
      </c>
      <c r="D2109" s="92">
        <v>5</v>
      </c>
      <c r="E2109" s="92">
        <v>2</v>
      </c>
      <c r="F2109" s="92">
        <v>1</v>
      </c>
      <c r="G2109" s="564" t="s">
        <v>51</v>
      </c>
      <c r="H2109" s="550" t="s">
        <v>446</v>
      </c>
      <c r="I2109" s="367"/>
      <c r="J2109" s="367"/>
      <c r="K2109" s="519"/>
      <c r="L2109" s="367"/>
    </row>
    <row r="2110" spans="1:12" ht="19.5" hidden="1" customHeight="1">
      <c r="A2110" s="453">
        <v>3</v>
      </c>
      <c r="B2110" s="420">
        <v>4</v>
      </c>
      <c r="C2110" s="435" t="s">
        <v>34</v>
      </c>
      <c r="D2110" s="92">
        <v>5</v>
      </c>
      <c r="E2110" s="92">
        <v>2</v>
      </c>
      <c r="F2110" s="92">
        <v>1</v>
      </c>
      <c r="G2110" s="549" t="s">
        <v>585</v>
      </c>
      <c r="H2110" s="550" t="s">
        <v>725</v>
      </c>
      <c r="I2110" s="367"/>
      <c r="J2110" s="367"/>
      <c r="K2110" s="519"/>
      <c r="L2110" s="367"/>
    </row>
    <row r="2111" spans="1:12" ht="19.5" hidden="1" customHeight="1">
      <c r="A2111" s="453">
        <v>3</v>
      </c>
      <c r="B2111" s="420">
        <v>4</v>
      </c>
      <c r="C2111" s="435" t="s">
        <v>34</v>
      </c>
      <c r="D2111" s="92">
        <v>5</v>
      </c>
      <c r="E2111" s="92">
        <v>2</v>
      </c>
      <c r="F2111" s="92">
        <v>2</v>
      </c>
      <c r="G2111" s="520"/>
      <c r="H2111" s="367" t="s">
        <v>220</v>
      </c>
      <c r="I2111" s="367"/>
      <c r="J2111" s="367"/>
      <c r="K2111" s="519">
        <f>SUM(K2112:K2115)</f>
        <v>0</v>
      </c>
      <c r="L2111" s="367"/>
    </row>
    <row r="2112" spans="1:12" ht="19.5" hidden="1" customHeight="1">
      <c r="A2112" s="453">
        <v>3</v>
      </c>
      <c r="B2112" s="420">
        <v>4</v>
      </c>
      <c r="C2112" s="435" t="s">
        <v>34</v>
      </c>
      <c r="D2112" s="92">
        <v>5</v>
      </c>
      <c r="E2112" s="92">
        <v>2</v>
      </c>
      <c r="F2112" s="92">
        <v>2</v>
      </c>
      <c r="G2112" s="564" t="s">
        <v>34</v>
      </c>
      <c r="H2112" s="367" t="s">
        <v>339</v>
      </c>
      <c r="I2112" s="367"/>
      <c r="J2112" s="367"/>
      <c r="K2112" s="519"/>
      <c r="L2112" s="367"/>
    </row>
    <row r="2113" spans="1:12" ht="19.5" hidden="1" customHeight="1">
      <c r="A2113" s="453">
        <v>3</v>
      </c>
      <c r="B2113" s="420">
        <v>4</v>
      </c>
      <c r="C2113" s="435" t="s">
        <v>34</v>
      </c>
      <c r="D2113" s="92">
        <v>5</v>
      </c>
      <c r="E2113" s="92">
        <v>2</v>
      </c>
      <c r="F2113" s="92">
        <v>2</v>
      </c>
      <c r="G2113" s="564" t="s">
        <v>41</v>
      </c>
      <c r="H2113" s="367" t="s">
        <v>792</v>
      </c>
      <c r="I2113" s="367"/>
      <c r="J2113" s="367"/>
      <c r="K2113" s="519"/>
      <c r="L2113" s="367"/>
    </row>
    <row r="2114" spans="1:12" ht="19.5" hidden="1" customHeight="1">
      <c r="A2114" s="453">
        <v>3</v>
      </c>
      <c r="B2114" s="420">
        <v>4</v>
      </c>
      <c r="C2114" s="435" t="s">
        <v>34</v>
      </c>
      <c r="D2114" s="92">
        <v>5</v>
      </c>
      <c r="E2114" s="92">
        <v>2</v>
      </c>
      <c r="F2114" s="92">
        <v>2</v>
      </c>
      <c r="G2114" s="564" t="s">
        <v>45</v>
      </c>
      <c r="H2114" s="367" t="s">
        <v>702</v>
      </c>
      <c r="I2114" s="367"/>
      <c r="J2114" s="367"/>
      <c r="K2114" s="519"/>
      <c r="L2114" s="367"/>
    </row>
    <row r="2115" spans="1:12" ht="19.5" hidden="1" customHeight="1">
      <c r="A2115" s="453">
        <v>3</v>
      </c>
      <c r="B2115" s="420">
        <v>4</v>
      </c>
      <c r="C2115" s="435" t="s">
        <v>34</v>
      </c>
      <c r="D2115" s="92">
        <v>5</v>
      </c>
      <c r="E2115" s="92">
        <v>2</v>
      </c>
      <c r="F2115" s="92">
        <v>2</v>
      </c>
      <c r="G2115" s="549" t="s">
        <v>585</v>
      </c>
      <c r="H2115" s="367" t="s">
        <v>703</v>
      </c>
      <c r="I2115" s="367"/>
      <c r="J2115" s="367"/>
      <c r="K2115" s="519"/>
      <c r="L2115" s="367"/>
    </row>
    <row r="2116" spans="1:12" ht="19.5" hidden="1" customHeight="1">
      <c r="A2116" s="453">
        <v>3</v>
      </c>
      <c r="B2116" s="420">
        <v>4</v>
      </c>
      <c r="C2116" s="435" t="s">
        <v>34</v>
      </c>
      <c r="D2116" s="92">
        <v>5</v>
      </c>
      <c r="E2116" s="92">
        <v>2</v>
      </c>
      <c r="F2116" s="92">
        <v>7</v>
      </c>
      <c r="G2116" s="520"/>
      <c r="H2116" s="367" t="s">
        <v>768</v>
      </c>
      <c r="I2116" s="367"/>
      <c r="J2116" s="367"/>
      <c r="K2116" s="519">
        <f>K2117</f>
        <v>0</v>
      </c>
      <c r="L2116" s="367"/>
    </row>
    <row r="2117" spans="1:12" ht="19.5" hidden="1" customHeight="1">
      <c r="A2117" s="453">
        <v>3</v>
      </c>
      <c r="B2117" s="420">
        <v>4</v>
      </c>
      <c r="C2117" s="435" t="s">
        <v>34</v>
      </c>
      <c r="D2117" s="92">
        <v>5</v>
      </c>
      <c r="E2117" s="92">
        <v>2</v>
      </c>
      <c r="F2117" s="92">
        <v>7</v>
      </c>
      <c r="G2117" s="518" t="s">
        <v>34</v>
      </c>
      <c r="H2117" s="367" t="s">
        <v>769</v>
      </c>
      <c r="I2117" s="367"/>
      <c r="J2117" s="367"/>
      <c r="K2117" s="519"/>
      <c r="L2117" s="367"/>
    </row>
    <row r="2118" spans="1:12" ht="19.5" customHeight="1">
      <c r="A2118" s="453">
        <v>3</v>
      </c>
      <c r="B2118" s="420">
        <v>4</v>
      </c>
      <c r="C2118" s="435" t="s">
        <v>37</v>
      </c>
      <c r="D2118" s="92"/>
      <c r="E2118" s="92"/>
      <c r="F2118" s="92"/>
      <c r="G2118" s="520"/>
      <c r="H2118" s="531" t="s">
        <v>490</v>
      </c>
      <c r="I2118" s="367"/>
      <c r="J2118" s="367"/>
      <c r="K2118" s="519">
        <f>K2119</f>
        <v>0</v>
      </c>
      <c r="L2118" s="367"/>
    </row>
    <row r="2119" spans="1:12" ht="19.5" hidden="1" customHeight="1">
      <c r="A2119" s="453">
        <v>3</v>
      </c>
      <c r="B2119" s="420">
        <v>4</v>
      </c>
      <c r="C2119" s="435" t="s">
        <v>37</v>
      </c>
      <c r="D2119" s="92">
        <v>5</v>
      </c>
      <c r="E2119" s="92">
        <v>2</v>
      </c>
      <c r="F2119" s="92"/>
      <c r="G2119" s="520"/>
      <c r="H2119" s="367" t="s">
        <v>43</v>
      </c>
      <c r="I2119" s="367"/>
      <c r="J2119" s="367"/>
      <c r="K2119" s="519">
        <f>K2120+K2127+K2132</f>
        <v>0</v>
      </c>
      <c r="L2119" s="367"/>
    </row>
    <row r="2120" spans="1:12" ht="19.5" hidden="1" customHeight="1">
      <c r="A2120" s="453">
        <v>3</v>
      </c>
      <c r="B2120" s="420">
        <v>4</v>
      </c>
      <c r="C2120" s="435" t="s">
        <v>37</v>
      </c>
      <c r="D2120" s="92">
        <v>5</v>
      </c>
      <c r="E2120" s="92">
        <v>2</v>
      </c>
      <c r="F2120" s="92">
        <v>1</v>
      </c>
      <c r="G2120" s="520"/>
      <c r="H2120" s="367" t="s">
        <v>161</v>
      </c>
      <c r="I2120" s="367"/>
      <c r="J2120" s="367"/>
      <c r="K2120" s="519">
        <f>SUM(K2121:K2126)</f>
        <v>0</v>
      </c>
      <c r="L2120" s="367"/>
    </row>
    <row r="2121" spans="1:12" ht="19.5" hidden="1" customHeight="1">
      <c r="A2121" s="453">
        <v>3</v>
      </c>
      <c r="B2121" s="420">
        <v>4</v>
      </c>
      <c r="C2121" s="435" t="s">
        <v>37</v>
      </c>
      <c r="D2121" s="92">
        <v>5</v>
      </c>
      <c r="E2121" s="92">
        <v>2</v>
      </c>
      <c r="F2121" s="92">
        <v>1</v>
      </c>
      <c r="G2121" s="564" t="s">
        <v>34</v>
      </c>
      <c r="H2121" s="550" t="s">
        <v>330</v>
      </c>
      <c r="I2121" s="367"/>
      <c r="J2121" s="367"/>
      <c r="K2121" s="519"/>
      <c r="L2121" s="367"/>
    </row>
    <row r="2122" spans="1:12" ht="19.5" hidden="1" customHeight="1">
      <c r="A2122" s="453">
        <v>3</v>
      </c>
      <c r="B2122" s="420">
        <v>4</v>
      </c>
      <c r="C2122" s="435" t="s">
        <v>37</v>
      </c>
      <c r="D2122" s="92">
        <v>5</v>
      </c>
      <c r="E2122" s="92">
        <v>2</v>
      </c>
      <c r="F2122" s="92">
        <v>1</v>
      </c>
      <c r="G2122" s="564" t="s">
        <v>41</v>
      </c>
      <c r="H2122" s="550" t="s">
        <v>695</v>
      </c>
      <c r="I2122" s="367"/>
      <c r="J2122" s="367"/>
      <c r="K2122" s="519"/>
      <c r="L2122" s="367"/>
    </row>
    <row r="2123" spans="1:12" ht="19.5" hidden="1" customHeight="1">
      <c r="A2123" s="453">
        <v>3</v>
      </c>
      <c r="B2123" s="420">
        <v>4</v>
      </c>
      <c r="C2123" s="435" t="s">
        <v>37</v>
      </c>
      <c r="D2123" s="92">
        <v>5</v>
      </c>
      <c r="E2123" s="92">
        <v>2</v>
      </c>
      <c r="F2123" s="92">
        <v>1</v>
      </c>
      <c r="G2123" s="564" t="s">
        <v>45</v>
      </c>
      <c r="H2123" s="550" t="s">
        <v>197</v>
      </c>
      <c r="I2123" s="367"/>
      <c r="J2123" s="367"/>
      <c r="K2123" s="519"/>
      <c r="L2123" s="367"/>
    </row>
    <row r="2124" spans="1:12" ht="19.5" hidden="1" customHeight="1">
      <c r="A2124" s="453">
        <v>3</v>
      </c>
      <c r="B2124" s="420">
        <v>4</v>
      </c>
      <c r="C2124" s="435" t="s">
        <v>37</v>
      </c>
      <c r="D2124" s="92">
        <v>5</v>
      </c>
      <c r="E2124" s="92">
        <v>2</v>
      </c>
      <c r="F2124" s="92">
        <v>1</v>
      </c>
      <c r="G2124" s="564" t="s">
        <v>49</v>
      </c>
      <c r="H2124" s="550" t="s">
        <v>203</v>
      </c>
      <c r="I2124" s="367"/>
      <c r="J2124" s="367"/>
      <c r="K2124" s="519"/>
      <c r="L2124" s="367"/>
    </row>
    <row r="2125" spans="1:12" ht="19.5" hidden="1" customHeight="1">
      <c r="A2125" s="453">
        <v>3</v>
      </c>
      <c r="B2125" s="420">
        <v>4</v>
      </c>
      <c r="C2125" s="435" t="s">
        <v>37</v>
      </c>
      <c r="D2125" s="92">
        <v>5</v>
      </c>
      <c r="E2125" s="92">
        <v>2</v>
      </c>
      <c r="F2125" s="92">
        <v>1</v>
      </c>
      <c r="G2125" s="564" t="s">
        <v>51</v>
      </c>
      <c r="H2125" s="550" t="s">
        <v>446</v>
      </c>
      <c r="I2125" s="367"/>
      <c r="J2125" s="367"/>
      <c r="K2125" s="519"/>
      <c r="L2125" s="367"/>
    </row>
    <row r="2126" spans="1:12" ht="19.5" hidden="1" customHeight="1">
      <c r="A2126" s="453">
        <v>3</v>
      </c>
      <c r="B2126" s="420">
        <v>4</v>
      </c>
      <c r="C2126" s="435" t="s">
        <v>37</v>
      </c>
      <c r="D2126" s="92">
        <v>5</v>
      </c>
      <c r="E2126" s="92">
        <v>2</v>
      </c>
      <c r="F2126" s="92">
        <v>1</v>
      </c>
      <c r="G2126" s="549" t="s">
        <v>585</v>
      </c>
      <c r="H2126" s="550" t="s">
        <v>725</v>
      </c>
      <c r="I2126" s="367"/>
      <c r="J2126" s="367"/>
      <c r="K2126" s="519"/>
      <c r="L2126" s="367"/>
    </row>
    <row r="2127" spans="1:12" ht="19.5" hidden="1" customHeight="1">
      <c r="A2127" s="453">
        <v>3</v>
      </c>
      <c r="B2127" s="420">
        <v>4</v>
      </c>
      <c r="C2127" s="435" t="s">
        <v>37</v>
      </c>
      <c r="D2127" s="92">
        <v>5</v>
      </c>
      <c r="E2127" s="92">
        <v>2</v>
      </c>
      <c r="F2127" s="92">
        <v>2</v>
      </c>
      <c r="G2127" s="520"/>
      <c r="H2127" s="367" t="s">
        <v>220</v>
      </c>
      <c r="I2127" s="367"/>
      <c r="J2127" s="367"/>
      <c r="K2127" s="519">
        <f>SUM(K2128:K2131)</f>
        <v>0</v>
      </c>
      <c r="L2127" s="367"/>
    </row>
    <row r="2128" spans="1:12" ht="19.5" hidden="1" customHeight="1">
      <c r="A2128" s="453">
        <v>3</v>
      </c>
      <c r="B2128" s="420">
        <v>4</v>
      </c>
      <c r="C2128" s="435" t="s">
        <v>37</v>
      </c>
      <c r="D2128" s="92">
        <v>5</v>
      </c>
      <c r="E2128" s="92">
        <v>2</v>
      </c>
      <c r="F2128" s="92">
        <v>2</v>
      </c>
      <c r="G2128" s="564" t="s">
        <v>34</v>
      </c>
      <c r="H2128" s="367" t="s">
        <v>339</v>
      </c>
      <c r="I2128" s="367"/>
      <c r="J2128" s="367"/>
      <c r="K2128" s="519"/>
      <c r="L2128" s="367"/>
    </row>
    <row r="2129" spans="1:12" ht="19.5" hidden="1" customHeight="1">
      <c r="A2129" s="453">
        <v>3</v>
      </c>
      <c r="B2129" s="420">
        <v>4</v>
      </c>
      <c r="C2129" s="435" t="s">
        <v>37</v>
      </c>
      <c r="D2129" s="92">
        <v>5</v>
      </c>
      <c r="E2129" s="92">
        <v>2</v>
      </c>
      <c r="F2129" s="92">
        <v>2</v>
      </c>
      <c r="G2129" s="564" t="s">
        <v>41</v>
      </c>
      <c r="H2129" s="367" t="s">
        <v>792</v>
      </c>
      <c r="I2129" s="367"/>
      <c r="J2129" s="367"/>
      <c r="K2129" s="519"/>
      <c r="L2129" s="367"/>
    </row>
    <row r="2130" spans="1:12" ht="19.5" hidden="1" customHeight="1">
      <c r="A2130" s="453">
        <v>3</v>
      </c>
      <c r="B2130" s="420">
        <v>4</v>
      </c>
      <c r="C2130" s="435" t="s">
        <v>37</v>
      </c>
      <c r="D2130" s="92">
        <v>5</v>
      </c>
      <c r="E2130" s="92">
        <v>2</v>
      </c>
      <c r="F2130" s="92">
        <v>2</v>
      </c>
      <c r="G2130" s="564" t="s">
        <v>45</v>
      </c>
      <c r="H2130" s="367" t="s">
        <v>702</v>
      </c>
      <c r="I2130" s="367"/>
      <c r="J2130" s="367"/>
      <c r="K2130" s="519"/>
      <c r="L2130" s="367"/>
    </row>
    <row r="2131" spans="1:12" ht="19.5" hidden="1" customHeight="1">
      <c r="A2131" s="453">
        <v>3</v>
      </c>
      <c r="B2131" s="420">
        <v>4</v>
      </c>
      <c r="C2131" s="435" t="s">
        <v>37</v>
      </c>
      <c r="D2131" s="92">
        <v>5</v>
      </c>
      <c r="E2131" s="92">
        <v>2</v>
      </c>
      <c r="F2131" s="92">
        <v>2</v>
      </c>
      <c r="G2131" s="549" t="s">
        <v>585</v>
      </c>
      <c r="H2131" s="367" t="s">
        <v>703</v>
      </c>
      <c r="I2131" s="367"/>
      <c r="J2131" s="367"/>
      <c r="K2131" s="519"/>
      <c r="L2131" s="367"/>
    </row>
    <row r="2132" spans="1:12" ht="19.5" hidden="1" customHeight="1">
      <c r="A2132" s="453">
        <v>3</v>
      </c>
      <c r="B2132" s="420">
        <v>4</v>
      </c>
      <c r="C2132" s="435" t="s">
        <v>37</v>
      </c>
      <c r="D2132" s="92">
        <v>5</v>
      </c>
      <c r="E2132" s="92">
        <v>2</v>
      </c>
      <c r="F2132" s="92">
        <v>7</v>
      </c>
      <c r="G2132" s="520"/>
      <c r="H2132" s="367" t="s">
        <v>768</v>
      </c>
      <c r="I2132" s="367"/>
      <c r="J2132" s="367"/>
      <c r="K2132" s="519">
        <f>K2133</f>
        <v>0</v>
      </c>
      <c r="L2132" s="367"/>
    </row>
    <row r="2133" spans="1:12" ht="19.5" hidden="1" customHeight="1">
      <c r="A2133" s="453">
        <v>3</v>
      </c>
      <c r="B2133" s="420">
        <v>4</v>
      </c>
      <c r="C2133" s="435" t="s">
        <v>37</v>
      </c>
      <c r="D2133" s="92">
        <v>5</v>
      </c>
      <c r="E2133" s="92">
        <v>2</v>
      </c>
      <c r="F2133" s="92">
        <v>7</v>
      </c>
      <c r="G2133" s="518" t="s">
        <v>34</v>
      </c>
      <c r="H2133" s="367" t="s">
        <v>769</v>
      </c>
      <c r="I2133" s="367"/>
      <c r="J2133" s="367"/>
      <c r="K2133" s="519"/>
      <c r="L2133" s="367"/>
    </row>
    <row r="2134" spans="1:12" ht="19.5" customHeight="1">
      <c r="A2134" s="453">
        <v>3</v>
      </c>
      <c r="B2134" s="420">
        <v>4</v>
      </c>
      <c r="C2134" s="435" t="s">
        <v>39</v>
      </c>
      <c r="D2134" s="92"/>
      <c r="E2134" s="92"/>
      <c r="F2134" s="92"/>
      <c r="G2134" s="520"/>
      <c r="H2134" s="531" t="s">
        <v>491</v>
      </c>
      <c r="I2134" s="367"/>
      <c r="J2134" s="367"/>
      <c r="K2134" s="519">
        <f>K2135</f>
        <v>10351900</v>
      </c>
      <c r="L2134" s="367" t="s">
        <v>44</v>
      </c>
    </row>
    <row r="2135" spans="1:12" ht="19.5" customHeight="1">
      <c r="A2135" s="453">
        <v>3</v>
      </c>
      <c r="B2135" s="420">
        <v>4</v>
      </c>
      <c r="C2135" s="435" t="s">
        <v>39</v>
      </c>
      <c r="D2135" s="92">
        <v>5</v>
      </c>
      <c r="E2135" s="92">
        <v>2</v>
      </c>
      <c r="F2135" s="92"/>
      <c r="G2135" s="520"/>
      <c r="H2135" s="367" t="s">
        <v>43</v>
      </c>
      <c r="I2135" s="367"/>
      <c r="J2135" s="367"/>
      <c r="K2135" s="519">
        <f>K2136+K2143+K2148</f>
        <v>10351900</v>
      </c>
      <c r="L2135" s="367"/>
    </row>
    <row r="2136" spans="1:12" ht="19.5" customHeight="1">
      <c r="A2136" s="453">
        <v>3</v>
      </c>
      <c r="B2136" s="420">
        <v>4</v>
      </c>
      <c r="C2136" s="435" t="s">
        <v>39</v>
      </c>
      <c r="D2136" s="92">
        <v>5</v>
      </c>
      <c r="E2136" s="92">
        <v>2</v>
      </c>
      <c r="F2136" s="92">
        <v>1</v>
      </c>
      <c r="G2136" s="520"/>
      <c r="H2136" s="367" t="s">
        <v>161</v>
      </c>
      <c r="I2136" s="367"/>
      <c r="J2136" s="367"/>
      <c r="K2136" s="519">
        <f>SUM(K2137:K2142)</f>
        <v>10351900</v>
      </c>
      <c r="L2136" s="367"/>
    </row>
    <row r="2137" spans="1:12" ht="19.5" customHeight="1">
      <c r="A2137" s="453">
        <v>3</v>
      </c>
      <c r="B2137" s="420">
        <v>4</v>
      </c>
      <c r="C2137" s="435" t="s">
        <v>39</v>
      </c>
      <c r="D2137" s="92">
        <v>5</v>
      </c>
      <c r="E2137" s="92">
        <v>2</v>
      </c>
      <c r="F2137" s="92">
        <v>1</v>
      </c>
      <c r="G2137" s="564" t="s">
        <v>34</v>
      </c>
      <c r="H2137" s="550" t="s">
        <v>330</v>
      </c>
      <c r="I2137" s="367"/>
      <c r="J2137" s="367"/>
      <c r="K2137" s="519">
        <f>'3.4.3'!J22</f>
        <v>629400</v>
      </c>
      <c r="L2137" s="367" t="s">
        <v>44</v>
      </c>
    </row>
    <row r="2138" spans="1:12" ht="19.5" hidden="1" customHeight="1">
      <c r="A2138" s="453">
        <v>3</v>
      </c>
      <c r="B2138" s="420">
        <v>4</v>
      </c>
      <c r="C2138" s="435" t="s">
        <v>39</v>
      </c>
      <c r="D2138" s="92">
        <v>5</v>
      </c>
      <c r="E2138" s="92">
        <v>2</v>
      </c>
      <c r="F2138" s="92">
        <v>1</v>
      </c>
      <c r="G2138" s="564" t="s">
        <v>41</v>
      </c>
      <c r="H2138" s="550" t="s">
        <v>695</v>
      </c>
      <c r="I2138" s="367"/>
      <c r="J2138" s="367"/>
      <c r="K2138" s="519"/>
      <c r="L2138" s="367"/>
    </row>
    <row r="2139" spans="1:12" ht="19.5" customHeight="1">
      <c r="A2139" s="453">
        <v>3</v>
      </c>
      <c r="B2139" s="420">
        <v>4</v>
      </c>
      <c r="C2139" s="435" t="s">
        <v>39</v>
      </c>
      <c r="D2139" s="92">
        <v>5</v>
      </c>
      <c r="E2139" s="92">
        <v>2</v>
      </c>
      <c r="F2139" s="92">
        <v>1</v>
      </c>
      <c r="G2139" s="564" t="s">
        <v>45</v>
      </c>
      <c r="H2139" s="550" t="s">
        <v>197</v>
      </c>
      <c r="I2139" s="367"/>
      <c r="J2139" s="367"/>
      <c r="K2139" s="519">
        <f>'3.4.3'!J34</f>
        <v>692500</v>
      </c>
      <c r="L2139" s="367" t="s">
        <v>44</v>
      </c>
    </row>
    <row r="2140" spans="1:12" ht="19.5" customHeight="1">
      <c r="A2140" s="453">
        <v>3</v>
      </c>
      <c r="B2140" s="420">
        <v>4</v>
      </c>
      <c r="C2140" s="435" t="s">
        <v>39</v>
      </c>
      <c r="D2140" s="92">
        <v>5</v>
      </c>
      <c r="E2140" s="92">
        <v>2</v>
      </c>
      <c r="F2140" s="92">
        <v>1</v>
      </c>
      <c r="G2140" s="564" t="s">
        <v>49</v>
      </c>
      <c r="H2140" s="550" t="s">
        <v>203</v>
      </c>
      <c r="I2140" s="367"/>
      <c r="J2140" s="367"/>
      <c r="K2140" s="519">
        <f>'3.4.3'!J40</f>
        <v>5355000</v>
      </c>
      <c r="L2140" s="367" t="s">
        <v>44</v>
      </c>
    </row>
    <row r="2141" spans="1:12" ht="19.5" customHeight="1">
      <c r="A2141" s="453">
        <v>3</v>
      </c>
      <c r="B2141" s="420">
        <v>4</v>
      </c>
      <c r="C2141" s="435" t="s">
        <v>39</v>
      </c>
      <c r="D2141" s="92">
        <v>5</v>
      </c>
      <c r="E2141" s="92">
        <v>2</v>
      </c>
      <c r="F2141" s="92">
        <v>1</v>
      </c>
      <c r="G2141" s="564" t="s">
        <v>51</v>
      </c>
      <c r="H2141" s="550" t="s">
        <v>446</v>
      </c>
      <c r="I2141" s="367"/>
      <c r="J2141" s="367"/>
      <c r="K2141" s="519">
        <f>'3.4.3'!J53</f>
        <v>3675000</v>
      </c>
      <c r="L2141" s="367" t="s">
        <v>44</v>
      </c>
    </row>
    <row r="2142" spans="1:12" ht="19.5" hidden="1" customHeight="1">
      <c r="A2142" s="453">
        <v>3</v>
      </c>
      <c r="B2142" s="420">
        <v>4</v>
      </c>
      <c r="C2142" s="435" t="s">
        <v>39</v>
      </c>
      <c r="D2142" s="92">
        <v>5</v>
      </c>
      <c r="E2142" s="92">
        <v>2</v>
      </c>
      <c r="F2142" s="92">
        <v>1</v>
      </c>
      <c r="G2142" s="549" t="s">
        <v>585</v>
      </c>
      <c r="H2142" s="550" t="s">
        <v>725</v>
      </c>
      <c r="I2142" s="367"/>
      <c r="J2142" s="367"/>
      <c r="K2142" s="519">
        <v>0</v>
      </c>
      <c r="L2142" s="367"/>
    </row>
    <row r="2143" spans="1:12" ht="19.5" customHeight="1">
      <c r="A2143" s="453">
        <v>3</v>
      </c>
      <c r="B2143" s="420">
        <v>4</v>
      </c>
      <c r="C2143" s="435" t="s">
        <v>39</v>
      </c>
      <c r="D2143" s="92">
        <v>5</v>
      </c>
      <c r="E2143" s="92">
        <v>2</v>
      </c>
      <c r="F2143" s="92">
        <v>2</v>
      </c>
      <c r="G2143" s="520"/>
      <c r="H2143" s="367" t="s">
        <v>220</v>
      </c>
      <c r="I2143" s="367"/>
      <c r="J2143" s="367"/>
      <c r="K2143" s="519">
        <f>SUM(K2144:K2147)</f>
        <v>0</v>
      </c>
      <c r="L2143" s="367"/>
    </row>
    <row r="2144" spans="1:12" ht="19.5" hidden="1" customHeight="1">
      <c r="A2144" s="453">
        <v>3</v>
      </c>
      <c r="B2144" s="420">
        <v>4</v>
      </c>
      <c r="C2144" s="435" t="s">
        <v>39</v>
      </c>
      <c r="D2144" s="92">
        <v>5</v>
      </c>
      <c r="E2144" s="92">
        <v>2</v>
      </c>
      <c r="F2144" s="92">
        <v>2</v>
      </c>
      <c r="G2144" s="564" t="s">
        <v>34</v>
      </c>
      <c r="H2144" s="367" t="s">
        <v>339</v>
      </c>
      <c r="I2144" s="367"/>
      <c r="J2144" s="367"/>
      <c r="K2144" s="519"/>
      <c r="L2144" s="367"/>
    </row>
    <row r="2145" spans="1:12" ht="19.5" hidden="1" customHeight="1">
      <c r="A2145" s="453">
        <v>3</v>
      </c>
      <c r="B2145" s="420">
        <v>4</v>
      </c>
      <c r="C2145" s="435" t="s">
        <v>39</v>
      </c>
      <c r="D2145" s="92">
        <v>5</v>
      </c>
      <c r="E2145" s="92">
        <v>2</v>
      </c>
      <c r="F2145" s="92">
        <v>2</v>
      </c>
      <c r="G2145" s="564" t="s">
        <v>41</v>
      </c>
      <c r="H2145" s="367" t="s">
        <v>792</v>
      </c>
      <c r="I2145" s="367"/>
      <c r="J2145" s="367"/>
      <c r="K2145" s="519"/>
      <c r="L2145" s="367"/>
    </row>
    <row r="2146" spans="1:12" ht="19.5" hidden="1" customHeight="1">
      <c r="A2146" s="453">
        <v>3</v>
      </c>
      <c r="B2146" s="420">
        <v>4</v>
      </c>
      <c r="C2146" s="435" t="s">
        <v>39</v>
      </c>
      <c r="D2146" s="92">
        <v>5</v>
      </c>
      <c r="E2146" s="92">
        <v>2</v>
      </c>
      <c r="F2146" s="92">
        <v>2</v>
      </c>
      <c r="G2146" s="564" t="s">
        <v>45</v>
      </c>
      <c r="H2146" s="367" t="s">
        <v>702</v>
      </c>
      <c r="I2146" s="367"/>
      <c r="J2146" s="367"/>
      <c r="K2146" s="519"/>
      <c r="L2146" s="367"/>
    </row>
    <row r="2147" spans="1:12" ht="19.5" hidden="1" customHeight="1">
      <c r="A2147" s="453">
        <v>3</v>
      </c>
      <c r="B2147" s="420">
        <v>4</v>
      </c>
      <c r="C2147" s="435" t="s">
        <v>39</v>
      </c>
      <c r="D2147" s="92">
        <v>5</v>
      </c>
      <c r="E2147" s="92">
        <v>2</v>
      </c>
      <c r="F2147" s="92">
        <v>2</v>
      </c>
      <c r="G2147" s="549" t="s">
        <v>585</v>
      </c>
      <c r="H2147" s="367" t="s">
        <v>703</v>
      </c>
      <c r="I2147" s="367"/>
      <c r="J2147" s="367"/>
      <c r="K2147" s="519"/>
      <c r="L2147" s="367"/>
    </row>
    <row r="2148" spans="1:12" ht="19.5" customHeight="1">
      <c r="A2148" s="453">
        <v>3</v>
      </c>
      <c r="B2148" s="420">
        <v>4</v>
      </c>
      <c r="C2148" s="435" t="s">
        <v>39</v>
      </c>
      <c r="D2148" s="92">
        <v>5</v>
      </c>
      <c r="E2148" s="92">
        <v>2</v>
      </c>
      <c r="F2148" s="92">
        <v>7</v>
      </c>
      <c r="G2148" s="520"/>
      <c r="H2148" s="367" t="s">
        <v>768</v>
      </c>
      <c r="I2148" s="367"/>
      <c r="J2148" s="367"/>
      <c r="K2148" s="519">
        <f>K2149</f>
        <v>0</v>
      </c>
      <c r="L2148" s="367"/>
    </row>
    <row r="2149" spans="1:12" ht="19.5" hidden="1" customHeight="1">
      <c r="A2149" s="453">
        <v>3</v>
      </c>
      <c r="B2149" s="420">
        <v>4</v>
      </c>
      <c r="C2149" s="435" t="s">
        <v>39</v>
      </c>
      <c r="D2149" s="92">
        <v>5</v>
      </c>
      <c r="E2149" s="92">
        <v>2</v>
      </c>
      <c r="F2149" s="92">
        <v>7</v>
      </c>
      <c r="G2149" s="518" t="s">
        <v>34</v>
      </c>
      <c r="H2149" s="367" t="s">
        <v>769</v>
      </c>
      <c r="I2149" s="367"/>
      <c r="J2149" s="367"/>
      <c r="K2149" s="519"/>
      <c r="L2149" s="367"/>
    </row>
    <row r="2150" spans="1:12" ht="19.5" customHeight="1">
      <c r="A2150" s="453">
        <v>3</v>
      </c>
      <c r="B2150" s="420">
        <v>4</v>
      </c>
      <c r="C2150" s="435" t="s">
        <v>41</v>
      </c>
      <c r="D2150" s="92"/>
      <c r="E2150" s="92"/>
      <c r="F2150" s="92"/>
      <c r="G2150" s="520"/>
      <c r="H2150" s="531" t="s">
        <v>492</v>
      </c>
      <c r="I2150" s="367"/>
      <c r="J2150" s="367"/>
      <c r="K2150" s="519">
        <f>K2151</f>
        <v>0</v>
      </c>
      <c r="L2150" s="367"/>
    </row>
    <row r="2151" spans="1:12" ht="19.5" hidden="1" customHeight="1">
      <c r="A2151" s="453">
        <v>3</v>
      </c>
      <c r="B2151" s="420">
        <v>4</v>
      </c>
      <c r="C2151" s="435" t="s">
        <v>41</v>
      </c>
      <c r="D2151" s="92">
        <v>5</v>
      </c>
      <c r="E2151" s="92">
        <v>2</v>
      </c>
      <c r="F2151" s="92"/>
      <c r="G2151" s="520"/>
      <c r="H2151" s="367" t="s">
        <v>43</v>
      </c>
      <c r="I2151" s="367"/>
      <c r="J2151" s="367"/>
      <c r="K2151" s="519">
        <f>K2152+K2159+K2164+K2168</f>
        <v>0</v>
      </c>
      <c r="L2151" s="367"/>
    </row>
    <row r="2152" spans="1:12" ht="19.5" hidden="1" customHeight="1">
      <c r="A2152" s="453">
        <v>3</v>
      </c>
      <c r="B2152" s="420">
        <v>4</v>
      </c>
      <c r="C2152" s="435" t="s">
        <v>41</v>
      </c>
      <c r="D2152" s="92">
        <v>5</v>
      </c>
      <c r="E2152" s="92">
        <v>2</v>
      </c>
      <c r="F2152" s="92">
        <v>1</v>
      </c>
      <c r="G2152" s="520"/>
      <c r="H2152" s="367" t="s">
        <v>161</v>
      </c>
      <c r="I2152" s="367"/>
      <c r="J2152" s="367"/>
      <c r="K2152" s="519">
        <f>SUM(K2153:K2158)</f>
        <v>0</v>
      </c>
      <c r="L2152" s="367"/>
    </row>
    <row r="2153" spans="1:12" ht="19.5" hidden="1" customHeight="1">
      <c r="A2153" s="453">
        <v>3</v>
      </c>
      <c r="B2153" s="420">
        <v>4</v>
      </c>
      <c r="C2153" s="435" t="s">
        <v>41</v>
      </c>
      <c r="D2153" s="92">
        <v>5</v>
      </c>
      <c r="E2153" s="92">
        <v>2</v>
      </c>
      <c r="F2153" s="92">
        <v>1</v>
      </c>
      <c r="G2153" s="564" t="s">
        <v>34</v>
      </c>
      <c r="H2153" s="550" t="s">
        <v>330</v>
      </c>
      <c r="I2153" s="367"/>
      <c r="J2153" s="367"/>
      <c r="K2153" s="519"/>
      <c r="L2153" s="367"/>
    </row>
    <row r="2154" spans="1:12" ht="19.5" hidden="1" customHeight="1">
      <c r="A2154" s="453">
        <v>3</v>
      </c>
      <c r="B2154" s="420">
        <v>4</v>
      </c>
      <c r="C2154" s="435" t="s">
        <v>41</v>
      </c>
      <c r="D2154" s="92">
        <v>5</v>
      </c>
      <c r="E2154" s="92">
        <v>2</v>
      </c>
      <c r="F2154" s="92">
        <v>1</v>
      </c>
      <c r="G2154" s="564" t="s">
        <v>41</v>
      </c>
      <c r="H2154" s="550" t="s">
        <v>695</v>
      </c>
      <c r="I2154" s="367"/>
      <c r="J2154" s="367"/>
      <c r="K2154" s="519"/>
      <c r="L2154" s="367"/>
    </row>
    <row r="2155" spans="1:12" ht="19.5" hidden="1" customHeight="1">
      <c r="A2155" s="453">
        <v>3</v>
      </c>
      <c r="B2155" s="420">
        <v>4</v>
      </c>
      <c r="C2155" s="435" t="s">
        <v>41</v>
      </c>
      <c r="D2155" s="92">
        <v>5</v>
      </c>
      <c r="E2155" s="92">
        <v>2</v>
      </c>
      <c r="F2155" s="92">
        <v>1</v>
      </c>
      <c r="G2155" s="564" t="s">
        <v>45</v>
      </c>
      <c r="H2155" s="550" t="s">
        <v>197</v>
      </c>
      <c r="I2155" s="367"/>
      <c r="J2155" s="367"/>
      <c r="K2155" s="519"/>
      <c r="L2155" s="367"/>
    </row>
    <row r="2156" spans="1:12" ht="19.5" hidden="1" customHeight="1">
      <c r="A2156" s="453">
        <v>3</v>
      </c>
      <c r="B2156" s="420">
        <v>4</v>
      </c>
      <c r="C2156" s="435" t="s">
        <v>41</v>
      </c>
      <c r="D2156" s="92">
        <v>5</v>
      </c>
      <c r="E2156" s="92">
        <v>2</v>
      </c>
      <c r="F2156" s="92">
        <v>1</v>
      </c>
      <c r="G2156" s="564" t="s">
        <v>49</v>
      </c>
      <c r="H2156" s="550" t="s">
        <v>203</v>
      </c>
      <c r="I2156" s="367"/>
      <c r="J2156" s="367"/>
      <c r="K2156" s="519"/>
      <c r="L2156" s="367"/>
    </row>
    <row r="2157" spans="1:12" ht="19.5" hidden="1" customHeight="1">
      <c r="A2157" s="453">
        <v>3</v>
      </c>
      <c r="B2157" s="420">
        <v>4</v>
      </c>
      <c r="C2157" s="435" t="s">
        <v>41</v>
      </c>
      <c r="D2157" s="92">
        <v>5</v>
      </c>
      <c r="E2157" s="92">
        <v>2</v>
      </c>
      <c r="F2157" s="92">
        <v>1</v>
      </c>
      <c r="G2157" s="564" t="s">
        <v>51</v>
      </c>
      <c r="H2157" s="550" t="s">
        <v>446</v>
      </c>
      <c r="I2157" s="367"/>
      <c r="J2157" s="367"/>
      <c r="K2157" s="519"/>
      <c r="L2157" s="367"/>
    </row>
    <row r="2158" spans="1:12" ht="19.5" hidden="1" customHeight="1">
      <c r="A2158" s="453">
        <v>3</v>
      </c>
      <c r="B2158" s="420">
        <v>4</v>
      </c>
      <c r="C2158" s="435" t="s">
        <v>41</v>
      </c>
      <c r="D2158" s="92">
        <v>5</v>
      </c>
      <c r="E2158" s="92">
        <v>2</v>
      </c>
      <c r="F2158" s="92">
        <v>1</v>
      </c>
      <c r="G2158" s="549" t="s">
        <v>585</v>
      </c>
      <c r="H2158" s="550" t="s">
        <v>725</v>
      </c>
      <c r="I2158" s="367"/>
      <c r="J2158" s="367"/>
      <c r="K2158" s="519"/>
      <c r="L2158" s="367"/>
    </row>
    <row r="2159" spans="1:12" ht="19.5" hidden="1" customHeight="1">
      <c r="A2159" s="453">
        <v>3</v>
      </c>
      <c r="B2159" s="420">
        <v>4</v>
      </c>
      <c r="C2159" s="435" t="s">
        <v>41</v>
      </c>
      <c r="D2159" s="92">
        <v>5</v>
      </c>
      <c r="E2159" s="92">
        <v>2</v>
      </c>
      <c r="F2159" s="92">
        <v>2</v>
      </c>
      <c r="G2159" s="520"/>
      <c r="H2159" s="367" t="s">
        <v>220</v>
      </c>
      <c r="I2159" s="367"/>
      <c r="J2159" s="367"/>
      <c r="K2159" s="519">
        <f>SUM(K2160:K2163)</f>
        <v>0</v>
      </c>
      <c r="L2159" s="367"/>
    </row>
    <row r="2160" spans="1:12" ht="19.5" hidden="1" customHeight="1">
      <c r="A2160" s="453">
        <v>3</v>
      </c>
      <c r="B2160" s="420">
        <v>4</v>
      </c>
      <c r="C2160" s="435" t="s">
        <v>41</v>
      </c>
      <c r="D2160" s="92">
        <v>5</v>
      </c>
      <c r="E2160" s="92">
        <v>2</v>
      </c>
      <c r="F2160" s="92">
        <v>2</v>
      </c>
      <c r="G2160" s="564" t="s">
        <v>34</v>
      </c>
      <c r="H2160" s="367" t="s">
        <v>339</v>
      </c>
      <c r="I2160" s="367"/>
      <c r="J2160" s="367"/>
      <c r="K2160" s="519"/>
      <c r="L2160" s="367"/>
    </row>
    <row r="2161" spans="1:12" ht="19.5" hidden="1" customHeight="1">
      <c r="A2161" s="453">
        <v>3</v>
      </c>
      <c r="B2161" s="420">
        <v>4</v>
      </c>
      <c r="C2161" s="435" t="s">
        <v>41</v>
      </c>
      <c r="D2161" s="92">
        <v>5</v>
      </c>
      <c r="E2161" s="92">
        <v>2</v>
      </c>
      <c r="F2161" s="92">
        <v>2</v>
      </c>
      <c r="G2161" s="564" t="s">
        <v>41</v>
      </c>
      <c r="H2161" s="367" t="s">
        <v>792</v>
      </c>
      <c r="I2161" s="367"/>
      <c r="J2161" s="367"/>
      <c r="K2161" s="519"/>
      <c r="L2161" s="367"/>
    </row>
    <row r="2162" spans="1:12" ht="19.5" hidden="1" customHeight="1">
      <c r="A2162" s="453">
        <v>3</v>
      </c>
      <c r="B2162" s="420">
        <v>4</v>
      </c>
      <c r="C2162" s="435" t="s">
        <v>41</v>
      </c>
      <c r="D2162" s="92">
        <v>5</v>
      </c>
      <c r="E2162" s="92">
        <v>2</v>
      </c>
      <c r="F2162" s="92">
        <v>2</v>
      </c>
      <c r="G2162" s="564" t="s">
        <v>45</v>
      </c>
      <c r="H2162" s="367" t="s">
        <v>702</v>
      </c>
      <c r="I2162" s="367"/>
      <c r="J2162" s="367"/>
      <c r="K2162" s="519"/>
      <c r="L2162" s="367"/>
    </row>
    <row r="2163" spans="1:12" ht="19.5" hidden="1" customHeight="1">
      <c r="A2163" s="453">
        <v>3</v>
      </c>
      <c r="B2163" s="420">
        <v>4</v>
      </c>
      <c r="C2163" s="435" t="s">
        <v>41</v>
      </c>
      <c r="D2163" s="92">
        <v>5</v>
      </c>
      <c r="E2163" s="92">
        <v>2</v>
      </c>
      <c r="F2163" s="92">
        <v>2</v>
      </c>
      <c r="G2163" s="549" t="s">
        <v>585</v>
      </c>
      <c r="H2163" s="367" t="s">
        <v>703</v>
      </c>
      <c r="I2163" s="367"/>
      <c r="J2163" s="367"/>
      <c r="K2163" s="519"/>
      <c r="L2163" s="367"/>
    </row>
    <row r="2164" spans="1:12" ht="19.5" hidden="1" customHeight="1">
      <c r="A2164" s="453">
        <v>3</v>
      </c>
      <c r="B2164" s="420">
        <v>4</v>
      </c>
      <c r="C2164" s="435" t="s">
        <v>41</v>
      </c>
      <c r="D2164" s="92">
        <v>5</v>
      </c>
      <c r="E2164" s="92">
        <v>2</v>
      </c>
      <c r="F2164" s="92">
        <v>3</v>
      </c>
      <c r="G2164" s="520"/>
      <c r="H2164" s="367" t="s">
        <v>226</v>
      </c>
      <c r="I2164" s="367"/>
      <c r="J2164" s="367"/>
      <c r="K2164" s="519">
        <f>SUM(K2165:K2167)</f>
        <v>0</v>
      </c>
      <c r="L2164" s="367"/>
    </row>
    <row r="2165" spans="1:12" ht="19.5" hidden="1" customHeight="1">
      <c r="A2165" s="453">
        <v>3</v>
      </c>
      <c r="B2165" s="420">
        <v>4</v>
      </c>
      <c r="C2165" s="435" t="s">
        <v>41</v>
      </c>
      <c r="D2165" s="92">
        <v>5</v>
      </c>
      <c r="E2165" s="92">
        <v>2</v>
      </c>
      <c r="F2165" s="92">
        <v>3</v>
      </c>
      <c r="G2165" s="518" t="s">
        <v>34</v>
      </c>
      <c r="H2165" s="367" t="s">
        <v>704</v>
      </c>
      <c r="I2165" s="367"/>
      <c r="J2165" s="367"/>
      <c r="K2165" s="519"/>
      <c r="L2165" s="367"/>
    </row>
    <row r="2166" spans="1:12" ht="19.5" hidden="1" customHeight="1">
      <c r="A2166" s="453">
        <v>3</v>
      </c>
      <c r="B2166" s="420">
        <v>4</v>
      </c>
      <c r="C2166" s="435" t="s">
        <v>41</v>
      </c>
      <c r="D2166" s="92">
        <v>5</v>
      </c>
      <c r="E2166" s="92">
        <v>2</v>
      </c>
      <c r="F2166" s="92">
        <v>3</v>
      </c>
      <c r="G2166" s="518" t="s">
        <v>37</v>
      </c>
      <c r="H2166" s="367" t="s">
        <v>705</v>
      </c>
      <c r="I2166" s="367"/>
      <c r="J2166" s="367"/>
      <c r="K2166" s="519"/>
      <c r="L2166" s="367"/>
    </row>
    <row r="2167" spans="1:12" s="352" customFormat="1" ht="19.5" hidden="1" customHeight="1">
      <c r="A2167" s="453">
        <v>3</v>
      </c>
      <c r="B2167" s="420">
        <v>4</v>
      </c>
      <c r="C2167" s="435" t="s">
        <v>41</v>
      </c>
      <c r="D2167" s="92">
        <v>5</v>
      </c>
      <c r="E2167" s="92">
        <v>2</v>
      </c>
      <c r="F2167" s="92">
        <v>3</v>
      </c>
      <c r="G2167" s="518" t="s">
        <v>39</v>
      </c>
      <c r="H2167" s="367" t="s">
        <v>495</v>
      </c>
      <c r="I2167" s="367"/>
      <c r="J2167" s="367"/>
      <c r="K2167" s="519"/>
      <c r="L2167" s="367"/>
    </row>
    <row r="2168" spans="1:12" s="517" customFormat="1" ht="19.5" hidden="1" customHeight="1">
      <c r="A2168" s="453">
        <v>3</v>
      </c>
      <c r="B2168" s="420">
        <v>4</v>
      </c>
      <c r="C2168" s="435" t="s">
        <v>41</v>
      </c>
      <c r="D2168" s="92">
        <v>5</v>
      </c>
      <c r="E2168" s="92">
        <v>2</v>
      </c>
      <c r="F2168" s="92">
        <v>7</v>
      </c>
      <c r="G2168" s="520"/>
      <c r="H2168" s="367" t="s">
        <v>768</v>
      </c>
      <c r="I2168" s="367"/>
      <c r="J2168" s="367"/>
      <c r="K2168" s="519">
        <f>SUM(K2169)</f>
        <v>0</v>
      </c>
      <c r="L2168" s="367"/>
    </row>
    <row r="2169" spans="1:12" ht="19.5" hidden="1" customHeight="1">
      <c r="A2169" s="453">
        <v>3</v>
      </c>
      <c r="B2169" s="420">
        <v>4</v>
      </c>
      <c r="C2169" s="435" t="s">
        <v>41</v>
      </c>
      <c r="D2169" s="92">
        <v>5</v>
      </c>
      <c r="E2169" s="92">
        <v>2</v>
      </c>
      <c r="F2169" s="92">
        <v>7</v>
      </c>
      <c r="G2169" s="518" t="s">
        <v>34</v>
      </c>
      <c r="H2169" s="367" t="s">
        <v>769</v>
      </c>
      <c r="I2169" s="367"/>
      <c r="J2169" s="367"/>
      <c r="K2169" s="519"/>
      <c r="L2169" s="367"/>
    </row>
    <row r="2170" spans="1:12" ht="19.5" customHeight="1">
      <c r="A2170" s="453">
        <v>3</v>
      </c>
      <c r="B2170" s="420">
        <v>4</v>
      </c>
      <c r="C2170" s="602" t="s">
        <v>585</v>
      </c>
      <c r="D2170" s="92"/>
      <c r="E2170" s="92"/>
      <c r="F2170" s="92"/>
      <c r="G2170" s="520"/>
      <c r="H2170" s="531" t="s">
        <v>618</v>
      </c>
      <c r="I2170" s="367"/>
      <c r="J2170" s="367"/>
      <c r="K2170" s="519">
        <f>K2171</f>
        <v>0</v>
      </c>
      <c r="L2170" s="367"/>
    </row>
    <row r="2171" spans="1:12" ht="19.5" hidden="1" customHeight="1">
      <c r="A2171" s="453">
        <v>3</v>
      </c>
      <c r="B2171" s="420">
        <v>4</v>
      </c>
      <c r="C2171" s="435" t="s">
        <v>585</v>
      </c>
      <c r="D2171" s="92">
        <v>5</v>
      </c>
      <c r="E2171" s="92">
        <v>2</v>
      </c>
      <c r="F2171" s="92"/>
      <c r="G2171" s="520"/>
      <c r="H2171" s="367" t="s">
        <v>43</v>
      </c>
      <c r="I2171" s="367"/>
      <c r="J2171" s="367"/>
      <c r="K2171" s="519">
        <f>K2172</f>
        <v>0</v>
      </c>
      <c r="L2171" s="367"/>
    </row>
    <row r="2172" spans="1:12" ht="19.5" hidden="1" customHeight="1">
      <c r="A2172" s="453">
        <v>3</v>
      </c>
      <c r="B2172" s="420">
        <v>4</v>
      </c>
      <c r="C2172" s="435" t="s">
        <v>585</v>
      </c>
      <c r="D2172" s="92">
        <v>5</v>
      </c>
      <c r="E2172" s="92">
        <v>2</v>
      </c>
      <c r="F2172" s="92">
        <v>1</v>
      </c>
      <c r="G2172" s="520"/>
      <c r="H2172" s="367" t="s">
        <v>161</v>
      </c>
      <c r="I2172" s="367"/>
      <c r="J2172" s="367"/>
      <c r="K2172" s="519">
        <f>SUM(K2175:K2178)</f>
        <v>0</v>
      </c>
      <c r="L2172" s="367"/>
    </row>
    <row r="2173" spans="1:12" ht="19.5" hidden="1" customHeight="1">
      <c r="A2173" s="453">
        <v>3</v>
      </c>
      <c r="B2173" s="420">
        <v>4</v>
      </c>
      <c r="C2173" s="435" t="s">
        <v>585</v>
      </c>
      <c r="D2173" s="92">
        <v>5</v>
      </c>
      <c r="E2173" s="92">
        <v>2</v>
      </c>
      <c r="F2173" s="92">
        <v>1</v>
      </c>
      <c r="G2173" s="564" t="s">
        <v>34</v>
      </c>
      <c r="H2173" s="550" t="s">
        <v>330</v>
      </c>
      <c r="I2173" s="367"/>
      <c r="J2173" s="367"/>
      <c r="K2173" s="519"/>
      <c r="L2173" s="367"/>
    </row>
    <row r="2174" spans="1:12" ht="19.5" hidden="1" customHeight="1">
      <c r="A2174" s="453">
        <v>3</v>
      </c>
      <c r="B2174" s="420">
        <v>4</v>
      </c>
      <c r="C2174" s="435" t="s">
        <v>585</v>
      </c>
      <c r="D2174" s="92">
        <v>5</v>
      </c>
      <c r="E2174" s="92">
        <v>2</v>
      </c>
      <c r="F2174" s="92">
        <v>1</v>
      </c>
      <c r="G2174" s="564" t="s">
        <v>41</v>
      </c>
      <c r="H2174" s="550" t="s">
        <v>695</v>
      </c>
      <c r="I2174" s="367"/>
      <c r="J2174" s="367"/>
      <c r="K2174" s="519"/>
      <c r="L2174" s="367"/>
    </row>
    <row r="2175" spans="1:12" ht="19.5" hidden="1" customHeight="1">
      <c r="A2175" s="453">
        <v>3</v>
      </c>
      <c r="B2175" s="420">
        <v>4</v>
      </c>
      <c r="C2175" s="435" t="s">
        <v>585</v>
      </c>
      <c r="D2175" s="92">
        <v>5</v>
      </c>
      <c r="E2175" s="92">
        <v>2</v>
      </c>
      <c r="F2175" s="92">
        <v>1</v>
      </c>
      <c r="G2175" s="564" t="s">
        <v>45</v>
      </c>
      <c r="H2175" s="550" t="s">
        <v>197</v>
      </c>
      <c r="I2175" s="367"/>
      <c r="J2175" s="367"/>
      <c r="K2175" s="519"/>
      <c r="L2175" s="367"/>
    </row>
    <row r="2176" spans="1:12" s="566" customFormat="1" ht="19.5" hidden="1" customHeight="1">
      <c r="A2176" s="453">
        <v>3</v>
      </c>
      <c r="B2176" s="420">
        <v>4</v>
      </c>
      <c r="C2176" s="435" t="s">
        <v>585</v>
      </c>
      <c r="D2176" s="92">
        <v>5</v>
      </c>
      <c r="E2176" s="92">
        <v>2</v>
      </c>
      <c r="F2176" s="92">
        <v>1</v>
      </c>
      <c r="G2176" s="564" t="s">
        <v>49</v>
      </c>
      <c r="H2176" s="550" t="s">
        <v>203</v>
      </c>
      <c r="I2176" s="367"/>
      <c r="J2176" s="367"/>
      <c r="K2176" s="519"/>
      <c r="L2176" s="367"/>
    </row>
    <row r="2177" spans="1:12" ht="19.5" hidden="1" customHeight="1">
      <c r="A2177" s="453">
        <v>3</v>
      </c>
      <c r="B2177" s="420">
        <v>4</v>
      </c>
      <c r="C2177" s="435" t="s">
        <v>585</v>
      </c>
      <c r="D2177" s="92">
        <v>5</v>
      </c>
      <c r="E2177" s="92">
        <v>2</v>
      </c>
      <c r="F2177" s="92">
        <v>1</v>
      </c>
      <c r="G2177" s="564" t="s">
        <v>51</v>
      </c>
      <c r="H2177" s="550" t="s">
        <v>446</v>
      </c>
      <c r="I2177" s="367"/>
      <c r="J2177" s="367"/>
      <c r="K2177" s="519"/>
      <c r="L2177" s="367"/>
    </row>
    <row r="2178" spans="1:12" ht="19.5" hidden="1" customHeight="1">
      <c r="A2178" s="453">
        <v>3</v>
      </c>
      <c r="B2178" s="420">
        <v>4</v>
      </c>
      <c r="C2178" s="435" t="s">
        <v>585</v>
      </c>
      <c r="D2178" s="92">
        <v>5</v>
      </c>
      <c r="E2178" s="92">
        <v>2</v>
      </c>
      <c r="F2178" s="92">
        <v>1</v>
      </c>
      <c r="G2178" s="549" t="s">
        <v>585</v>
      </c>
      <c r="H2178" s="550" t="s">
        <v>725</v>
      </c>
      <c r="I2178" s="367"/>
      <c r="J2178" s="367"/>
      <c r="K2178" s="519"/>
      <c r="L2178" s="367"/>
    </row>
    <row r="2179" spans="1:12" s="566" customFormat="1" ht="19.5" customHeight="1">
      <c r="A2179" s="380">
        <v>4</v>
      </c>
      <c r="B2179" s="452"/>
      <c r="C2179" s="452"/>
      <c r="D2179" s="92"/>
      <c r="E2179" s="380"/>
      <c r="F2179" s="380"/>
      <c r="G2179" s="513"/>
      <c r="H2179" s="89" t="s">
        <v>518</v>
      </c>
      <c r="I2179" s="89"/>
      <c r="J2179" s="89"/>
      <c r="K2179" s="514">
        <f>K2180+K2272+K2350+K2375+K2447+K2510+K2557</f>
        <v>226769800</v>
      </c>
      <c r="L2179" s="89"/>
    </row>
    <row r="2180" spans="1:12" ht="19.5" customHeight="1">
      <c r="A2180" s="415">
        <v>4</v>
      </c>
      <c r="B2180" s="416">
        <v>1</v>
      </c>
      <c r="C2180" s="416"/>
      <c r="D2180" s="92"/>
      <c r="E2180" s="415"/>
      <c r="F2180" s="415"/>
      <c r="G2180" s="515"/>
      <c r="H2180" s="93" t="s">
        <v>519</v>
      </c>
      <c r="I2180" s="93"/>
      <c r="J2180" s="93"/>
      <c r="K2180" s="516">
        <f>K2181+K2201+K2205+K2214+K2221+K2240+K2258</f>
        <v>100000000</v>
      </c>
      <c r="L2180" s="93"/>
    </row>
    <row r="2181" spans="1:12" ht="19.5" customHeight="1">
      <c r="A2181" s="453">
        <v>4</v>
      </c>
      <c r="B2181" s="435">
        <v>1</v>
      </c>
      <c r="C2181" s="435" t="s">
        <v>34</v>
      </c>
      <c r="D2181" s="92"/>
      <c r="E2181" s="92"/>
      <c r="F2181" s="92"/>
      <c r="G2181" s="520"/>
      <c r="H2181" s="467" t="s">
        <v>520</v>
      </c>
      <c r="I2181" s="367"/>
      <c r="J2181" s="367"/>
      <c r="K2181" s="519">
        <f>K2182+K2198</f>
        <v>0</v>
      </c>
      <c r="L2181" s="367"/>
    </row>
    <row r="2182" spans="1:12" ht="19.5" hidden="1" customHeight="1">
      <c r="A2182" s="453">
        <v>4</v>
      </c>
      <c r="B2182" s="435">
        <v>1</v>
      </c>
      <c r="C2182" s="435" t="s">
        <v>34</v>
      </c>
      <c r="D2182" s="92">
        <v>5</v>
      </c>
      <c r="E2182" s="92">
        <v>2</v>
      </c>
      <c r="F2182" s="92"/>
      <c r="G2182" s="520"/>
      <c r="H2182" s="367" t="s">
        <v>43</v>
      </c>
      <c r="I2182" s="367"/>
      <c r="J2182" s="367"/>
      <c r="K2182" s="519">
        <f>K2183+K2189+K2193+K2195</f>
        <v>0</v>
      </c>
      <c r="L2182" s="367"/>
    </row>
    <row r="2183" spans="1:12" ht="19.5" hidden="1" customHeight="1">
      <c r="A2183" s="453">
        <v>4</v>
      </c>
      <c r="B2183" s="435">
        <v>1</v>
      </c>
      <c r="C2183" s="435" t="s">
        <v>34</v>
      </c>
      <c r="D2183" s="92">
        <v>5</v>
      </c>
      <c r="E2183" s="92">
        <v>2</v>
      </c>
      <c r="F2183" s="92">
        <v>1</v>
      </c>
      <c r="G2183" s="520"/>
      <c r="H2183" s="367" t="s">
        <v>161</v>
      </c>
      <c r="I2183" s="367"/>
      <c r="J2183" s="367"/>
      <c r="K2183" s="519">
        <f>SUM(K2184:K2188)</f>
        <v>0</v>
      </c>
      <c r="L2183" s="367"/>
    </row>
    <row r="2184" spans="1:12" ht="19.5" hidden="1" customHeight="1">
      <c r="A2184" s="453">
        <v>4</v>
      </c>
      <c r="B2184" s="435">
        <v>1</v>
      </c>
      <c r="C2184" s="435" t="s">
        <v>585</v>
      </c>
      <c r="D2184" s="92">
        <v>5</v>
      </c>
      <c r="E2184" s="92">
        <v>2</v>
      </c>
      <c r="F2184" s="92">
        <v>1</v>
      </c>
      <c r="G2184" s="564" t="s">
        <v>34</v>
      </c>
      <c r="H2184" s="550" t="s">
        <v>330</v>
      </c>
      <c r="I2184" s="367"/>
      <c r="J2184" s="367"/>
      <c r="K2184" s="519"/>
      <c r="L2184" s="367"/>
    </row>
    <row r="2185" spans="1:12" ht="19.5" hidden="1" customHeight="1">
      <c r="A2185" s="453">
        <v>4</v>
      </c>
      <c r="B2185" s="435">
        <v>1</v>
      </c>
      <c r="C2185" s="435" t="s">
        <v>585</v>
      </c>
      <c r="D2185" s="92">
        <v>5</v>
      </c>
      <c r="E2185" s="92">
        <v>2</v>
      </c>
      <c r="F2185" s="92">
        <v>1</v>
      </c>
      <c r="G2185" s="564" t="s">
        <v>41</v>
      </c>
      <c r="H2185" s="550" t="s">
        <v>695</v>
      </c>
      <c r="I2185" s="367"/>
      <c r="J2185" s="367"/>
      <c r="K2185" s="519"/>
      <c r="L2185" s="367"/>
    </row>
    <row r="2186" spans="1:12" ht="19.5" hidden="1" customHeight="1">
      <c r="A2186" s="453">
        <v>4</v>
      </c>
      <c r="B2186" s="435">
        <v>1</v>
      </c>
      <c r="C2186" s="435" t="s">
        <v>585</v>
      </c>
      <c r="D2186" s="92">
        <v>5</v>
      </c>
      <c r="E2186" s="92">
        <v>2</v>
      </c>
      <c r="F2186" s="92">
        <v>1</v>
      </c>
      <c r="G2186" s="564" t="s">
        <v>49</v>
      </c>
      <c r="H2186" s="550" t="s">
        <v>203</v>
      </c>
      <c r="I2186" s="367"/>
      <c r="J2186" s="367"/>
      <c r="K2186" s="519"/>
      <c r="L2186" s="367"/>
    </row>
    <row r="2187" spans="1:12" ht="19.5" hidden="1" customHeight="1">
      <c r="A2187" s="453">
        <v>4</v>
      </c>
      <c r="B2187" s="435">
        <v>1</v>
      </c>
      <c r="C2187" s="435" t="s">
        <v>585</v>
      </c>
      <c r="D2187" s="92">
        <v>5</v>
      </c>
      <c r="E2187" s="92">
        <v>2</v>
      </c>
      <c r="F2187" s="92">
        <v>1</v>
      </c>
      <c r="G2187" s="564" t="s">
        <v>51</v>
      </c>
      <c r="H2187" s="550" t="s">
        <v>446</v>
      </c>
      <c r="I2187" s="367"/>
      <c r="J2187" s="367"/>
      <c r="K2187" s="519"/>
      <c r="L2187" s="367"/>
    </row>
    <row r="2188" spans="1:12" ht="19.5" hidden="1" customHeight="1">
      <c r="A2188" s="453">
        <v>4</v>
      </c>
      <c r="B2188" s="435">
        <v>1</v>
      </c>
      <c r="C2188" s="435" t="s">
        <v>34</v>
      </c>
      <c r="D2188" s="92">
        <v>5</v>
      </c>
      <c r="E2188" s="435">
        <v>2</v>
      </c>
      <c r="F2188" s="435">
        <v>1</v>
      </c>
      <c r="G2188" s="567" t="s">
        <v>79</v>
      </c>
      <c r="H2188" s="362" t="s">
        <v>697</v>
      </c>
      <c r="I2188" s="362"/>
      <c r="J2188" s="362"/>
      <c r="K2188" s="569"/>
      <c r="L2188" s="362"/>
    </row>
    <row r="2189" spans="1:12" ht="19.5" hidden="1" customHeight="1">
      <c r="A2189" s="453">
        <v>4</v>
      </c>
      <c r="B2189" s="435">
        <v>1</v>
      </c>
      <c r="C2189" s="435" t="s">
        <v>34</v>
      </c>
      <c r="D2189" s="92">
        <v>5</v>
      </c>
      <c r="E2189" s="92">
        <v>2</v>
      </c>
      <c r="F2189" s="92">
        <v>2</v>
      </c>
      <c r="G2189" s="520"/>
      <c r="H2189" s="367" t="s">
        <v>220</v>
      </c>
      <c r="I2189" s="367"/>
      <c r="J2189" s="367"/>
      <c r="K2189" s="519">
        <f>SUM(K2190:K2192)</f>
        <v>0</v>
      </c>
      <c r="L2189" s="367"/>
    </row>
    <row r="2190" spans="1:12" ht="19.5" hidden="1" customHeight="1">
      <c r="A2190" s="453">
        <v>4</v>
      </c>
      <c r="B2190" s="435">
        <v>1</v>
      </c>
      <c r="C2190" s="435" t="s">
        <v>34</v>
      </c>
      <c r="D2190" s="92">
        <v>5</v>
      </c>
      <c r="E2190" s="92">
        <v>2</v>
      </c>
      <c r="F2190" s="92">
        <v>2</v>
      </c>
      <c r="G2190" s="564" t="s">
        <v>34</v>
      </c>
      <c r="H2190" s="367" t="s">
        <v>339</v>
      </c>
      <c r="I2190" s="367"/>
      <c r="J2190" s="367"/>
      <c r="K2190" s="519"/>
      <c r="L2190" s="367"/>
    </row>
    <row r="2191" spans="1:12" ht="19.5" hidden="1" customHeight="1">
      <c r="A2191" s="453">
        <v>4</v>
      </c>
      <c r="B2191" s="435">
        <v>1</v>
      </c>
      <c r="C2191" s="435" t="s">
        <v>34</v>
      </c>
      <c r="D2191" s="92">
        <v>5</v>
      </c>
      <c r="E2191" s="435">
        <v>2</v>
      </c>
      <c r="F2191" s="435">
        <v>2</v>
      </c>
      <c r="G2191" s="564" t="s">
        <v>41</v>
      </c>
      <c r="H2191" s="362" t="s">
        <v>792</v>
      </c>
      <c r="I2191" s="362"/>
      <c r="J2191" s="362"/>
      <c r="K2191" s="569"/>
      <c r="L2191" s="362"/>
    </row>
    <row r="2192" spans="1:12" ht="19.5" hidden="1" customHeight="1">
      <c r="A2192" s="453">
        <v>4</v>
      </c>
      <c r="B2192" s="435">
        <v>1</v>
      </c>
      <c r="C2192" s="435" t="s">
        <v>34</v>
      </c>
      <c r="D2192" s="92">
        <v>5</v>
      </c>
      <c r="E2192" s="435">
        <v>2</v>
      </c>
      <c r="F2192" s="435">
        <v>2</v>
      </c>
      <c r="G2192" s="564" t="s">
        <v>45</v>
      </c>
      <c r="H2192" s="367" t="s">
        <v>702</v>
      </c>
      <c r="I2192" s="367"/>
      <c r="J2192" s="367"/>
      <c r="K2192" s="519"/>
      <c r="L2192" s="367"/>
    </row>
    <row r="2193" spans="1:12" ht="20.25" hidden="1" customHeight="1">
      <c r="A2193" s="453">
        <v>4</v>
      </c>
      <c r="B2193" s="435">
        <v>1</v>
      </c>
      <c r="C2193" s="435" t="s">
        <v>34</v>
      </c>
      <c r="D2193" s="92">
        <v>5</v>
      </c>
      <c r="E2193" s="92">
        <v>2</v>
      </c>
      <c r="F2193" s="92">
        <v>4</v>
      </c>
      <c r="G2193" s="520"/>
      <c r="H2193" s="367" t="s">
        <v>706</v>
      </c>
      <c r="I2193" s="367"/>
      <c r="J2193" s="367"/>
      <c r="K2193" s="519">
        <f>SUM(K2194)</f>
        <v>0</v>
      </c>
      <c r="L2193" s="367"/>
    </row>
    <row r="2194" spans="1:12" ht="19.5" hidden="1" customHeight="1">
      <c r="A2194" s="453">
        <v>4</v>
      </c>
      <c r="B2194" s="435">
        <v>1</v>
      </c>
      <c r="C2194" s="435" t="s">
        <v>34</v>
      </c>
      <c r="D2194" s="92">
        <v>5</v>
      </c>
      <c r="E2194" s="92">
        <v>2</v>
      </c>
      <c r="F2194" s="92">
        <v>4</v>
      </c>
      <c r="G2194" s="518" t="s">
        <v>37</v>
      </c>
      <c r="H2194" s="584" t="s">
        <v>708</v>
      </c>
      <c r="I2194" s="367"/>
      <c r="J2194" s="367"/>
      <c r="K2194" s="519"/>
      <c r="L2194" s="367"/>
    </row>
    <row r="2195" spans="1:12" ht="19.5" hidden="1" customHeight="1">
      <c r="A2195" s="453">
        <v>4</v>
      </c>
      <c r="B2195" s="435">
        <v>1</v>
      </c>
      <c r="C2195" s="435" t="s">
        <v>34</v>
      </c>
      <c r="D2195" s="92">
        <v>5</v>
      </c>
      <c r="E2195" s="92">
        <v>2</v>
      </c>
      <c r="F2195" s="92">
        <v>6</v>
      </c>
      <c r="G2195" s="520"/>
      <c r="H2195" s="367" t="s">
        <v>279</v>
      </c>
      <c r="I2195" s="367"/>
      <c r="J2195" s="367"/>
      <c r="K2195" s="519">
        <f>SUM(K2196:K2197)</f>
        <v>0</v>
      </c>
      <c r="L2195" s="367"/>
    </row>
    <row r="2196" spans="1:12" ht="19.5" hidden="1" customHeight="1">
      <c r="A2196" s="453">
        <v>4</v>
      </c>
      <c r="B2196" s="435">
        <v>1</v>
      </c>
      <c r="C2196" s="435" t="s">
        <v>34</v>
      </c>
      <c r="D2196" s="92">
        <v>5</v>
      </c>
      <c r="E2196" s="92">
        <v>2</v>
      </c>
      <c r="F2196" s="92">
        <v>6</v>
      </c>
      <c r="G2196" s="518" t="s">
        <v>39</v>
      </c>
      <c r="H2196" s="584" t="s">
        <v>718</v>
      </c>
      <c r="I2196" s="367"/>
      <c r="J2196" s="367"/>
      <c r="K2196" s="519"/>
      <c r="L2196" s="367"/>
    </row>
    <row r="2197" spans="1:12" ht="19.5" hidden="1" customHeight="1">
      <c r="A2197" s="453">
        <v>4</v>
      </c>
      <c r="B2197" s="435">
        <v>1</v>
      </c>
      <c r="C2197" s="435" t="s">
        <v>34</v>
      </c>
      <c r="D2197" s="92">
        <v>5</v>
      </c>
      <c r="E2197" s="92">
        <v>2</v>
      </c>
      <c r="F2197" s="92">
        <v>6</v>
      </c>
      <c r="G2197" s="518" t="s">
        <v>41</v>
      </c>
      <c r="H2197" s="584" t="s">
        <v>746</v>
      </c>
      <c r="I2197" s="367"/>
      <c r="J2197" s="367"/>
      <c r="K2197" s="519"/>
      <c r="L2197" s="367"/>
    </row>
    <row r="2198" spans="1:12" ht="19.5" hidden="1" customHeight="1">
      <c r="A2198" s="453">
        <v>4</v>
      </c>
      <c r="B2198" s="435">
        <v>1</v>
      </c>
      <c r="C2198" s="435" t="s">
        <v>34</v>
      </c>
      <c r="D2198" s="92">
        <v>5</v>
      </c>
      <c r="E2198" s="92">
        <v>3</v>
      </c>
      <c r="F2198" s="92"/>
      <c r="G2198" s="520"/>
      <c r="H2198" s="367" t="s">
        <v>55</v>
      </c>
      <c r="I2198" s="367"/>
      <c r="J2198" s="367"/>
      <c r="K2198" s="519">
        <f>K2199</f>
        <v>0</v>
      </c>
      <c r="L2198" s="367"/>
    </row>
    <row r="2199" spans="1:12" ht="19.5" hidden="1" customHeight="1">
      <c r="A2199" s="453">
        <v>4</v>
      </c>
      <c r="B2199" s="435">
        <v>1</v>
      </c>
      <c r="C2199" s="435" t="s">
        <v>34</v>
      </c>
      <c r="D2199" s="92">
        <v>5</v>
      </c>
      <c r="E2199" s="92">
        <v>3</v>
      </c>
      <c r="F2199" s="92">
        <v>9</v>
      </c>
      <c r="G2199" s="520"/>
      <c r="H2199" s="367" t="s">
        <v>774</v>
      </c>
      <c r="I2199" s="367"/>
      <c r="J2199" s="367"/>
      <c r="K2199" s="519">
        <f>K2200</f>
        <v>0</v>
      </c>
      <c r="L2199" s="367"/>
    </row>
    <row r="2200" spans="1:12" ht="19.5" hidden="1" customHeight="1">
      <c r="A2200" s="453">
        <v>4</v>
      </c>
      <c r="B2200" s="435">
        <v>1</v>
      </c>
      <c r="C2200" s="435" t="s">
        <v>34</v>
      </c>
      <c r="D2200" s="92">
        <v>5</v>
      </c>
      <c r="E2200" s="92">
        <v>3</v>
      </c>
      <c r="F2200" s="92">
        <v>9</v>
      </c>
      <c r="G2200" s="518" t="s">
        <v>45</v>
      </c>
      <c r="H2200" s="367" t="s">
        <v>780</v>
      </c>
      <c r="I2200" s="367"/>
      <c r="J2200" s="367"/>
      <c r="K2200" s="519"/>
      <c r="L2200" s="367"/>
    </row>
    <row r="2201" spans="1:12" ht="19.5" customHeight="1">
      <c r="A2201" s="453">
        <v>4</v>
      </c>
      <c r="B2201" s="435">
        <v>1</v>
      </c>
      <c r="C2201" s="435" t="s">
        <v>37</v>
      </c>
      <c r="D2201" s="92"/>
      <c r="E2201" s="92"/>
      <c r="F2201" s="92"/>
      <c r="G2201" s="520"/>
      <c r="H2201" s="467" t="s">
        <v>521</v>
      </c>
      <c r="I2201" s="367"/>
      <c r="J2201" s="367"/>
      <c r="K2201" s="519">
        <f>K2202</f>
        <v>0</v>
      </c>
      <c r="L2201" s="367"/>
    </row>
    <row r="2202" spans="1:12" ht="18.75" hidden="1" customHeight="1">
      <c r="A2202" s="453">
        <v>4</v>
      </c>
      <c r="B2202" s="435">
        <v>1</v>
      </c>
      <c r="C2202" s="435" t="s">
        <v>37</v>
      </c>
      <c r="D2202" s="92">
        <v>5</v>
      </c>
      <c r="E2202" s="92">
        <v>2</v>
      </c>
      <c r="F2202" s="92"/>
      <c r="G2202" s="520"/>
      <c r="H2202" s="367" t="s">
        <v>43</v>
      </c>
      <c r="I2202" s="367"/>
      <c r="J2202" s="367"/>
      <c r="K2202" s="519">
        <f>K2203</f>
        <v>0</v>
      </c>
      <c r="L2202" s="367"/>
    </row>
    <row r="2203" spans="1:12" ht="19.5" hidden="1" customHeight="1">
      <c r="A2203" s="453">
        <v>4</v>
      </c>
      <c r="B2203" s="435">
        <v>1</v>
      </c>
      <c r="C2203" s="435" t="s">
        <v>37</v>
      </c>
      <c r="D2203" s="92">
        <v>5</v>
      </c>
      <c r="E2203" s="92">
        <v>2</v>
      </c>
      <c r="F2203" s="92">
        <v>6</v>
      </c>
      <c r="G2203" s="520"/>
      <c r="H2203" s="367" t="s">
        <v>279</v>
      </c>
      <c r="I2203" s="367"/>
      <c r="J2203" s="367"/>
      <c r="K2203" s="519">
        <f>K2204</f>
        <v>0</v>
      </c>
      <c r="L2203" s="367"/>
    </row>
    <row r="2204" spans="1:12" ht="19.5" hidden="1" customHeight="1">
      <c r="A2204" s="453">
        <v>4</v>
      </c>
      <c r="B2204" s="435">
        <v>1</v>
      </c>
      <c r="C2204" s="435" t="s">
        <v>37</v>
      </c>
      <c r="D2204" s="92">
        <v>5</v>
      </c>
      <c r="E2204" s="92">
        <v>2</v>
      </c>
      <c r="F2204" s="92">
        <v>6</v>
      </c>
      <c r="G2204" s="518" t="s">
        <v>41</v>
      </c>
      <c r="H2204" s="584" t="s">
        <v>746</v>
      </c>
      <c r="I2204" s="367"/>
      <c r="J2204" s="367"/>
      <c r="K2204" s="519"/>
      <c r="L2204" s="367"/>
    </row>
    <row r="2205" spans="1:12" ht="19.5" customHeight="1">
      <c r="A2205" s="453">
        <v>4</v>
      </c>
      <c r="B2205" s="435">
        <v>1</v>
      </c>
      <c r="C2205" s="435" t="s">
        <v>39</v>
      </c>
      <c r="D2205" s="92"/>
      <c r="E2205" s="92"/>
      <c r="F2205" s="92"/>
      <c r="G2205" s="520"/>
      <c r="H2205" s="467" t="s">
        <v>522</v>
      </c>
      <c r="I2205" s="367"/>
      <c r="J2205" s="367"/>
      <c r="K2205" s="519">
        <f>K2206</f>
        <v>0</v>
      </c>
      <c r="L2205" s="367"/>
    </row>
    <row r="2206" spans="1:12" ht="19.5" hidden="1" customHeight="1">
      <c r="A2206" s="453">
        <v>4</v>
      </c>
      <c r="B2206" s="435">
        <v>1</v>
      </c>
      <c r="C2206" s="435" t="s">
        <v>39</v>
      </c>
      <c r="D2206" s="92">
        <v>5</v>
      </c>
      <c r="E2206" s="92">
        <v>3</v>
      </c>
      <c r="F2206" s="92"/>
      <c r="G2206" s="520"/>
      <c r="H2206" s="367" t="s">
        <v>55</v>
      </c>
      <c r="I2206" s="367"/>
      <c r="J2206" s="367"/>
      <c r="K2206" s="519">
        <f>K2207+K2209</f>
        <v>0</v>
      </c>
      <c r="L2206" s="367"/>
    </row>
    <row r="2207" spans="1:12" ht="19.5" hidden="1" customHeight="1">
      <c r="A2207" s="453">
        <v>4</v>
      </c>
      <c r="B2207" s="435">
        <v>1</v>
      </c>
      <c r="C2207" s="435" t="s">
        <v>37</v>
      </c>
      <c r="D2207" s="92">
        <v>5</v>
      </c>
      <c r="E2207" s="92">
        <v>3</v>
      </c>
      <c r="F2207" s="92">
        <v>2</v>
      </c>
      <c r="G2207" s="520"/>
      <c r="H2207" s="367" t="s">
        <v>730</v>
      </c>
      <c r="I2207" s="367"/>
      <c r="J2207" s="367"/>
      <c r="K2207" s="519">
        <f>SUM(K2208)</f>
        <v>0</v>
      </c>
      <c r="L2207" s="367"/>
    </row>
    <row r="2208" spans="1:12" ht="19.5" hidden="1" customHeight="1">
      <c r="A2208" s="453">
        <v>4</v>
      </c>
      <c r="B2208" s="435">
        <v>1</v>
      </c>
      <c r="C2208" s="435" t="s">
        <v>37</v>
      </c>
      <c r="D2208" s="92">
        <v>5</v>
      </c>
      <c r="E2208" s="92">
        <v>3</v>
      </c>
      <c r="F2208" s="92">
        <v>2</v>
      </c>
      <c r="G2208" s="518" t="s">
        <v>75</v>
      </c>
      <c r="H2208" s="367" t="s">
        <v>793</v>
      </c>
      <c r="I2208" s="367"/>
      <c r="J2208" s="367"/>
      <c r="K2208" s="519"/>
      <c r="L2208" s="367"/>
    </row>
    <row r="2209" spans="1:12" ht="19.5" hidden="1" customHeight="1">
      <c r="A2209" s="453">
        <v>4</v>
      </c>
      <c r="B2209" s="435">
        <v>1</v>
      </c>
      <c r="C2209" s="435" t="s">
        <v>39</v>
      </c>
      <c r="D2209" s="92">
        <v>5</v>
      </c>
      <c r="E2209" s="92">
        <v>3</v>
      </c>
      <c r="F2209" s="92">
        <v>4</v>
      </c>
      <c r="G2209" s="520"/>
      <c r="H2209" s="367" t="s">
        <v>756</v>
      </c>
      <c r="I2209" s="367"/>
      <c r="J2209" s="367"/>
      <c r="K2209" s="519">
        <f>SUM(K2210:K2213)</f>
        <v>0</v>
      </c>
      <c r="L2209" s="367"/>
    </row>
    <row r="2210" spans="1:12" ht="19.5" hidden="1" customHeight="1">
      <c r="A2210" s="453">
        <v>4</v>
      </c>
      <c r="B2210" s="435">
        <v>1</v>
      </c>
      <c r="C2210" s="435" t="s">
        <v>39</v>
      </c>
      <c r="D2210" s="92">
        <v>5</v>
      </c>
      <c r="E2210" s="92">
        <v>3</v>
      </c>
      <c r="F2210" s="92">
        <v>4</v>
      </c>
      <c r="G2210" s="518" t="s">
        <v>34</v>
      </c>
      <c r="H2210" s="367" t="s">
        <v>731</v>
      </c>
      <c r="I2210" s="367"/>
      <c r="J2210" s="367"/>
      <c r="K2210" s="519"/>
      <c r="L2210" s="367"/>
    </row>
    <row r="2211" spans="1:12" ht="19.5" hidden="1" customHeight="1">
      <c r="A2211" s="453">
        <v>4</v>
      </c>
      <c r="B2211" s="435">
        <v>1</v>
      </c>
      <c r="C2211" s="435" t="s">
        <v>39</v>
      </c>
      <c r="D2211" s="92">
        <v>5</v>
      </c>
      <c r="E2211" s="92">
        <v>3</v>
      </c>
      <c r="F2211" s="92">
        <v>4</v>
      </c>
      <c r="G2211" s="518" t="s">
        <v>37</v>
      </c>
      <c r="H2211" s="367" t="s">
        <v>757</v>
      </c>
      <c r="I2211" s="367"/>
      <c r="J2211" s="367"/>
      <c r="K2211" s="519"/>
      <c r="L2211" s="367"/>
    </row>
    <row r="2212" spans="1:12" ht="19.5" hidden="1" customHeight="1">
      <c r="A2212" s="453">
        <v>4</v>
      </c>
      <c r="B2212" s="435">
        <v>1</v>
      </c>
      <c r="C2212" s="435" t="s">
        <v>39</v>
      </c>
      <c r="D2212" s="92">
        <v>5</v>
      </c>
      <c r="E2212" s="92">
        <v>3</v>
      </c>
      <c r="F2212" s="92">
        <v>4</v>
      </c>
      <c r="G2212" s="518" t="s">
        <v>39</v>
      </c>
      <c r="H2212" s="367" t="s">
        <v>758</v>
      </c>
      <c r="I2212" s="367"/>
      <c r="J2212" s="367"/>
      <c r="K2212" s="519"/>
      <c r="L2212" s="367"/>
    </row>
    <row r="2213" spans="1:12" ht="19.5" hidden="1" customHeight="1">
      <c r="A2213" s="453">
        <v>4</v>
      </c>
      <c r="B2213" s="435">
        <v>1</v>
      </c>
      <c r="C2213" s="435" t="s">
        <v>39</v>
      </c>
      <c r="D2213" s="92">
        <v>5</v>
      </c>
      <c r="E2213" s="92">
        <v>3</v>
      </c>
      <c r="F2213" s="92">
        <v>4</v>
      </c>
      <c r="G2213" s="518" t="s">
        <v>41</v>
      </c>
      <c r="H2213" s="367" t="s">
        <v>759</v>
      </c>
      <c r="I2213" s="367"/>
      <c r="J2213" s="367"/>
      <c r="K2213" s="519"/>
      <c r="L2213" s="367"/>
    </row>
    <row r="2214" spans="1:12" ht="19.5" customHeight="1">
      <c r="A2214" s="453">
        <v>4</v>
      </c>
      <c r="B2214" s="435">
        <v>1</v>
      </c>
      <c r="C2214" s="435" t="s">
        <v>41</v>
      </c>
      <c r="D2214" s="92"/>
      <c r="E2214" s="92"/>
      <c r="F2214" s="92"/>
      <c r="G2214" s="520"/>
      <c r="H2214" s="467" t="s">
        <v>523</v>
      </c>
      <c r="I2214" s="367"/>
      <c r="J2214" s="367"/>
      <c r="K2214" s="519">
        <f>K2215</f>
        <v>0</v>
      </c>
      <c r="L2214" s="367"/>
    </row>
    <row r="2215" spans="1:12" ht="24" hidden="1" customHeight="1">
      <c r="A2215" s="453">
        <v>4</v>
      </c>
      <c r="B2215" s="435">
        <v>1</v>
      </c>
      <c r="C2215" s="435" t="s">
        <v>41</v>
      </c>
      <c r="D2215" s="92">
        <v>5</v>
      </c>
      <c r="E2215" s="92">
        <v>3</v>
      </c>
      <c r="F2215" s="92"/>
      <c r="G2215" s="520"/>
      <c r="H2215" s="367" t="s">
        <v>55</v>
      </c>
      <c r="I2215" s="367"/>
      <c r="J2215" s="367"/>
      <c r="K2215" s="519">
        <f>K2216</f>
        <v>0</v>
      </c>
      <c r="L2215" s="367"/>
    </row>
    <row r="2216" spans="1:12" ht="19.5" hidden="1" customHeight="1">
      <c r="A2216" s="453">
        <v>4</v>
      </c>
      <c r="B2216" s="435">
        <v>1</v>
      </c>
      <c r="C2216" s="435" t="s">
        <v>41</v>
      </c>
      <c r="D2216" s="92">
        <v>5</v>
      </c>
      <c r="E2216" s="92">
        <v>3</v>
      </c>
      <c r="F2216" s="92">
        <v>4</v>
      </c>
      <c r="G2216" s="520"/>
      <c r="H2216" s="367" t="s">
        <v>756</v>
      </c>
      <c r="I2216" s="367"/>
      <c r="J2216" s="367"/>
      <c r="K2216" s="519">
        <f>SUM(K2217:K2220)</f>
        <v>0</v>
      </c>
      <c r="L2216" s="367"/>
    </row>
    <row r="2217" spans="1:12" ht="19.5" hidden="1" customHeight="1">
      <c r="A2217" s="453">
        <v>4</v>
      </c>
      <c r="B2217" s="435">
        <v>1</v>
      </c>
      <c r="C2217" s="435" t="s">
        <v>41</v>
      </c>
      <c r="D2217" s="92">
        <v>5</v>
      </c>
      <c r="E2217" s="92">
        <v>3</v>
      </c>
      <c r="F2217" s="92">
        <v>4</v>
      </c>
      <c r="G2217" s="518" t="s">
        <v>34</v>
      </c>
      <c r="H2217" s="367" t="s">
        <v>731</v>
      </c>
      <c r="I2217" s="367"/>
      <c r="J2217" s="367"/>
      <c r="K2217" s="519"/>
      <c r="L2217" s="367"/>
    </row>
    <row r="2218" spans="1:12" ht="19.5" hidden="1" customHeight="1">
      <c r="A2218" s="453">
        <v>4</v>
      </c>
      <c r="B2218" s="435">
        <v>1</v>
      </c>
      <c r="C2218" s="435" t="s">
        <v>41</v>
      </c>
      <c r="D2218" s="92">
        <v>5</v>
      </c>
      <c r="E2218" s="92">
        <v>3</v>
      </c>
      <c r="F2218" s="92">
        <v>4</v>
      </c>
      <c r="G2218" s="518" t="s">
        <v>37</v>
      </c>
      <c r="H2218" s="367" t="s">
        <v>757</v>
      </c>
      <c r="I2218" s="367"/>
      <c r="J2218" s="367"/>
      <c r="K2218" s="519"/>
      <c r="L2218" s="367"/>
    </row>
    <row r="2219" spans="1:12" ht="19.5" hidden="1" customHeight="1">
      <c r="A2219" s="453">
        <v>4</v>
      </c>
      <c r="B2219" s="435">
        <v>1</v>
      </c>
      <c r="C2219" s="435" t="s">
        <v>41</v>
      </c>
      <c r="D2219" s="92">
        <v>5</v>
      </c>
      <c r="E2219" s="92">
        <v>3</v>
      </c>
      <c r="F2219" s="92">
        <v>4</v>
      </c>
      <c r="G2219" s="518" t="s">
        <v>39</v>
      </c>
      <c r="H2219" s="367" t="s">
        <v>758</v>
      </c>
      <c r="I2219" s="367"/>
      <c r="J2219" s="367"/>
      <c r="K2219" s="519"/>
      <c r="L2219" s="367"/>
    </row>
    <row r="2220" spans="1:12" ht="19.5" hidden="1" customHeight="1">
      <c r="A2220" s="453">
        <v>4</v>
      </c>
      <c r="B2220" s="435">
        <v>1</v>
      </c>
      <c r="C2220" s="435" t="s">
        <v>41</v>
      </c>
      <c r="D2220" s="92">
        <v>5</v>
      </c>
      <c r="E2220" s="92">
        <v>3</v>
      </c>
      <c r="F2220" s="92">
        <v>4</v>
      </c>
      <c r="G2220" s="518" t="s">
        <v>41</v>
      </c>
      <c r="H2220" s="367" t="s">
        <v>759</v>
      </c>
      <c r="I2220" s="367"/>
      <c r="J2220" s="367"/>
      <c r="K2220" s="519"/>
      <c r="L2220" s="367"/>
    </row>
    <row r="2221" spans="1:12" ht="19.5" customHeight="1">
      <c r="A2221" s="453">
        <v>4</v>
      </c>
      <c r="B2221" s="435">
        <v>1</v>
      </c>
      <c r="C2221" s="435" t="s">
        <v>45</v>
      </c>
      <c r="D2221" s="92"/>
      <c r="E2221" s="92"/>
      <c r="F2221" s="92"/>
      <c r="G2221" s="520"/>
      <c r="H2221" s="467" t="s">
        <v>524</v>
      </c>
      <c r="I2221" s="367"/>
      <c r="J2221" s="367"/>
      <c r="K2221" s="519">
        <v>100000000</v>
      </c>
      <c r="L2221" s="367" t="s">
        <v>48</v>
      </c>
    </row>
    <row r="2222" spans="1:12" ht="19.5" customHeight="1">
      <c r="A2222" s="453">
        <v>4</v>
      </c>
      <c r="B2222" s="435">
        <v>1</v>
      </c>
      <c r="C2222" s="435" t="s">
        <v>45</v>
      </c>
      <c r="D2222" s="92">
        <v>5</v>
      </c>
      <c r="E2222" s="92">
        <v>2</v>
      </c>
      <c r="F2222" s="92"/>
      <c r="G2222" s="520"/>
      <c r="H2222" s="367" t="s">
        <v>43</v>
      </c>
      <c r="I2222" s="367"/>
      <c r="J2222" s="367"/>
      <c r="K2222" s="519">
        <f>K2236+K2223+K2231</f>
        <v>100000000</v>
      </c>
      <c r="L2222" s="367" t="s">
        <v>48</v>
      </c>
    </row>
    <row r="2223" spans="1:12" ht="19.5" customHeight="1">
      <c r="A2223" s="453">
        <v>4</v>
      </c>
      <c r="B2223" s="435">
        <v>1</v>
      </c>
      <c r="C2223" s="435" t="s">
        <v>45</v>
      </c>
      <c r="D2223" s="92">
        <v>5</v>
      </c>
      <c r="E2223" s="92">
        <v>2</v>
      </c>
      <c r="F2223" s="92">
        <v>1</v>
      </c>
      <c r="G2223" s="520"/>
      <c r="H2223" s="367" t="s">
        <v>161</v>
      </c>
      <c r="I2223" s="367"/>
      <c r="J2223" s="367"/>
      <c r="K2223" s="519">
        <f>SUM(K2224:K2230)</f>
        <v>3220000</v>
      </c>
      <c r="L2223" s="367"/>
    </row>
    <row r="2224" spans="1:12" ht="19.5" customHeight="1">
      <c r="A2224" s="453">
        <v>4</v>
      </c>
      <c r="B2224" s="435">
        <v>1</v>
      </c>
      <c r="C2224" s="435" t="s">
        <v>45</v>
      </c>
      <c r="D2224" s="92">
        <v>5</v>
      </c>
      <c r="E2224" s="92">
        <v>2</v>
      </c>
      <c r="F2224" s="92">
        <v>1</v>
      </c>
      <c r="G2224" s="564" t="s">
        <v>34</v>
      </c>
      <c r="H2224" s="550" t="s">
        <v>330</v>
      </c>
      <c r="I2224" s="367"/>
      <c r="J2224" s="367"/>
      <c r="K2224" s="519">
        <f>'4.1.5'!J23</f>
        <v>97000</v>
      </c>
      <c r="L2224" s="367"/>
    </row>
    <row r="2225" spans="1:12" ht="19.5" hidden="1" customHeight="1">
      <c r="A2225" s="453">
        <v>4</v>
      </c>
      <c r="B2225" s="435">
        <v>1</v>
      </c>
      <c r="C2225" s="435" t="s">
        <v>45</v>
      </c>
      <c r="D2225" s="92">
        <v>5</v>
      </c>
      <c r="E2225" s="92">
        <v>2</v>
      </c>
      <c r="F2225" s="92">
        <v>1</v>
      </c>
      <c r="G2225" s="564" t="s">
        <v>41</v>
      </c>
      <c r="H2225" s="550" t="s">
        <v>695</v>
      </c>
      <c r="I2225" s="367"/>
      <c r="J2225" s="367"/>
      <c r="K2225" s="519"/>
      <c r="L2225" s="367"/>
    </row>
    <row r="2226" spans="1:12" ht="19.5" customHeight="1">
      <c r="A2226" s="453">
        <v>4</v>
      </c>
      <c r="B2226" s="435">
        <v>1</v>
      </c>
      <c r="C2226" s="435" t="s">
        <v>45</v>
      </c>
      <c r="D2226" s="92">
        <v>5</v>
      </c>
      <c r="E2226" s="92">
        <v>2</v>
      </c>
      <c r="F2226" s="92">
        <v>1</v>
      </c>
      <c r="G2226" s="564" t="s">
        <v>45</v>
      </c>
      <c r="H2226" s="550" t="s">
        <v>197</v>
      </c>
      <c r="I2226" s="367"/>
      <c r="J2226" s="367"/>
      <c r="K2226" s="519">
        <f>'4.1.5'!J27</f>
        <v>123000</v>
      </c>
      <c r="L2226" s="367"/>
    </row>
    <row r="2227" spans="1:12" ht="16.5" customHeight="1">
      <c r="A2227" s="453">
        <v>4</v>
      </c>
      <c r="B2227" s="435">
        <v>1</v>
      </c>
      <c r="C2227" s="435" t="s">
        <v>45</v>
      </c>
      <c r="D2227" s="92">
        <v>5</v>
      </c>
      <c r="E2227" s="92">
        <v>2</v>
      </c>
      <c r="F2227" s="92">
        <v>1</v>
      </c>
      <c r="G2227" s="564" t="s">
        <v>49</v>
      </c>
      <c r="H2227" s="550" t="s">
        <v>203</v>
      </c>
      <c r="I2227" s="367"/>
      <c r="J2227" s="367"/>
      <c r="K2227" s="519">
        <f>'4.1.5'!J31</f>
        <v>3000000</v>
      </c>
      <c r="L2227" s="367"/>
    </row>
    <row r="2228" spans="1:12" ht="19.5" hidden="1" customHeight="1">
      <c r="A2228" s="453">
        <v>4</v>
      </c>
      <c r="B2228" s="435">
        <v>1</v>
      </c>
      <c r="C2228" s="435" t="s">
        <v>45</v>
      </c>
      <c r="D2228" s="92">
        <v>5</v>
      </c>
      <c r="E2228" s="92">
        <v>2</v>
      </c>
      <c r="F2228" s="92">
        <v>1</v>
      </c>
      <c r="G2228" s="564" t="s">
        <v>51</v>
      </c>
      <c r="H2228" s="550" t="s">
        <v>446</v>
      </c>
      <c r="I2228" s="367"/>
      <c r="J2228" s="367"/>
      <c r="K2228" s="519"/>
      <c r="L2228" s="367"/>
    </row>
    <row r="2229" spans="1:12" ht="31.5">
      <c r="A2229" s="453">
        <v>4</v>
      </c>
      <c r="B2229" s="420">
        <v>1</v>
      </c>
      <c r="C2229" s="435" t="s">
        <v>45</v>
      </c>
      <c r="D2229" s="92">
        <v>5</v>
      </c>
      <c r="E2229" s="92">
        <v>2</v>
      </c>
      <c r="F2229" s="420">
        <v>1</v>
      </c>
      <c r="G2229" s="518" t="s">
        <v>73</v>
      </c>
      <c r="H2229" s="367" t="s">
        <v>212</v>
      </c>
      <c r="I2229" s="367"/>
      <c r="J2229" s="367"/>
      <c r="K2229" s="519"/>
      <c r="L2229" s="367"/>
    </row>
    <row r="2230" spans="1:12" ht="19.5" hidden="1" customHeight="1">
      <c r="A2230" s="453">
        <v>4</v>
      </c>
      <c r="B2230" s="435">
        <v>1</v>
      </c>
      <c r="C2230" s="435" t="s">
        <v>45</v>
      </c>
      <c r="D2230" s="92">
        <v>5</v>
      </c>
      <c r="E2230" s="92">
        <v>2</v>
      </c>
      <c r="F2230" s="92">
        <v>1</v>
      </c>
      <c r="G2230" s="549" t="s">
        <v>585</v>
      </c>
      <c r="H2230" s="550" t="s">
        <v>725</v>
      </c>
      <c r="I2230" s="367"/>
      <c r="J2230" s="367"/>
      <c r="K2230" s="519"/>
      <c r="L2230" s="367"/>
    </row>
    <row r="2231" spans="1:12" ht="19.5" customHeight="1">
      <c r="A2231" s="453">
        <v>4</v>
      </c>
      <c r="B2231" s="435">
        <v>1</v>
      </c>
      <c r="C2231" s="435" t="s">
        <v>45</v>
      </c>
      <c r="D2231" s="92">
        <v>5</v>
      </c>
      <c r="E2231" s="92">
        <v>2</v>
      </c>
      <c r="F2231" s="92">
        <v>2</v>
      </c>
      <c r="G2231" s="520"/>
      <c r="H2231" s="367" t="s">
        <v>220</v>
      </c>
      <c r="I2231" s="367"/>
      <c r="J2231" s="367"/>
      <c r="K2231" s="519">
        <f>SUM(K2232:K2235)</f>
        <v>3500000</v>
      </c>
      <c r="L2231" s="367"/>
    </row>
    <row r="2232" spans="1:12" ht="19.5" customHeight="1">
      <c r="A2232" s="453">
        <v>4</v>
      </c>
      <c r="B2232" s="435">
        <v>1</v>
      </c>
      <c r="C2232" s="435" t="s">
        <v>45</v>
      </c>
      <c r="D2232" s="92">
        <v>5</v>
      </c>
      <c r="E2232" s="92">
        <v>2</v>
      </c>
      <c r="F2232" s="92">
        <v>2</v>
      </c>
      <c r="G2232" s="564" t="s">
        <v>34</v>
      </c>
      <c r="H2232" s="367" t="s">
        <v>339</v>
      </c>
      <c r="I2232" s="367"/>
      <c r="J2232" s="367"/>
      <c r="K2232" s="519">
        <f>'4.1.5'!J36</f>
        <v>3500000</v>
      </c>
      <c r="L2232" s="367"/>
    </row>
    <row r="2233" spans="1:12" ht="19.5" hidden="1" customHeight="1">
      <c r="A2233" s="453">
        <v>4</v>
      </c>
      <c r="B2233" s="435">
        <v>1</v>
      </c>
      <c r="C2233" s="435" t="s">
        <v>45</v>
      </c>
      <c r="D2233" s="92">
        <v>5</v>
      </c>
      <c r="E2233" s="92">
        <v>2</v>
      </c>
      <c r="F2233" s="92">
        <v>2</v>
      </c>
      <c r="G2233" s="564" t="s">
        <v>41</v>
      </c>
      <c r="H2233" s="367" t="s">
        <v>792</v>
      </c>
      <c r="I2233" s="367"/>
      <c r="J2233" s="367"/>
      <c r="K2233" s="519"/>
      <c r="L2233" s="367"/>
    </row>
    <row r="2234" spans="1:12" ht="19.5" hidden="1" customHeight="1">
      <c r="A2234" s="453">
        <v>4</v>
      </c>
      <c r="B2234" s="435">
        <v>1</v>
      </c>
      <c r="C2234" s="435" t="s">
        <v>45</v>
      </c>
      <c r="D2234" s="92">
        <v>5</v>
      </c>
      <c r="E2234" s="92">
        <v>2</v>
      </c>
      <c r="F2234" s="92">
        <v>2</v>
      </c>
      <c r="G2234" s="564" t="s">
        <v>45</v>
      </c>
      <c r="H2234" s="367" t="s">
        <v>702</v>
      </c>
      <c r="I2234" s="367"/>
      <c r="J2234" s="367"/>
      <c r="K2234" s="519"/>
      <c r="L2234" s="367"/>
    </row>
    <row r="2235" spans="1:12" ht="19.5" hidden="1" customHeight="1">
      <c r="A2235" s="453">
        <v>4</v>
      </c>
      <c r="B2235" s="435">
        <v>1</v>
      </c>
      <c r="C2235" s="435" t="s">
        <v>45</v>
      </c>
      <c r="D2235" s="92">
        <v>5</v>
      </c>
      <c r="E2235" s="92">
        <v>2</v>
      </c>
      <c r="F2235" s="92">
        <v>2</v>
      </c>
      <c r="G2235" s="549" t="s">
        <v>585</v>
      </c>
      <c r="H2235" s="367" t="s">
        <v>703</v>
      </c>
      <c r="I2235" s="367"/>
      <c r="J2235" s="367"/>
      <c r="K2235" s="519"/>
      <c r="L2235" s="367"/>
    </row>
    <row r="2236" spans="1:12" ht="19.5" customHeight="1">
      <c r="A2236" s="453">
        <v>4</v>
      </c>
      <c r="B2236" s="435">
        <v>1</v>
      </c>
      <c r="C2236" s="435" t="s">
        <v>45</v>
      </c>
      <c r="D2236" s="92">
        <v>5</v>
      </c>
      <c r="E2236" s="92">
        <v>2</v>
      </c>
      <c r="F2236" s="92">
        <v>7</v>
      </c>
      <c r="G2236" s="520"/>
      <c r="H2236" s="367" t="s">
        <v>768</v>
      </c>
      <c r="I2236" s="367"/>
      <c r="J2236" s="367"/>
      <c r="K2236" s="519">
        <f>SUM(K2237:K2239)</f>
        <v>93280000</v>
      </c>
      <c r="L2236" s="367" t="s">
        <v>48</v>
      </c>
    </row>
    <row r="2237" spans="1:12" ht="19.5" customHeight="1">
      <c r="A2237" s="453">
        <v>4</v>
      </c>
      <c r="B2237" s="435">
        <v>1</v>
      </c>
      <c r="C2237" s="435" t="s">
        <v>45</v>
      </c>
      <c r="D2237" s="92">
        <v>5</v>
      </c>
      <c r="E2237" s="92">
        <v>2</v>
      </c>
      <c r="F2237" s="92">
        <v>7</v>
      </c>
      <c r="G2237" s="518" t="s">
        <v>34</v>
      </c>
      <c r="H2237" s="367" t="s">
        <v>769</v>
      </c>
      <c r="I2237" s="367"/>
      <c r="J2237" s="367"/>
      <c r="K2237" s="519">
        <f>'4.1.5'!J48</f>
        <v>78280000</v>
      </c>
      <c r="L2237" s="367" t="s">
        <v>48</v>
      </c>
    </row>
    <row r="2238" spans="1:12" ht="19.5" hidden="1" customHeight="1">
      <c r="A2238" s="453">
        <v>4</v>
      </c>
      <c r="B2238" s="435">
        <v>1</v>
      </c>
      <c r="C2238" s="435" t="s">
        <v>45</v>
      </c>
      <c r="D2238" s="92">
        <v>5</v>
      </c>
      <c r="E2238" s="92">
        <v>2</v>
      </c>
      <c r="F2238" s="92">
        <v>7</v>
      </c>
      <c r="G2238" s="518" t="s">
        <v>37</v>
      </c>
      <c r="H2238" s="367" t="s">
        <v>770</v>
      </c>
      <c r="I2238" s="367"/>
      <c r="J2238" s="367"/>
      <c r="K2238" s="519"/>
      <c r="L2238" s="367"/>
    </row>
    <row r="2239" spans="1:12" ht="19.5" customHeight="1">
      <c r="A2239" s="453">
        <v>4</v>
      </c>
      <c r="B2239" s="435">
        <v>1</v>
      </c>
      <c r="C2239" s="435" t="s">
        <v>45</v>
      </c>
      <c r="D2239" s="92">
        <v>5</v>
      </c>
      <c r="E2239" s="92">
        <v>2</v>
      </c>
      <c r="F2239" s="92">
        <v>7</v>
      </c>
      <c r="G2239" s="518" t="s">
        <v>45</v>
      </c>
      <c r="H2239" s="367" t="s">
        <v>790</v>
      </c>
      <c r="I2239" s="367"/>
      <c r="J2239" s="367"/>
      <c r="K2239" s="519">
        <f>'4.1.5'!J63</f>
        <v>15000000</v>
      </c>
      <c r="L2239" s="367" t="s">
        <v>48</v>
      </c>
    </row>
    <row r="2240" spans="1:12" ht="19.5" customHeight="1">
      <c r="A2240" s="453">
        <v>4</v>
      </c>
      <c r="B2240" s="435">
        <v>1</v>
      </c>
      <c r="C2240" s="435" t="s">
        <v>49</v>
      </c>
      <c r="D2240" s="92"/>
      <c r="E2240" s="92"/>
      <c r="F2240" s="92"/>
      <c r="G2240" s="520"/>
      <c r="H2240" s="467" t="s">
        <v>525</v>
      </c>
      <c r="I2240" s="367"/>
      <c r="J2240" s="367"/>
      <c r="K2240" s="519">
        <f>K2241</f>
        <v>0</v>
      </c>
      <c r="L2240" s="367"/>
    </row>
    <row r="2241" spans="1:12" ht="19.5" hidden="1" customHeight="1">
      <c r="A2241" s="453">
        <v>4</v>
      </c>
      <c r="B2241" s="435">
        <v>1</v>
      </c>
      <c r="C2241" s="435" t="s">
        <v>49</v>
      </c>
      <c r="D2241" s="92">
        <v>5</v>
      </c>
      <c r="E2241" s="92">
        <v>2</v>
      </c>
      <c r="F2241" s="92"/>
      <c r="G2241" s="520"/>
      <c r="H2241" s="367" t="s">
        <v>43</v>
      </c>
      <c r="I2241" s="367"/>
      <c r="J2241" s="367"/>
      <c r="K2241" s="519">
        <f>K2242+K2249+K2254</f>
        <v>0</v>
      </c>
      <c r="L2241" s="367"/>
    </row>
    <row r="2242" spans="1:12" ht="19.5" hidden="1" customHeight="1">
      <c r="A2242" s="453">
        <v>4</v>
      </c>
      <c r="B2242" s="435">
        <v>1</v>
      </c>
      <c r="C2242" s="435" t="s">
        <v>49</v>
      </c>
      <c r="D2242" s="92">
        <v>5</v>
      </c>
      <c r="E2242" s="92">
        <v>2</v>
      </c>
      <c r="F2242" s="92">
        <v>1</v>
      </c>
      <c r="G2242" s="520"/>
      <c r="H2242" s="367" t="s">
        <v>161</v>
      </c>
      <c r="I2242" s="367"/>
      <c r="J2242" s="367"/>
      <c r="K2242" s="519">
        <f>SUM(K2243:K2248)</f>
        <v>0</v>
      </c>
      <c r="L2242" s="367"/>
    </row>
    <row r="2243" spans="1:12" ht="19.5" hidden="1" customHeight="1">
      <c r="A2243" s="453">
        <v>4</v>
      </c>
      <c r="B2243" s="435">
        <v>1</v>
      </c>
      <c r="C2243" s="435" t="s">
        <v>49</v>
      </c>
      <c r="D2243" s="92">
        <v>5</v>
      </c>
      <c r="E2243" s="92">
        <v>2</v>
      </c>
      <c r="F2243" s="92">
        <v>1</v>
      </c>
      <c r="G2243" s="564" t="s">
        <v>34</v>
      </c>
      <c r="H2243" s="550" t="s">
        <v>330</v>
      </c>
      <c r="I2243" s="367"/>
      <c r="J2243" s="367"/>
      <c r="K2243" s="519"/>
      <c r="L2243" s="367"/>
    </row>
    <row r="2244" spans="1:12" ht="19.5" hidden="1" customHeight="1">
      <c r="A2244" s="453">
        <v>4</v>
      </c>
      <c r="B2244" s="435">
        <v>1</v>
      </c>
      <c r="C2244" s="435" t="s">
        <v>49</v>
      </c>
      <c r="D2244" s="92">
        <v>5</v>
      </c>
      <c r="E2244" s="92">
        <v>2</v>
      </c>
      <c r="F2244" s="92">
        <v>1</v>
      </c>
      <c r="G2244" s="564" t="s">
        <v>41</v>
      </c>
      <c r="H2244" s="550" t="s">
        <v>695</v>
      </c>
      <c r="I2244" s="367"/>
      <c r="J2244" s="367"/>
      <c r="K2244" s="519"/>
      <c r="L2244" s="367"/>
    </row>
    <row r="2245" spans="1:12" ht="19.5" hidden="1" customHeight="1">
      <c r="A2245" s="453">
        <v>4</v>
      </c>
      <c r="B2245" s="435">
        <v>1</v>
      </c>
      <c r="C2245" s="435" t="s">
        <v>49</v>
      </c>
      <c r="D2245" s="92">
        <v>5</v>
      </c>
      <c r="E2245" s="92">
        <v>2</v>
      </c>
      <c r="F2245" s="92">
        <v>1</v>
      </c>
      <c r="G2245" s="564" t="s">
        <v>45</v>
      </c>
      <c r="H2245" s="550" t="s">
        <v>197</v>
      </c>
      <c r="I2245" s="367"/>
      <c r="J2245" s="367"/>
      <c r="K2245" s="519"/>
      <c r="L2245" s="367"/>
    </row>
    <row r="2246" spans="1:12" ht="16.5" hidden="1" customHeight="1">
      <c r="A2246" s="453">
        <v>4</v>
      </c>
      <c r="B2246" s="435">
        <v>1</v>
      </c>
      <c r="C2246" s="435" t="s">
        <v>49</v>
      </c>
      <c r="D2246" s="92">
        <v>5</v>
      </c>
      <c r="E2246" s="92">
        <v>2</v>
      </c>
      <c r="F2246" s="92">
        <v>1</v>
      </c>
      <c r="G2246" s="564" t="s">
        <v>49</v>
      </c>
      <c r="H2246" s="550" t="s">
        <v>203</v>
      </c>
      <c r="I2246" s="367"/>
      <c r="J2246" s="367"/>
      <c r="K2246" s="519"/>
      <c r="L2246" s="367"/>
    </row>
    <row r="2247" spans="1:12" ht="19.5" hidden="1" customHeight="1">
      <c r="A2247" s="453">
        <v>4</v>
      </c>
      <c r="B2247" s="435">
        <v>1</v>
      </c>
      <c r="C2247" s="435" t="s">
        <v>49</v>
      </c>
      <c r="D2247" s="92">
        <v>5</v>
      </c>
      <c r="E2247" s="92">
        <v>2</v>
      </c>
      <c r="F2247" s="92">
        <v>1</v>
      </c>
      <c r="G2247" s="564" t="s">
        <v>51</v>
      </c>
      <c r="H2247" s="550" t="s">
        <v>446</v>
      </c>
      <c r="I2247" s="367"/>
      <c r="J2247" s="367"/>
      <c r="K2247" s="519"/>
      <c r="L2247" s="367"/>
    </row>
    <row r="2248" spans="1:12" ht="19.5" hidden="1" customHeight="1">
      <c r="A2248" s="453">
        <v>4</v>
      </c>
      <c r="B2248" s="435">
        <v>1</v>
      </c>
      <c r="C2248" s="435" t="s">
        <v>49</v>
      </c>
      <c r="D2248" s="92">
        <v>5</v>
      </c>
      <c r="E2248" s="92">
        <v>2</v>
      </c>
      <c r="F2248" s="92">
        <v>1</v>
      </c>
      <c r="G2248" s="549" t="s">
        <v>585</v>
      </c>
      <c r="H2248" s="550" t="s">
        <v>725</v>
      </c>
      <c r="I2248" s="367"/>
      <c r="J2248" s="367"/>
      <c r="K2248" s="519"/>
      <c r="L2248" s="367"/>
    </row>
    <row r="2249" spans="1:12" ht="19.5" hidden="1" customHeight="1">
      <c r="A2249" s="453">
        <v>4</v>
      </c>
      <c r="B2249" s="435">
        <v>1</v>
      </c>
      <c r="C2249" s="435" t="s">
        <v>49</v>
      </c>
      <c r="D2249" s="92">
        <v>5</v>
      </c>
      <c r="E2249" s="92">
        <v>2</v>
      </c>
      <c r="F2249" s="92">
        <v>2</v>
      </c>
      <c r="G2249" s="520"/>
      <c r="H2249" s="367" t="s">
        <v>220</v>
      </c>
      <c r="I2249" s="367"/>
      <c r="J2249" s="367"/>
      <c r="K2249" s="519">
        <f>SUM(K2250:K2253)</f>
        <v>0</v>
      </c>
      <c r="L2249" s="367"/>
    </row>
    <row r="2250" spans="1:12" ht="19.5" hidden="1" customHeight="1">
      <c r="A2250" s="453">
        <v>4</v>
      </c>
      <c r="B2250" s="435">
        <v>1</v>
      </c>
      <c r="C2250" s="435" t="s">
        <v>49</v>
      </c>
      <c r="D2250" s="92">
        <v>5</v>
      </c>
      <c r="E2250" s="92">
        <v>2</v>
      </c>
      <c r="F2250" s="92">
        <v>2</v>
      </c>
      <c r="G2250" s="564" t="s">
        <v>34</v>
      </c>
      <c r="H2250" s="367" t="s">
        <v>339</v>
      </c>
      <c r="I2250" s="367"/>
      <c r="J2250" s="367"/>
      <c r="K2250" s="519"/>
      <c r="L2250" s="367"/>
    </row>
    <row r="2251" spans="1:12" ht="19.5" hidden="1" customHeight="1">
      <c r="A2251" s="453">
        <v>4</v>
      </c>
      <c r="B2251" s="435">
        <v>1</v>
      </c>
      <c r="C2251" s="435" t="s">
        <v>49</v>
      </c>
      <c r="D2251" s="92">
        <v>5</v>
      </c>
      <c r="E2251" s="92">
        <v>2</v>
      </c>
      <c r="F2251" s="92">
        <v>2</v>
      </c>
      <c r="G2251" s="564" t="s">
        <v>41</v>
      </c>
      <c r="H2251" s="367" t="s">
        <v>792</v>
      </c>
      <c r="I2251" s="367"/>
      <c r="J2251" s="367"/>
      <c r="K2251" s="519"/>
      <c r="L2251" s="367"/>
    </row>
    <row r="2252" spans="1:12" ht="19.5" hidden="1" customHeight="1">
      <c r="A2252" s="453">
        <v>4</v>
      </c>
      <c r="B2252" s="435">
        <v>1</v>
      </c>
      <c r="C2252" s="435" t="s">
        <v>49</v>
      </c>
      <c r="D2252" s="92">
        <v>5</v>
      </c>
      <c r="E2252" s="92">
        <v>2</v>
      </c>
      <c r="F2252" s="92">
        <v>2</v>
      </c>
      <c r="G2252" s="564" t="s">
        <v>45</v>
      </c>
      <c r="H2252" s="367" t="s">
        <v>702</v>
      </c>
      <c r="I2252" s="367"/>
      <c r="J2252" s="367"/>
      <c r="K2252" s="519"/>
      <c r="L2252" s="367"/>
    </row>
    <row r="2253" spans="1:12" ht="19.5" hidden="1" customHeight="1">
      <c r="A2253" s="453">
        <v>4</v>
      </c>
      <c r="B2253" s="435">
        <v>1</v>
      </c>
      <c r="C2253" s="435" t="s">
        <v>49</v>
      </c>
      <c r="D2253" s="92">
        <v>5</v>
      </c>
      <c r="E2253" s="92">
        <v>2</v>
      </c>
      <c r="F2253" s="92">
        <v>2</v>
      </c>
      <c r="G2253" s="549" t="s">
        <v>585</v>
      </c>
      <c r="H2253" s="367" t="s">
        <v>703</v>
      </c>
      <c r="I2253" s="367"/>
      <c r="J2253" s="367"/>
      <c r="K2253" s="519"/>
      <c r="L2253" s="367"/>
    </row>
    <row r="2254" spans="1:12" ht="19.5" hidden="1" customHeight="1">
      <c r="A2254" s="453">
        <v>4</v>
      </c>
      <c r="B2254" s="435">
        <v>1</v>
      </c>
      <c r="C2254" s="435" t="s">
        <v>49</v>
      </c>
      <c r="D2254" s="92">
        <v>5</v>
      </c>
      <c r="E2254" s="92">
        <v>2</v>
      </c>
      <c r="F2254" s="92">
        <v>3</v>
      </c>
      <c r="G2254" s="520"/>
      <c r="H2254" s="367" t="s">
        <v>226</v>
      </c>
      <c r="I2254" s="367"/>
      <c r="J2254" s="367"/>
      <c r="K2254" s="519">
        <f>SUM(K2255:K2257)</f>
        <v>0</v>
      </c>
      <c r="L2254" s="367"/>
    </row>
    <row r="2255" spans="1:12" ht="19.5" hidden="1" customHeight="1">
      <c r="A2255" s="453">
        <v>4</v>
      </c>
      <c r="B2255" s="435">
        <v>1</v>
      </c>
      <c r="C2255" s="435" t="s">
        <v>49</v>
      </c>
      <c r="D2255" s="92">
        <v>5</v>
      </c>
      <c r="E2255" s="92">
        <v>2</v>
      </c>
      <c r="F2255" s="92">
        <v>3</v>
      </c>
      <c r="G2255" s="518" t="s">
        <v>34</v>
      </c>
      <c r="H2255" s="367" t="s">
        <v>704</v>
      </c>
      <c r="I2255" s="367"/>
      <c r="J2255" s="367"/>
      <c r="K2255" s="519"/>
      <c r="L2255" s="367"/>
    </row>
    <row r="2256" spans="1:12" ht="19.5" hidden="1" customHeight="1">
      <c r="A2256" s="453">
        <v>4</v>
      </c>
      <c r="B2256" s="435">
        <v>1</v>
      </c>
      <c r="C2256" s="435" t="s">
        <v>49</v>
      </c>
      <c r="D2256" s="92">
        <v>5</v>
      </c>
      <c r="E2256" s="92">
        <v>2</v>
      </c>
      <c r="F2256" s="92">
        <v>3</v>
      </c>
      <c r="G2256" s="518" t="s">
        <v>37</v>
      </c>
      <c r="H2256" s="367" t="s">
        <v>705</v>
      </c>
      <c r="I2256" s="367"/>
      <c r="J2256" s="367"/>
      <c r="K2256" s="519"/>
      <c r="L2256" s="367"/>
    </row>
    <row r="2257" spans="1:12" ht="19.5" hidden="1" customHeight="1">
      <c r="A2257" s="453">
        <v>4</v>
      </c>
      <c r="B2257" s="435">
        <v>1</v>
      </c>
      <c r="C2257" s="435" t="s">
        <v>49</v>
      </c>
      <c r="D2257" s="92">
        <v>5</v>
      </c>
      <c r="E2257" s="92">
        <v>2</v>
      </c>
      <c r="F2257" s="92">
        <v>3</v>
      </c>
      <c r="G2257" s="518" t="s">
        <v>39</v>
      </c>
      <c r="H2257" s="367" t="s">
        <v>495</v>
      </c>
      <c r="I2257" s="367"/>
      <c r="J2257" s="367"/>
      <c r="K2257" s="519"/>
      <c r="L2257" s="367"/>
    </row>
    <row r="2258" spans="1:12" ht="19.5" customHeight="1">
      <c r="A2258" s="453">
        <v>4</v>
      </c>
      <c r="B2258" s="435">
        <v>1</v>
      </c>
      <c r="C2258" s="602" t="s">
        <v>585</v>
      </c>
      <c r="D2258" s="92"/>
      <c r="E2258" s="92"/>
      <c r="F2258" s="92"/>
      <c r="G2258" s="520"/>
      <c r="H2258" s="467" t="s">
        <v>619</v>
      </c>
      <c r="I2258" s="367"/>
      <c r="J2258" s="367"/>
      <c r="K2258" s="519">
        <f>K2259</f>
        <v>0</v>
      </c>
      <c r="L2258" s="367"/>
    </row>
    <row r="2259" spans="1:12" ht="19.5" hidden="1" customHeight="1">
      <c r="A2259" s="453">
        <v>4</v>
      </c>
      <c r="B2259" s="435">
        <v>1</v>
      </c>
      <c r="C2259" s="435" t="s">
        <v>585</v>
      </c>
      <c r="D2259" s="92">
        <v>5</v>
      </c>
      <c r="E2259" s="92">
        <v>2</v>
      </c>
      <c r="F2259" s="92"/>
      <c r="G2259" s="520"/>
      <c r="H2259" s="367" t="s">
        <v>43</v>
      </c>
      <c r="I2259" s="367"/>
      <c r="J2259" s="367"/>
      <c r="K2259" s="519">
        <f>K2260+K2267</f>
        <v>0</v>
      </c>
      <c r="L2259" s="367"/>
    </row>
    <row r="2260" spans="1:12" s="517" customFormat="1" ht="19.5" hidden="1" customHeight="1">
      <c r="A2260" s="453">
        <v>4</v>
      </c>
      <c r="B2260" s="435">
        <v>1</v>
      </c>
      <c r="C2260" s="435" t="s">
        <v>585</v>
      </c>
      <c r="D2260" s="92">
        <v>5</v>
      </c>
      <c r="E2260" s="92">
        <v>2</v>
      </c>
      <c r="F2260" s="92">
        <v>1</v>
      </c>
      <c r="G2260" s="520"/>
      <c r="H2260" s="367" t="s">
        <v>161</v>
      </c>
      <c r="I2260" s="367"/>
      <c r="J2260" s="367"/>
      <c r="K2260" s="519">
        <f>SUM(K2261:K2266)</f>
        <v>0</v>
      </c>
      <c r="L2260" s="367"/>
    </row>
    <row r="2261" spans="1:12" ht="19.5" hidden="1" customHeight="1">
      <c r="A2261" s="453">
        <v>4</v>
      </c>
      <c r="B2261" s="435">
        <v>1</v>
      </c>
      <c r="C2261" s="435" t="s">
        <v>585</v>
      </c>
      <c r="D2261" s="92">
        <v>5</v>
      </c>
      <c r="E2261" s="92">
        <v>2</v>
      </c>
      <c r="F2261" s="92">
        <v>1</v>
      </c>
      <c r="G2261" s="564" t="s">
        <v>34</v>
      </c>
      <c r="H2261" s="550" t="s">
        <v>330</v>
      </c>
      <c r="I2261" s="367"/>
      <c r="J2261" s="367"/>
      <c r="K2261" s="519"/>
      <c r="L2261" s="367"/>
    </row>
    <row r="2262" spans="1:12" ht="19.5" hidden="1" customHeight="1">
      <c r="A2262" s="453">
        <v>4</v>
      </c>
      <c r="B2262" s="435">
        <v>1</v>
      </c>
      <c r="C2262" s="435" t="s">
        <v>585</v>
      </c>
      <c r="D2262" s="92">
        <v>5</v>
      </c>
      <c r="E2262" s="92">
        <v>2</v>
      </c>
      <c r="F2262" s="92">
        <v>1</v>
      </c>
      <c r="G2262" s="564" t="s">
        <v>41</v>
      </c>
      <c r="H2262" s="550" t="s">
        <v>695</v>
      </c>
      <c r="I2262" s="367"/>
      <c r="J2262" s="367"/>
      <c r="K2262" s="519"/>
      <c r="L2262" s="367"/>
    </row>
    <row r="2263" spans="1:12" ht="19.5" hidden="1" customHeight="1">
      <c r="A2263" s="453">
        <v>4</v>
      </c>
      <c r="B2263" s="435">
        <v>1</v>
      </c>
      <c r="C2263" s="435" t="s">
        <v>585</v>
      </c>
      <c r="D2263" s="92">
        <v>5</v>
      </c>
      <c r="E2263" s="92">
        <v>2</v>
      </c>
      <c r="F2263" s="92">
        <v>1</v>
      </c>
      <c r="G2263" s="564" t="s">
        <v>45</v>
      </c>
      <c r="H2263" s="550" t="s">
        <v>197</v>
      </c>
      <c r="I2263" s="367"/>
      <c r="J2263" s="367"/>
      <c r="K2263" s="519"/>
      <c r="L2263" s="367"/>
    </row>
    <row r="2264" spans="1:12" ht="19.5" hidden="1" customHeight="1">
      <c r="A2264" s="453">
        <v>4</v>
      </c>
      <c r="B2264" s="435">
        <v>1</v>
      </c>
      <c r="C2264" s="435" t="s">
        <v>585</v>
      </c>
      <c r="D2264" s="92">
        <v>5</v>
      </c>
      <c r="E2264" s="92">
        <v>2</v>
      </c>
      <c r="F2264" s="92">
        <v>1</v>
      </c>
      <c r="G2264" s="564" t="s">
        <v>49</v>
      </c>
      <c r="H2264" s="550" t="s">
        <v>203</v>
      </c>
      <c r="I2264" s="367"/>
      <c r="J2264" s="367"/>
      <c r="K2264" s="519"/>
      <c r="L2264" s="367"/>
    </row>
    <row r="2265" spans="1:12" ht="19.5" hidden="1" customHeight="1">
      <c r="A2265" s="453">
        <v>4</v>
      </c>
      <c r="B2265" s="435">
        <v>1</v>
      </c>
      <c r="C2265" s="435" t="s">
        <v>585</v>
      </c>
      <c r="D2265" s="92">
        <v>5</v>
      </c>
      <c r="E2265" s="92">
        <v>2</v>
      </c>
      <c r="F2265" s="92">
        <v>1</v>
      </c>
      <c r="G2265" s="564" t="s">
        <v>51</v>
      </c>
      <c r="H2265" s="550" t="s">
        <v>446</v>
      </c>
      <c r="I2265" s="367"/>
      <c r="J2265" s="367"/>
      <c r="K2265" s="519"/>
      <c r="L2265" s="367"/>
    </row>
    <row r="2266" spans="1:12" ht="19.5" hidden="1" customHeight="1">
      <c r="A2266" s="453">
        <v>4</v>
      </c>
      <c r="B2266" s="435">
        <v>1</v>
      </c>
      <c r="C2266" s="435" t="s">
        <v>585</v>
      </c>
      <c r="D2266" s="92">
        <v>5</v>
      </c>
      <c r="E2266" s="92">
        <v>2</v>
      </c>
      <c r="F2266" s="92">
        <v>1</v>
      </c>
      <c r="G2266" s="549" t="s">
        <v>585</v>
      </c>
      <c r="H2266" s="550" t="s">
        <v>725</v>
      </c>
      <c r="I2266" s="367"/>
      <c r="J2266" s="367"/>
      <c r="K2266" s="519"/>
      <c r="L2266" s="367"/>
    </row>
    <row r="2267" spans="1:12" ht="19.5" hidden="1" customHeight="1">
      <c r="A2267" s="453">
        <v>4</v>
      </c>
      <c r="B2267" s="435">
        <v>1</v>
      </c>
      <c r="C2267" s="435" t="s">
        <v>585</v>
      </c>
      <c r="D2267" s="92">
        <v>5</v>
      </c>
      <c r="E2267" s="92">
        <v>2</v>
      </c>
      <c r="F2267" s="92">
        <v>2</v>
      </c>
      <c r="G2267" s="520"/>
      <c r="H2267" s="367" t="s">
        <v>220</v>
      </c>
      <c r="I2267" s="367"/>
      <c r="J2267" s="367"/>
      <c r="K2267" s="519">
        <f>SUM(K2268:K2271)</f>
        <v>0</v>
      </c>
      <c r="L2267" s="367"/>
    </row>
    <row r="2268" spans="1:12" ht="19.5" hidden="1" customHeight="1">
      <c r="A2268" s="453">
        <v>4</v>
      </c>
      <c r="B2268" s="435">
        <v>1</v>
      </c>
      <c r="C2268" s="435" t="s">
        <v>585</v>
      </c>
      <c r="D2268" s="92">
        <v>5</v>
      </c>
      <c r="E2268" s="92">
        <v>2</v>
      </c>
      <c r="F2268" s="92">
        <v>2</v>
      </c>
      <c r="G2268" s="564" t="s">
        <v>34</v>
      </c>
      <c r="H2268" s="367" t="s">
        <v>339</v>
      </c>
      <c r="I2268" s="367"/>
      <c r="J2268" s="367"/>
      <c r="K2268" s="519"/>
      <c r="L2268" s="367"/>
    </row>
    <row r="2269" spans="1:12" s="566" customFormat="1" ht="18.75" hidden="1" customHeight="1">
      <c r="A2269" s="453">
        <v>4</v>
      </c>
      <c r="B2269" s="435">
        <v>1</v>
      </c>
      <c r="C2269" s="435" t="s">
        <v>585</v>
      </c>
      <c r="D2269" s="92">
        <v>5</v>
      </c>
      <c r="E2269" s="92">
        <v>2</v>
      </c>
      <c r="F2269" s="92">
        <v>2</v>
      </c>
      <c r="G2269" s="564" t="s">
        <v>41</v>
      </c>
      <c r="H2269" s="367" t="s">
        <v>792</v>
      </c>
      <c r="I2269" s="367"/>
      <c r="J2269" s="367"/>
      <c r="K2269" s="519"/>
      <c r="L2269" s="367"/>
    </row>
    <row r="2270" spans="1:12" ht="19.5" hidden="1" customHeight="1">
      <c r="A2270" s="453">
        <v>4</v>
      </c>
      <c r="B2270" s="435">
        <v>1</v>
      </c>
      <c r="C2270" s="435" t="s">
        <v>585</v>
      </c>
      <c r="D2270" s="92">
        <v>5</v>
      </c>
      <c r="E2270" s="92">
        <v>2</v>
      </c>
      <c r="F2270" s="92">
        <v>2</v>
      </c>
      <c r="G2270" s="564" t="s">
        <v>45</v>
      </c>
      <c r="H2270" s="367" t="s">
        <v>702</v>
      </c>
      <c r="I2270" s="367"/>
      <c r="J2270" s="367"/>
      <c r="K2270" s="519"/>
      <c r="L2270" s="367"/>
    </row>
    <row r="2271" spans="1:12" ht="19.5" hidden="1" customHeight="1">
      <c r="A2271" s="453">
        <v>4</v>
      </c>
      <c r="B2271" s="435">
        <v>1</v>
      </c>
      <c r="C2271" s="435" t="s">
        <v>585</v>
      </c>
      <c r="D2271" s="92">
        <v>5</v>
      </c>
      <c r="E2271" s="92">
        <v>2</v>
      </c>
      <c r="F2271" s="92">
        <v>2</v>
      </c>
      <c r="G2271" s="549" t="s">
        <v>585</v>
      </c>
      <c r="H2271" s="367" t="s">
        <v>703</v>
      </c>
      <c r="I2271" s="367"/>
      <c r="J2271" s="367"/>
      <c r="K2271" s="519"/>
      <c r="L2271" s="367"/>
    </row>
    <row r="2272" spans="1:12" ht="18.75" customHeight="1">
      <c r="A2272" s="415">
        <v>4</v>
      </c>
      <c r="B2272" s="416">
        <v>2</v>
      </c>
      <c r="C2272" s="416"/>
      <c r="D2272" s="92"/>
      <c r="E2272" s="415"/>
      <c r="F2272" s="415"/>
      <c r="G2272" s="515"/>
      <c r="H2272" s="93" t="s">
        <v>526</v>
      </c>
      <c r="I2272" s="93"/>
      <c r="J2272" s="93"/>
      <c r="K2272" s="516">
        <f>K2273+K2296+K2310+K2314+K2318+K2336</f>
        <v>122769800</v>
      </c>
      <c r="L2272" s="93"/>
    </row>
    <row r="2273" spans="1:12" ht="19.5" customHeight="1">
      <c r="A2273" s="453">
        <v>4</v>
      </c>
      <c r="B2273" s="435">
        <v>2</v>
      </c>
      <c r="C2273" s="435" t="s">
        <v>34</v>
      </c>
      <c r="D2273" s="92"/>
      <c r="E2273" s="92"/>
      <c r="F2273" s="92"/>
      <c r="G2273" s="520"/>
      <c r="H2273" s="467" t="s">
        <v>527</v>
      </c>
      <c r="I2273" s="367"/>
      <c r="J2273" s="367"/>
      <c r="K2273" s="519">
        <v>122769800</v>
      </c>
      <c r="L2273" s="367" t="s">
        <v>48</v>
      </c>
    </row>
    <row r="2274" spans="1:12" ht="19.5" customHeight="1">
      <c r="A2274" s="453">
        <v>4</v>
      </c>
      <c r="B2274" s="435">
        <v>2</v>
      </c>
      <c r="C2274" s="435" t="s">
        <v>34</v>
      </c>
      <c r="D2274" s="92">
        <v>5</v>
      </c>
      <c r="E2274" s="92">
        <v>2</v>
      </c>
      <c r="F2274" s="92"/>
      <c r="G2274" s="520"/>
      <c r="H2274" s="367" t="s">
        <v>43</v>
      </c>
      <c r="I2274" s="367"/>
      <c r="J2274" s="367"/>
      <c r="K2274" s="519">
        <f>K2275+K2283+K2288</f>
        <v>122769800</v>
      </c>
      <c r="L2274" s="367" t="s">
        <v>48</v>
      </c>
    </row>
    <row r="2275" spans="1:12" ht="18.75" customHeight="1">
      <c r="A2275" s="453">
        <v>4</v>
      </c>
      <c r="B2275" s="435">
        <v>2</v>
      </c>
      <c r="C2275" s="435" t="s">
        <v>34</v>
      </c>
      <c r="D2275" s="92">
        <v>5</v>
      </c>
      <c r="E2275" s="92">
        <v>2</v>
      </c>
      <c r="F2275" s="92">
        <v>1</v>
      </c>
      <c r="G2275" s="520"/>
      <c r="H2275" s="367" t="s">
        <v>161</v>
      </c>
      <c r="I2275" s="367"/>
      <c r="J2275" s="367"/>
      <c r="K2275" s="519">
        <f>SUM(K2276:K2282)</f>
        <v>3256800</v>
      </c>
      <c r="L2275" s="367"/>
    </row>
    <row r="2276" spans="1:12" ht="19.5" customHeight="1">
      <c r="A2276" s="453">
        <v>4</v>
      </c>
      <c r="B2276" s="435">
        <v>2</v>
      </c>
      <c r="C2276" s="435" t="s">
        <v>34</v>
      </c>
      <c r="D2276" s="92">
        <v>5</v>
      </c>
      <c r="E2276" s="92">
        <v>2</v>
      </c>
      <c r="F2276" s="92">
        <v>1</v>
      </c>
      <c r="G2276" s="564" t="s">
        <v>34</v>
      </c>
      <c r="H2276" s="550" t="s">
        <v>330</v>
      </c>
      <c r="I2276" s="367"/>
      <c r="J2276" s="367"/>
      <c r="K2276" s="519">
        <f>'4.2.1'!J23</f>
        <v>133800</v>
      </c>
      <c r="L2276" s="367"/>
    </row>
    <row r="2277" spans="1:12" ht="19.5" hidden="1" customHeight="1">
      <c r="A2277" s="453">
        <v>4</v>
      </c>
      <c r="B2277" s="435">
        <v>2</v>
      </c>
      <c r="C2277" s="435" t="s">
        <v>34</v>
      </c>
      <c r="D2277" s="92">
        <v>5</v>
      </c>
      <c r="E2277" s="92">
        <v>2</v>
      </c>
      <c r="F2277" s="92">
        <v>1</v>
      </c>
      <c r="G2277" s="564" t="s">
        <v>41</v>
      </c>
      <c r="H2277" s="550" t="s">
        <v>695</v>
      </c>
      <c r="I2277" s="367"/>
      <c r="J2277" s="367"/>
      <c r="K2277" s="519"/>
      <c r="L2277" s="367"/>
    </row>
    <row r="2278" spans="1:12" ht="19.5" customHeight="1">
      <c r="A2278" s="453">
        <v>4</v>
      </c>
      <c r="B2278" s="435">
        <v>2</v>
      </c>
      <c r="C2278" s="435" t="s">
        <v>34</v>
      </c>
      <c r="D2278" s="92">
        <v>5</v>
      </c>
      <c r="E2278" s="92">
        <v>2</v>
      </c>
      <c r="F2278" s="92">
        <v>1</v>
      </c>
      <c r="G2278" s="564" t="s">
        <v>45</v>
      </c>
      <c r="H2278" s="550" t="s">
        <v>197</v>
      </c>
      <c r="I2278" s="367"/>
      <c r="J2278" s="367"/>
      <c r="K2278" s="519">
        <f>'4.2.1'!J27</f>
        <v>123000</v>
      </c>
      <c r="L2278" s="367"/>
    </row>
    <row r="2279" spans="1:12" ht="16.5" customHeight="1">
      <c r="A2279" s="453">
        <v>4</v>
      </c>
      <c r="B2279" s="435">
        <v>2</v>
      </c>
      <c r="C2279" s="435" t="s">
        <v>34</v>
      </c>
      <c r="D2279" s="92">
        <v>5</v>
      </c>
      <c r="E2279" s="92">
        <v>2</v>
      </c>
      <c r="F2279" s="92">
        <v>1</v>
      </c>
      <c r="G2279" s="564" t="s">
        <v>49</v>
      </c>
      <c r="H2279" s="550" t="s">
        <v>203</v>
      </c>
      <c r="I2279" s="367"/>
      <c r="J2279" s="367"/>
      <c r="K2279" s="519">
        <f>'4.2.1'!J31</f>
        <v>3000000</v>
      </c>
      <c r="L2279" s="367"/>
    </row>
    <row r="2280" spans="1:12" ht="19.5" hidden="1" customHeight="1">
      <c r="A2280" s="453">
        <v>4</v>
      </c>
      <c r="B2280" s="435">
        <v>2</v>
      </c>
      <c r="C2280" s="435" t="s">
        <v>34</v>
      </c>
      <c r="D2280" s="92">
        <v>5</v>
      </c>
      <c r="E2280" s="92">
        <v>2</v>
      </c>
      <c r="F2280" s="92">
        <v>1</v>
      </c>
      <c r="G2280" s="564" t="s">
        <v>51</v>
      </c>
      <c r="H2280" s="550" t="s">
        <v>446</v>
      </c>
      <c r="I2280" s="367"/>
      <c r="J2280" s="367"/>
      <c r="K2280" s="519"/>
      <c r="L2280" s="367"/>
    </row>
    <row r="2281" spans="1:12" ht="31.5">
      <c r="A2281" s="453">
        <v>4</v>
      </c>
      <c r="B2281" s="435">
        <v>2</v>
      </c>
      <c r="C2281" s="435" t="s">
        <v>34</v>
      </c>
      <c r="D2281" s="92">
        <v>5</v>
      </c>
      <c r="E2281" s="92">
        <v>2</v>
      </c>
      <c r="F2281" s="420">
        <v>1</v>
      </c>
      <c r="G2281" s="518" t="s">
        <v>73</v>
      </c>
      <c r="H2281" s="367" t="s">
        <v>212</v>
      </c>
      <c r="I2281" s="367"/>
      <c r="J2281" s="367"/>
      <c r="K2281" s="519"/>
      <c r="L2281" s="367"/>
    </row>
    <row r="2282" spans="1:12" ht="19.5" hidden="1" customHeight="1">
      <c r="A2282" s="453">
        <v>4</v>
      </c>
      <c r="B2282" s="435">
        <v>2</v>
      </c>
      <c r="C2282" s="435" t="s">
        <v>34</v>
      </c>
      <c r="D2282" s="92">
        <v>5</v>
      </c>
      <c r="E2282" s="92">
        <v>2</v>
      </c>
      <c r="F2282" s="92">
        <v>1</v>
      </c>
      <c r="G2282" s="549" t="s">
        <v>585</v>
      </c>
      <c r="H2282" s="550" t="s">
        <v>725</v>
      </c>
      <c r="I2282" s="367"/>
      <c r="J2282" s="367"/>
      <c r="K2282" s="519"/>
      <c r="L2282" s="367"/>
    </row>
    <row r="2283" spans="1:12" ht="19.5" customHeight="1">
      <c r="A2283" s="453">
        <v>4</v>
      </c>
      <c r="B2283" s="435">
        <v>2</v>
      </c>
      <c r="C2283" s="435" t="s">
        <v>34</v>
      </c>
      <c r="D2283" s="92">
        <v>5</v>
      </c>
      <c r="E2283" s="92">
        <v>2</v>
      </c>
      <c r="F2283" s="92">
        <v>2</v>
      </c>
      <c r="G2283" s="520"/>
      <c r="H2283" s="367" t="s">
        <v>220</v>
      </c>
      <c r="I2283" s="367"/>
      <c r="J2283" s="367"/>
      <c r="K2283" s="519">
        <f>SUM(K2284:K2287)</f>
        <v>3500000</v>
      </c>
      <c r="L2283" s="367"/>
    </row>
    <row r="2284" spans="1:12" ht="19.5" customHeight="1">
      <c r="A2284" s="453">
        <v>4</v>
      </c>
      <c r="B2284" s="435">
        <v>2</v>
      </c>
      <c r="C2284" s="435" t="s">
        <v>34</v>
      </c>
      <c r="D2284" s="92">
        <v>5</v>
      </c>
      <c r="E2284" s="92">
        <v>2</v>
      </c>
      <c r="F2284" s="92">
        <v>2</v>
      </c>
      <c r="G2284" s="564" t="s">
        <v>34</v>
      </c>
      <c r="H2284" s="367" t="s">
        <v>339</v>
      </c>
      <c r="I2284" s="367"/>
      <c r="J2284" s="367"/>
      <c r="K2284" s="519">
        <f>'4.2.1'!J36</f>
        <v>3500000</v>
      </c>
      <c r="L2284" s="367"/>
    </row>
    <row r="2285" spans="1:12" ht="19.5" hidden="1" customHeight="1">
      <c r="A2285" s="453">
        <v>4</v>
      </c>
      <c r="B2285" s="435">
        <v>2</v>
      </c>
      <c r="C2285" s="435" t="s">
        <v>34</v>
      </c>
      <c r="D2285" s="92">
        <v>5</v>
      </c>
      <c r="E2285" s="92">
        <v>2</v>
      </c>
      <c r="F2285" s="92">
        <v>2</v>
      </c>
      <c r="G2285" s="564" t="s">
        <v>41</v>
      </c>
      <c r="H2285" s="367" t="s">
        <v>792</v>
      </c>
      <c r="I2285" s="367"/>
      <c r="J2285" s="367"/>
      <c r="K2285" s="519"/>
      <c r="L2285" s="367"/>
    </row>
    <row r="2286" spans="1:12" ht="19.5" hidden="1" customHeight="1">
      <c r="A2286" s="453">
        <v>4</v>
      </c>
      <c r="B2286" s="435">
        <v>2</v>
      </c>
      <c r="C2286" s="435" t="s">
        <v>34</v>
      </c>
      <c r="D2286" s="92">
        <v>5</v>
      </c>
      <c r="E2286" s="92">
        <v>2</v>
      </c>
      <c r="F2286" s="92">
        <v>2</v>
      </c>
      <c r="G2286" s="564" t="s">
        <v>45</v>
      </c>
      <c r="H2286" s="367" t="s">
        <v>702</v>
      </c>
      <c r="I2286" s="367"/>
      <c r="J2286" s="367"/>
      <c r="K2286" s="519"/>
      <c r="L2286" s="367"/>
    </row>
    <row r="2287" spans="1:12" ht="19.5" hidden="1" customHeight="1">
      <c r="A2287" s="453">
        <v>4</v>
      </c>
      <c r="B2287" s="435">
        <v>2</v>
      </c>
      <c r="C2287" s="435" t="s">
        <v>34</v>
      </c>
      <c r="D2287" s="92">
        <v>5</v>
      </c>
      <c r="E2287" s="92">
        <v>2</v>
      </c>
      <c r="F2287" s="92">
        <v>2</v>
      </c>
      <c r="G2287" s="549" t="s">
        <v>585</v>
      </c>
      <c r="H2287" s="367" t="s">
        <v>703</v>
      </c>
      <c r="I2287" s="367"/>
      <c r="J2287" s="367"/>
      <c r="K2287" s="519"/>
      <c r="L2287" s="367"/>
    </row>
    <row r="2288" spans="1:12" ht="19.5" customHeight="1">
      <c r="A2288" s="453">
        <v>4</v>
      </c>
      <c r="B2288" s="435">
        <v>2</v>
      </c>
      <c r="C2288" s="435" t="s">
        <v>34</v>
      </c>
      <c r="D2288" s="92">
        <v>5</v>
      </c>
      <c r="E2288" s="92">
        <v>2</v>
      </c>
      <c r="F2288" s="92">
        <v>7</v>
      </c>
      <c r="G2288" s="520"/>
      <c r="H2288" s="367" t="s">
        <v>768</v>
      </c>
      <c r="I2288" s="367"/>
      <c r="J2288" s="367"/>
      <c r="K2288" s="519">
        <f>SUM(K2289:K2291)</f>
        <v>116013000</v>
      </c>
      <c r="L2288" s="367" t="s">
        <v>48</v>
      </c>
    </row>
    <row r="2289" spans="1:12" ht="19.5" customHeight="1">
      <c r="A2289" s="453">
        <v>4</v>
      </c>
      <c r="B2289" s="435">
        <v>2</v>
      </c>
      <c r="C2289" s="435" t="s">
        <v>34</v>
      </c>
      <c r="D2289" s="92">
        <v>5</v>
      </c>
      <c r="E2289" s="92">
        <v>2</v>
      </c>
      <c r="F2289" s="92">
        <v>7</v>
      </c>
      <c r="G2289" s="518" t="s">
        <v>34</v>
      </c>
      <c r="H2289" s="367" t="s">
        <v>769</v>
      </c>
      <c r="I2289" s="367"/>
      <c r="J2289" s="367"/>
      <c r="K2289" s="519">
        <f>'4.2.1'!J48</f>
        <v>66013000</v>
      </c>
      <c r="L2289" s="367" t="s">
        <v>48</v>
      </c>
    </row>
    <row r="2290" spans="1:12" ht="19.5" customHeight="1">
      <c r="A2290" s="453">
        <v>4</v>
      </c>
      <c r="B2290" s="435">
        <v>2</v>
      </c>
      <c r="C2290" s="435" t="s">
        <v>34</v>
      </c>
      <c r="D2290" s="92">
        <v>5</v>
      </c>
      <c r="E2290" s="435">
        <v>2</v>
      </c>
      <c r="F2290" s="435">
        <v>7</v>
      </c>
      <c r="G2290" s="567" t="s">
        <v>37</v>
      </c>
      <c r="H2290" s="367" t="s">
        <v>770</v>
      </c>
      <c r="I2290" s="362"/>
      <c r="J2290" s="362"/>
      <c r="K2290" s="569"/>
      <c r="L2290" s="362"/>
    </row>
    <row r="2291" spans="1:12" ht="19.5" customHeight="1">
      <c r="A2291" s="453">
        <v>4</v>
      </c>
      <c r="B2291" s="435">
        <v>2</v>
      </c>
      <c r="C2291" s="435" t="s">
        <v>34</v>
      </c>
      <c r="D2291" s="92">
        <v>5</v>
      </c>
      <c r="E2291" s="92">
        <v>2</v>
      </c>
      <c r="F2291" s="92">
        <v>7</v>
      </c>
      <c r="G2291" s="518" t="s">
        <v>45</v>
      </c>
      <c r="H2291" s="367" t="s">
        <v>790</v>
      </c>
      <c r="I2291" s="367"/>
      <c r="J2291" s="367"/>
      <c r="K2291" s="519">
        <f>'4.2.1'!J59</f>
        <v>50000000</v>
      </c>
      <c r="L2291" s="367" t="s">
        <v>48</v>
      </c>
    </row>
    <row r="2292" spans="1:12" s="566" customFormat="1" ht="18.75" customHeight="1">
      <c r="A2292" s="453">
        <v>4</v>
      </c>
      <c r="B2292" s="435">
        <v>2</v>
      </c>
      <c r="C2292" s="435" t="s">
        <v>34</v>
      </c>
      <c r="D2292" s="92">
        <v>5</v>
      </c>
      <c r="E2292" s="92">
        <v>3</v>
      </c>
      <c r="F2292" s="92"/>
      <c r="G2292" s="520"/>
      <c r="H2292" s="367" t="s">
        <v>55</v>
      </c>
      <c r="I2292" s="367"/>
      <c r="J2292" s="367"/>
      <c r="K2292" s="519">
        <f>K2293</f>
        <v>0</v>
      </c>
      <c r="L2292" s="367"/>
    </row>
    <row r="2293" spans="1:12" ht="19.5" hidden="1" customHeight="1">
      <c r="A2293" s="453">
        <v>4</v>
      </c>
      <c r="B2293" s="435">
        <v>2</v>
      </c>
      <c r="C2293" s="435" t="s">
        <v>34</v>
      </c>
      <c r="D2293" s="92">
        <v>5</v>
      </c>
      <c r="E2293" s="92">
        <v>3</v>
      </c>
      <c r="F2293" s="92">
        <v>2</v>
      </c>
      <c r="G2293" s="520"/>
      <c r="H2293" s="367" t="s">
        <v>730</v>
      </c>
      <c r="I2293" s="367"/>
      <c r="J2293" s="367"/>
      <c r="K2293" s="519">
        <f>SUM(K2294:K2295)</f>
        <v>0</v>
      </c>
      <c r="L2293" s="367"/>
    </row>
    <row r="2294" spans="1:12" ht="19.5" hidden="1" customHeight="1">
      <c r="A2294" s="453">
        <v>4</v>
      </c>
      <c r="B2294" s="435">
        <v>2</v>
      </c>
      <c r="C2294" s="435" t="s">
        <v>34</v>
      </c>
      <c r="D2294" s="92">
        <v>5</v>
      </c>
      <c r="E2294" s="92">
        <v>3</v>
      </c>
      <c r="F2294" s="92">
        <v>2</v>
      </c>
      <c r="G2294" s="518" t="s">
        <v>34</v>
      </c>
      <c r="H2294" s="367" t="s">
        <v>731</v>
      </c>
      <c r="I2294" s="367"/>
      <c r="J2294" s="367"/>
      <c r="K2294" s="519"/>
      <c r="L2294" s="367"/>
    </row>
    <row r="2295" spans="1:12" ht="19.5" hidden="1" customHeight="1">
      <c r="A2295" s="453">
        <v>4</v>
      </c>
      <c r="B2295" s="435">
        <v>2</v>
      </c>
      <c r="C2295" s="435" t="s">
        <v>34</v>
      </c>
      <c r="D2295" s="92">
        <v>5</v>
      </c>
      <c r="E2295" s="92">
        <v>3</v>
      </c>
      <c r="F2295" s="92">
        <v>2</v>
      </c>
      <c r="G2295" s="518" t="s">
        <v>75</v>
      </c>
      <c r="H2295" s="367" t="s">
        <v>793</v>
      </c>
      <c r="I2295" s="367"/>
      <c r="J2295" s="367"/>
      <c r="K2295" s="519"/>
      <c r="L2295" s="367"/>
    </row>
    <row r="2296" spans="1:12" ht="19.5" customHeight="1">
      <c r="A2296" s="453">
        <v>4</v>
      </c>
      <c r="B2296" s="435">
        <v>2</v>
      </c>
      <c r="C2296" s="435" t="s">
        <v>37</v>
      </c>
      <c r="D2296" s="92"/>
      <c r="E2296" s="92"/>
      <c r="F2296" s="92"/>
      <c r="G2296" s="520"/>
      <c r="H2296" s="467" t="s">
        <v>528</v>
      </c>
      <c r="I2296" s="367"/>
      <c r="J2296" s="367"/>
      <c r="K2296" s="519">
        <f>K2297+K2306</f>
        <v>0</v>
      </c>
      <c r="L2296" s="367"/>
    </row>
    <row r="2297" spans="1:12" ht="19.5" hidden="1" customHeight="1">
      <c r="A2297" s="453">
        <v>4</v>
      </c>
      <c r="B2297" s="435">
        <v>2</v>
      </c>
      <c r="C2297" s="435" t="s">
        <v>37</v>
      </c>
      <c r="D2297" s="92">
        <v>5</v>
      </c>
      <c r="E2297" s="92">
        <v>2</v>
      </c>
      <c r="F2297" s="92"/>
      <c r="G2297" s="520"/>
      <c r="H2297" s="367" t="s">
        <v>43</v>
      </c>
      <c r="I2297" s="367"/>
      <c r="J2297" s="367"/>
      <c r="K2297" s="519">
        <f>K2298+K2300+K2302</f>
        <v>0</v>
      </c>
      <c r="L2297" s="367"/>
    </row>
    <row r="2298" spans="1:12" ht="19.5" hidden="1" customHeight="1">
      <c r="A2298" s="453">
        <v>4</v>
      </c>
      <c r="B2298" s="435">
        <v>2</v>
      </c>
      <c r="C2298" s="435" t="s">
        <v>37</v>
      </c>
      <c r="D2298" s="92">
        <v>5</v>
      </c>
      <c r="E2298" s="92">
        <v>2</v>
      </c>
      <c r="F2298" s="92">
        <v>1</v>
      </c>
      <c r="G2298" s="520"/>
      <c r="H2298" s="367" t="s">
        <v>161</v>
      </c>
      <c r="I2298" s="367"/>
      <c r="J2298" s="367"/>
      <c r="K2298" s="519">
        <f>K2299</f>
        <v>0</v>
      </c>
      <c r="L2298" s="367"/>
    </row>
    <row r="2299" spans="1:12" ht="19.5" hidden="1" customHeight="1">
      <c r="A2299" s="453">
        <v>4</v>
      </c>
      <c r="B2299" s="435">
        <v>2</v>
      </c>
      <c r="C2299" s="435" t="s">
        <v>37</v>
      </c>
      <c r="D2299" s="92">
        <v>5</v>
      </c>
      <c r="E2299" s="92">
        <v>2</v>
      </c>
      <c r="F2299" s="92">
        <v>1</v>
      </c>
      <c r="G2299" s="564" t="s">
        <v>49</v>
      </c>
      <c r="H2299" s="550" t="s">
        <v>203</v>
      </c>
      <c r="I2299" s="367"/>
      <c r="J2299" s="367"/>
      <c r="K2299" s="519"/>
      <c r="L2299" s="367"/>
    </row>
    <row r="2300" spans="1:12" ht="19.5" hidden="1" customHeight="1">
      <c r="A2300" s="453">
        <v>4</v>
      </c>
      <c r="B2300" s="435">
        <v>2</v>
      </c>
      <c r="C2300" s="435" t="s">
        <v>37</v>
      </c>
      <c r="D2300" s="92">
        <v>5</v>
      </c>
      <c r="E2300" s="92">
        <v>2</v>
      </c>
      <c r="F2300" s="92">
        <v>2</v>
      </c>
      <c r="G2300" s="520"/>
      <c r="H2300" s="367" t="s">
        <v>220</v>
      </c>
      <c r="I2300" s="367"/>
      <c r="J2300" s="367"/>
      <c r="K2300" s="519">
        <f>K2301</f>
        <v>0</v>
      </c>
      <c r="L2300" s="367"/>
    </row>
    <row r="2301" spans="1:12" ht="19.5" hidden="1" customHeight="1">
      <c r="A2301" s="453">
        <v>4</v>
      </c>
      <c r="B2301" s="435">
        <v>2</v>
      </c>
      <c r="C2301" s="435" t="s">
        <v>37</v>
      </c>
      <c r="D2301" s="92">
        <v>5</v>
      </c>
      <c r="E2301" s="92">
        <v>2</v>
      </c>
      <c r="F2301" s="92">
        <v>2</v>
      </c>
      <c r="G2301" s="564" t="s">
        <v>34</v>
      </c>
      <c r="H2301" s="367" t="s">
        <v>339</v>
      </c>
      <c r="I2301" s="367"/>
      <c r="J2301" s="367"/>
      <c r="K2301" s="519"/>
      <c r="L2301" s="367"/>
    </row>
    <row r="2302" spans="1:12" ht="18.75" hidden="1" customHeight="1">
      <c r="A2302" s="453">
        <v>4</v>
      </c>
      <c r="B2302" s="435">
        <v>2</v>
      </c>
      <c r="C2302" s="435" t="s">
        <v>37</v>
      </c>
      <c r="D2302" s="92">
        <v>5</v>
      </c>
      <c r="E2302" s="92">
        <v>2</v>
      </c>
      <c r="F2302" s="92">
        <v>7</v>
      </c>
      <c r="G2302" s="520"/>
      <c r="H2302" s="367" t="s">
        <v>768</v>
      </c>
      <c r="I2302" s="367"/>
      <c r="J2302" s="367"/>
      <c r="K2302" s="519">
        <f>SUM(K2303:K2305)</f>
        <v>0</v>
      </c>
      <c r="L2302" s="367"/>
    </row>
    <row r="2303" spans="1:12" ht="19.5" hidden="1" customHeight="1">
      <c r="A2303" s="453">
        <v>4</v>
      </c>
      <c r="B2303" s="435">
        <v>2</v>
      </c>
      <c r="C2303" s="435" t="s">
        <v>37</v>
      </c>
      <c r="D2303" s="92">
        <v>5</v>
      </c>
      <c r="E2303" s="92">
        <v>2</v>
      </c>
      <c r="F2303" s="92">
        <v>7</v>
      </c>
      <c r="G2303" s="518" t="s">
        <v>34</v>
      </c>
      <c r="H2303" s="367" t="s">
        <v>769</v>
      </c>
      <c r="I2303" s="367"/>
      <c r="J2303" s="367"/>
      <c r="K2303" s="519"/>
      <c r="L2303" s="367"/>
    </row>
    <row r="2304" spans="1:12" ht="19.5" hidden="1" customHeight="1">
      <c r="A2304" s="453">
        <v>4</v>
      </c>
      <c r="B2304" s="435">
        <v>2</v>
      </c>
      <c r="C2304" s="435" t="s">
        <v>37</v>
      </c>
      <c r="D2304" s="92">
        <v>5</v>
      </c>
      <c r="E2304" s="435">
        <v>2</v>
      </c>
      <c r="F2304" s="435">
        <v>7</v>
      </c>
      <c r="G2304" s="567" t="s">
        <v>37</v>
      </c>
      <c r="H2304" s="367" t="s">
        <v>770</v>
      </c>
      <c r="I2304" s="362"/>
      <c r="J2304" s="362"/>
      <c r="K2304" s="569"/>
      <c r="L2304" s="362"/>
    </row>
    <row r="2305" spans="1:12" ht="18" hidden="1" customHeight="1">
      <c r="A2305" s="453">
        <v>4</v>
      </c>
      <c r="B2305" s="435">
        <v>2</v>
      </c>
      <c r="C2305" s="435" t="s">
        <v>37</v>
      </c>
      <c r="D2305" s="92">
        <v>5</v>
      </c>
      <c r="E2305" s="92">
        <v>2</v>
      </c>
      <c r="F2305" s="92">
        <v>7</v>
      </c>
      <c r="G2305" s="518" t="s">
        <v>45</v>
      </c>
      <c r="H2305" s="367" t="s">
        <v>790</v>
      </c>
      <c r="I2305" s="367"/>
      <c r="J2305" s="367"/>
      <c r="K2305" s="519"/>
      <c r="L2305" s="367"/>
    </row>
    <row r="2306" spans="1:12" ht="18" hidden="1" customHeight="1">
      <c r="A2306" s="453">
        <v>4</v>
      </c>
      <c r="B2306" s="435">
        <v>2</v>
      </c>
      <c r="C2306" s="435" t="s">
        <v>37</v>
      </c>
      <c r="D2306" s="92">
        <v>5</v>
      </c>
      <c r="E2306" s="92">
        <v>3</v>
      </c>
      <c r="F2306" s="92"/>
      <c r="G2306" s="520"/>
      <c r="H2306" s="367" t="s">
        <v>55</v>
      </c>
      <c r="I2306" s="367"/>
      <c r="J2306" s="367"/>
      <c r="K2306" s="519">
        <f>K2307</f>
        <v>0</v>
      </c>
      <c r="L2306" s="367"/>
    </row>
    <row r="2307" spans="1:12" ht="19.5" hidden="1" customHeight="1">
      <c r="A2307" s="453">
        <v>4</v>
      </c>
      <c r="B2307" s="435">
        <v>2</v>
      </c>
      <c r="C2307" s="435" t="s">
        <v>34</v>
      </c>
      <c r="D2307" s="92">
        <v>5</v>
      </c>
      <c r="E2307" s="92">
        <v>3</v>
      </c>
      <c r="F2307" s="92">
        <v>2</v>
      </c>
      <c r="G2307" s="520"/>
      <c r="H2307" s="367" t="s">
        <v>730</v>
      </c>
      <c r="I2307" s="367"/>
      <c r="J2307" s="367"/>
      <c r="K2307" s="519">
        <f>SUM(K2308:K2309)</f>
        <v>0</v>
      </c>
      <c r="L2307" s="367"/>
    </row>
    <row r="2308" spans="1:12" ht="19.5" hidden="1" customHeight="1">
      <c r="A2308" s="453">
        <v>4</v>
      </c>
      <c r="B2308" s="435">
        <v>2</v>
      </c>
      <c r="C2308" s="435" t="s">
        <v>34</v>
      </c>
      <c r="D2308" s="92">
        <v>5</v>
      </c>
      <c r="E2308" s="92">
        <v>3</v>
      </c>
      <c r="F2308" s="92">
        <v>2</v>
      </c>
      <c r="G2308" s="518" t="s">
        <v>34</v>
      </c>
      <c r="H2308" s="367" t="s">
        <v>731</v>
      </c>
      <c r="I2308" s="367"/>
      <c r="J2308" s="367"/>
      <c r="K2308" s="519"/>
      <c r="L2308" s="367"/>
    </row>
    <row r="2309" spans="1:12" ht="19.5" hidden="1" customHeight="1">
      <c r="A2309" s="453">
        <v>4</v>
      </c>
      <c r="B2309" s="435">
        <v>2</v>
      </c>
      <c r="C2309" s="435" t="s">
        <v>37</v>
      </c>
      <c r="D2309" s="92">
        <v>5</v>
      </c>
      <c r="E2309" s="92">
        <v>3</v>
      </c>
      <c r="F2309" s="92">
        <v>2</v>
      </c>
      <c r="G2309" s="518" t="s">
        <v>49</v>
      </c>
      <c r="H2309" s="367" t="s">
        <v>793</v>
      </c>
      <c r="I2309" s="367"/>
      <c r="J2309" s="367"/>
      <c r="K2309" s="519"/>
      <c r="L2309" s="367"/>
    </row>
    <row r="2310" spans="1:12" ht="19.5" customHeight="1">
      <c r="A2310" s="453">
        <v>4</v>
      </c>
      <c r="B2310" s="435">
        <v>2</v>
      </c>
      <c r="C2310" s="435" t="s">
        <v>39</v>
      </c>
      <c r="D2310" s="92"/>
      <c r="E2310" s="92"/>
      <c r="F2310" s="92"/>
      <c r="G2310" s="520"/>
      <c r="H2310" s="467" t="s">
        <v>529</v>
      </c>
      <c r="I2310" s="367"/>
      <c r="J2310" s="367"/>
      <c r="K2310" s="519">
        <f>K2311</f>
        <v>0</v>
      </c>
      <c r="L2310" s="367"/>
    </row>
    <row r="2311" spans="1:12" ht="19.5" hidden="1" customHeight="1">
      <c r="A2311" s="453">
        <v>4</v>
      </c>
      <c r="B2311" s="435">
        <v>2</v>
      </c>
      <c r="C2311" s="435" t="s">
        <v>39</v>
      </c>
      <c r="D2311" s="92">
        <v>5</v>
      </c>
      <c r="E2311" s="92">
        <v>2</v>
      </c>
      <c r="F2311" s="92"/>
      <c r="G2311" s="520"/>
      <c r="H2311" s="367" t="s">
        <v>43</v>
      </c>
      <c r="I2311" s="367"/>
      <c r="J2311" s="367"/>
      <c r="K2311" s="519">
        <f>K2312</f>
        <v>0</v>
      </c>
      <c r="L2311" s="367"/>
    </row>
    <row r="2312" spans="1:12" ht="19.5" hidden="1" customHeight="1">
      <c r="A2312" s="453">
        <v>4</v>
      </c>
      <c r="B2312" s="435">
        <v>2</v>
      </c>
      <c r="C2312" s="435" t="s">
        <v>39</v>
      </c>
      <c r="D2312" s="92">
        <v>5</v>
      </c>
      <c r="E2312" s="92">
        <v>2</v>
      </c>
      <c r="F2312" s="92">
        <v>6</v>
      </c>
      <c r="G2312" s="520"/>
      <c r="H2312" s="367" t="s">
        <v>279</v>
      </c>
      <c r="I2312" s="367"/>
      <c r="J2312" s="367"/>
      <c r="K2312" s="519">
        <f>SUM(K2313)</f>
        <v>0</v>
      </c>
      <c r="L2312" s="367"/>
    </row>
    <row r="2313" spans="1:12" ht="19.5" hidden="1" customHeight="1">
      <c r="A2313" s="453">
        <v>4</v>
      </c>
      <c r="B2313" s="435">
        <v>2</v>
      </c>
      <c r="C2313" s="435" t="s">
        <v>39</v>
      </c>
      <c r="D2313" s="92">
        <v>5</v>
      </c>
      <c r="E2313" s="92">
        <v>2</v>
      </c>
      <c r="F2313" s="92">
        <v>6</v>
      </c>
      <c r="G2313" s="518" t="s">
        <v>41</v>
      </c>
      <c r="H2313" s="584" t="s">
        <v>746</v>
      </c>
      <c r="I2313" s="367"/>
      <c r="J2313" s="367"/>
      <c r="K2313" s="519"/>
      <c r="L2313" s="367"/>
    </row>
    <row r="2314" spans="1:12" ht="19.5" customHeight="1">
      <c r="A2314" s="453">
        <v>4</v>
      </c>
      <c r="B2314" s="435">
        <v>2</v>
      </c>
      <c r="C2314" s="435" t="s">
        <v>41</v>
      </c>
      <c r="D2314" s="92"/>
      <c r="E2314" s="92"/>
      <c r="F2314" s="92"/>
      <c r="G2314" s="520"/>
      <c r="H2314" s="467" t="s">
        <v>530</v>
      </c>
      <c r="I2314" s="367"/>
      <c r="J2314" s="367"/>
      <c r="K2314" s="519">
        <f>K2315</f>
        <v>0</v>
      </c>
      <c r="L2314" s="367"/>
    </row>
    <row r="2315" spans="1:12" ht="19.5" hidden="1" customHeight="1">
      <c r="A2315" s="453">
        <v>4</v>
      </c>
      <c r="B2315" s="435">
        <v>2</v>
      </c>
      <c r="C2315" s="435" t="s">
        <v>41</v>
      </c>
      <c r="D2315" s="92">
        <v>5</v>
      </c>
      <c r="E2315" s="92">
        <v>2</v>
      </c>
      <c r="F2315" s="92"/>
      <c r="G2315" s="520"/>
      <c r="H2315" s="367" t="s">
        <v>43</v>
      </c>
      <c r="I2315" s="367"/>
      <c r="J2315" s="367"/>
      <c r="K2315" s="519">
        <f>K2316</f>
        <v>0</v>
      </c>
      <c r="L2315" s="367"/>
    </row>
    <row r="2316" spans="1:12" ht="19.5" hidden="1" customHeight="1">
      <c r="A2316" s="453">
        <v>4</v>
      </c>
      <c r="B2316" s="435">
        <v>2</v>
      </c>
      <c r="C2316" s="435" t="s">
        <v>41</v>
      </c>
      <c r="D2316" s="92">
        <v>5</v>
      </c>
      <c r="E2316" s="92">
        <v>2</v>
      </c>
      <c r="F2316" s="92">
        <v>6</v>
      </c>
      <c r="G2316" s="520"/>
      <c r="H2316" s="367" t="s">
        <v>279</v>
      </c>
      <c r="I2316" s="367"/>
      <c r="J2316" s="367"/>
      <c r="K2316" s="519">
        <f>SUM(K2317)</f>
        <v>0</v>
      </c>
      <c r="L2316" s="367"/>
    </row>
    <row r="2317" spans="1:12" ht="19.5" hidden="1" customHeight="1">
      <c r="A2317" s="453">
        <v>4</v>
      </c>
      <c r="B2317" s="435">
        <v>2</v>
      </c>
      <c r="C2317" s="435" t="s">
        <v>41</v>
      </c>
      <c r="D2317" s="92">
        <v>5</v>
      </c>
      <c r="E2317" s="92">
        <v>2</v>
      </c>
      <c r="F2317" s="92">
        <v>6</v>
      </c>
      <c r="G2317" s="518" t="s">
        <v>49</v>
      </c>
      <c r="H2317" s="584" t="s">
        <v>747</v>
      </c>
      <c r="I2317" s="367"/>
      <c r="J2317" s="367"/>
      <c r="K2317" s="519"/>
      <c r="L2317" s="367"/>
    </row>
    <row r="2318" spans="1:12" ht="19.5" customHeight="1">
      <c r="A2318" s="453">
        <v>4</v>
      </c>
      <c r="B2318" s="435">
        <v>2</v>
      </c>
      <c r="C2318" s="435" t="s">
        <v>45</v>
      </c>
      <c r="D2318" s="92"/>
      <c r="E2318" s="92"/>
      <c r="F2318" s="92"/>
      <c r="G2318" s="520"/>
      <c r="H2318" s="467" t="s">
        <v>531</v>
      </c>
      <c r="I2318" s="367"/>
      <c r="J2318" s="367"/>
      <c r="K2318" s="519">
        <f>K2319</f>
        <v>0</v>
      </c>
      <c r="L2318" s="367"/>
    </row>
    <row r="2319" spans="1:12" ht="19.5" hidden="1" customHeight="1">
      <c r="A2319" s="453">
        <v>4</v>
      </c>
      <c r="B2319" s="435">
        <v>2</v>
      </c>
      <c r="C2319" s="435" t="s">
        <v>45</v>
      </c>
      <c r="D2319" s="92">
        <v>5</v>
      </c>
      <c r="E2319" s="92">
        <v>2</v>
      </c>
      <c r="F2319" s="92"/>
      <c r="G2319" s="520"/>
      <c r="H2319" s="367" t="s">
        <v>43</v>
      </c>
      <c r="I2319" s="367"/>
      <c r="J2319" s="367"/>
      <c r="K2319" s="519">
        <f>K2320+K2327+K2332</f>
        <v>0</v>
      </c>
      <c r="L2319" s="367"/>
    </row>
    <row r="2320" spans="1:12" ht="19.5" hidden="1" customHeight="1">
      <c r="A2320" s="453">
        <v>4</v>
      </c>
      <c r="B2320" s="435">
        <v>2</v>
      </c>
      <c r="C2320" s="435" t="s">
        <v>45</v>
      </c>
      <c r="D2320" s="92">
        <v>5</v>
      </c>
      <c r="E2320" s="92">
        <v>2</v>
      </c>
      <c r="F2320" s="92">
        <v>1</v>
      </c>
      <c r="G2320" s="520"/>
      <c r="H2320" s="367" t="s">
        <v>161</v>
      </c>
      <c r="I2320" s="367"/>
      <c r="J2320" s="367"/>
      <c r="K2320" s="519">
        <f>SUM(K2321:K2326)</f>
        <v>0</v>
      </c>
      <c r="L2320" s="367"/>
    </row>
    <row r="2321" spans="1:12" ht="19.5" hidden="1" customHeight="1">
      <c r="A2321" s="453">
        <v>4</v>
      </c>
      <c r="B2321" s="435">
        <v>2</v>
      </c>
      <c r="C2321" s="435" t="s">
        <v>45</v>
      </c>
      <c r="D2321" s="92">
        <v>5</v>
      </c>
      <c r="E2321" s="92">
        <v>2</v>
      </c>
      <c r="F2321" s="92">
        <v>1</v>
      </c>
      <c r="G2321" s="549" t="s">
        <v>34</v>
      </c>
      <c r="H2321" s="550" t="s">
        <v>330</v>
      </c>
      <c r="I2321" s="367"/>
      <c r="J2321" s="367"/>
      <c r="K2321" s="519"/>
      <c r="L2321" s="367"/>
    </row>
    <row r="2322" spans="1:12" ht="19.5" hidden="1" customHeight="1">
      <c r="A2322" s="453">
        <v>4</v>
      </c>
      <c r="B2322" s="435">
        <v>2</v>
      </c>
      <c r="C2322" s="435" t="s">
        <v>45</v>
      </c>
      <c r="D2322" s="92">
        <v>5</v>
      </c>
      <c r="E2322" s="92">
        <v>2</v>
      </c>
      <c r="F2322" s="92">
        <v>1</v>
      </c>
      <c r="G2322" s="564" t="s">
        <v>41</v>
      </c>
      <c r="H2322" s="550" t="s">
        <v>695</v>
      </c>
      <c r="I2322" s="367"/>
      <c r="J2322" s="367"/>
      <c r="K2322" s="519"/>
      <c r="L2322" s="367"/>
    </row>
    <row r="2323" spans="1:12" ht="19.5" hidden="1" customHeight="1">
      <c r="A2323" s="453">
        <v>4</v>
      </c>
      <c r="B2323" s="435">
        <v>2</v>
      </c>
      <c r="C2323" s="435" t="s">
        <v>45</v>
      </c>
      <c r="D2323" s="92">
        <v>5</v>
      </c>
      <c r="E2323" s="92">
        <v>2</v>
      </c>
      <c r="F2323" s="92">
        <v>1</v>
      </c>
      <c r="G2323" s="564" t="s">
        <v>45</v>
      </c>
      <c r="H2323" s="550" t="s">
        <v>197</v>
      </c>
      <c r="I2323" s="367"/>
      <c r="J2323" s="367"/>
      <c r="K2323" s="519"/>
      <c r="L2323" s="367"/>
    </row>
    <row r="2324" spans="1:12" ht="19.5" hidden="1" customHeight="1">
      <c r="A2324" s="453">
        <v>4</v>
      </c>
      <c r="B2324" s="435">
        <v>2</v>
      </c>
      <c r="C2324" s="435" t="s">
        <v>45</v>
      </c>
      <c r="D2324" s="92">
        <v>5</v>
      </c>
      <c r="E2324" s="92">
        <v>2</v>
      </c>
      <c r="F2324" s="92">
        <v>1</v>
      </c>
      <c r="G2324" s="564" t="s">
        <v>49</v>
      </c>
      <c r="H2324" s="550" t="s">
        <v>203</v>
      </c>
      <c r="I2324" s="367"/>
      <c r="J2324" s="367"/>
      <c r="K2324" s="519"/>
      <c r="L2324" s="367"/>
    </row>
    <row r="2325" spans="1:12" ht="19.5" hidden="1" customHeight="1">
      <c r="A2325" s="453">
        <v>4</v>
      </c>
      <c r="B2325" s="435">
        <v>2</v>
      </c>
      <c r="C2325" s="435" t="s">
        <v>45</v>
      </c>
      <c r="D2325" s="92">
        <v>5</v>
      </c>
      <c r="E2325" s="92">
        <v>2</v>
      </c>
      <c r="F2325" s="92">
        <v>1</v>
      </c>
      <c r="G2325" s="564" t="s">
        <v>51</v>
      </c>
      <c r="H2325" s="550" t="s">
        <v>446</v>
      </c>
      <c r="I2325" s="367"/>
      <c r="J2325" s="367"/>
      <c r="K2325" s="519"/>
      <c r="L2325" s="367"/>
    </row>
    <row r="2326" spans="1:12" ht="19.5" hidden="1" customHeight="1">
      <c r="A2326" s="453">
        <v>4</v>
      </c>
      <c r="B2326" s="435">
        <v>2</v>
      </c>
      <c r="C2326" s="435" t="s">
        <v>45</v>
      </c>
      <c r="D2326" s="92">
        <v>5</v>
      </c>
      <c r="E2326" s="92">
        <v>2</v>
      </c>
      <c r="F2326" s="92">
        <v>1</v>
      </c>
      <c r="G2326" s="549" t="s">
        <v>585</v>
      </c>
      <c r="H2326" s="550" t="s">
        <v>725</v>
      </c>
      <c r="I2326" s="367"/>
      <c r="J2326" s="367"/>
      <c r="K2326" s="519"/>
      <c r="L2326" s="367"/>
    </row>
    <row r="2327" spans="1:12" ht="19.5" hidden="1" customHeight="1">
      <c r="A2327" s="453">
        <v>4</v>
      </c>
      <c r="B2327" s="435">
        <v>2</v>
      </c>
      <c r="C2327" s="435" t="s">
        <v>45</v>
      </c>
      <c r="D2327" s="92">
        <v>5</v>
      </c>
      <c r="E2327" s="92">
        <v>2</v>
      </c>
      <c r="F2327" s="92">
        <v>2</v>
      </c>
      <c r="G2327" s="520"/>
      <c r="H2327" s="367" t="s">
        <v>220</v>
      </c>
      <c r="I2327" s="367"/>
      <c r="J2327" s="367"/>
      <c r="K2327" s="519">
        <f>SUM(K2328:K2331)</f>
        <v>0</v>
      </c>
      <c r="L2327" s="367"/>
    </row>
    <row r="2328" spans="1:12" ht="19.5" hidden="1" customHeight="1">
      <c r="A2328" s="453">
        <v>4</v>
      </c>
      <c r="B2328" s="435">
        <v>2</v>
      </c>
      <c r="C2328" s="435" t="s">
        <v>45</v>
      </c>
      <c r="D2328" s="92">
        <v>5</v>
      </c>
      <c r="E2328" s="92">
        <v>2</v>
      </c>
      <c r="F2328" s="92">
        <v>2</v>
      </c>
      <c r="G2328" s="549" t="s">
        <v>34</v>
      </c>
      <c r="H2328" s="367" t="s">
        <v>339</v>
      </c>
      <c r="I2328" s="367"/>
      <c r="J2328" s="367"/>
      <c r="K2328" s="519"/>
      <c r="L2328" s="367"/>
    </row>
    <row r="2329" spans="1:12" ht="19.5" hidden="1" customHeight="1">
      <c r="A2329" s="453">
        <v>4</v>
      </c>
      <c r="B2329" s="435">
        <v>2</v>
      </c>
      <c r="C2329" s="435" t="s">
        <v>45</v>
      </c>
      <c r="D2329" s="92">
        <v>5</v>
      </c>
      <c r="E2329" s="92">
        <v>2</v>
      </c>
      <c r="F2329" s="92">
        <v>2</v>
      </c>
      <c r="G2329" s="564" t="s">
        <v>41</v>
      </c>
      <c r="H2329" s="367" t="s">
        <v>792</v>
      </c>
      <c r="I2329" s="367"/>
      <c r="J2329" s="367"/>
      <c r="K2329" s="519"/>
      <c r="L2329" s="367"/>
    </row>
    <row r="2330" spans="1:12" ht="19.5" hidden="1" customHeight="1">
      <c r="A2330" s="453">
        <v>4</v>
      </c>
      <c r="B2330" s="435">
        <v>2</v>
      </c>
      <c r="C2330" s="435" t="s">
        <v>45</v>
      </c>
      <c r="D2330" s="92">
        <v>5</v>
      </c>
      <c r="E2330" s="92">
        <v>2</v>
      </c>
      <c r="F2330" s="92">
        <v>2</v>
      </c>
      <c r="G2330" s="564" t="s">
        <v>45</v>
      </c>
      <c r="H2330" s="367" t="s">
        <v>702</v>
      </c>
      <c r="I2330" s="367"/>
      <c r="J2330" s="367"/>
      <c r="K2330" s="519"/>
      <c r="L2330" s="367"/>
    </row>
    <row r="2331" spans="1:12" ht="19.5" hidden="1" customHeight="1">
      <c r="A2331" s="453">
        <v>4</v>
      </c>
      <c r="B2331" s="435">
        <v>2</v>
      </c>
      <c r="C2331" s="435" t="s">
        <v>45</v>
      </c>
      <c r="D2331" s="92">
        <v>5</v>
      </c>
      <c r="E2331" s="92">
        <v>2</v>
      </c>
      <c r="F2331" s="92">
        <v>2</v>
      </c>
      <c r="G2331" s="549" t="s">
        <v>585</v>
      </c>
      <c r="H2331" s="367" t="s">
        <v>703</v>
      </c>
      <c r="I2331" s="367"/>
      <c r="J2331" s="367"/>
      <c r="K2331" s="519"/>
      <c r="L2331" s="367"/>
    </row>
    <row r="2332" spans="1:12" ht="19.5" hidden="1" customHeight="1">
      <c r="A2332" s="453">
        <v>4</v>
      </c>
      <c r="B2332" s="435">
        <v>2</v>
      </c>
      <c r="C2332" s="435" t="s">
        <v>45</v>
      </c>
      <c r="D2332" s="92">
        <v>5</v>
      </c>
      <c r="E2332" s="92">
        <v>2</v>
      </c>
      <c r="F2332" s="92">
        <v>3</v>
      </c>
      <c r="G2332" s="520"/>
      <c r="H2332" s="367" t="s">
        <v>226</v>
      </c>
      <c r="I2332" s="367"/>
      <c r="J2332" s="367"/>
      <c r="K2332" s="519">
        <f>SUM(K2333:K2335)</f>
        <v>0</v>
      </c>
      <c r="L2332" s="367"/>
    </row>
    <row r="2333" spans="1:12" ht="19.5" hidden="1" customHeight="1">
      <c r="A2333" s="453">
        <v>4</v>
      </c>
      <c r="B2333" s="435">
        <v>2</v>
      </c>
      <c r="C2333" s="435" t="s">
        <v>45</v>
      </c>
      <c r="D2333" s="92">
        <v>5</v>
      </c>
      <c r="E2333" s="92">
        <v>2</v>
      </c>
      <c r="F2333" s="92">
        <v>3</v>
      </c>
      <c r="G2333" s="518" t="s">
        <v>34</v>
      </c>
      <c r="H2333" s="367" t="s">
        <v>704</v>
      </c>
      <c r="I2333" s="367"/>
      <c r="J2333" s="367"/>
      <c r="K2333" s="519"/>
      <c r="L2333" s="367"/>
    </row>
    <row r="2334" spans="1:12" ht="19.5" hidden="1" customHeight="1">
      <c r="A2334" s="453">
        <v>4</v>
      </c>
      <c r="B2334" s="435">
        <v>2</v>
      </c>
      <c r="C2334" s="435" t="s">
        <v>45</v>
      </c>
      <c r="D2334" s="92">
        <v>5</v>
      </c>
      <c r="E2334" s="92">
        <v>2</v>
      </c>
      <c r="F2334" s="92">
        <v>3</v>
      </c>
      <c r="G2334" s="518" t="s">
        <v>37</v>
      </c>
      <c r="H2334" s="367" t="s">
        <v>705</v>
      </c>
      <c r="I2334" s="367"/>
      <c r="J2334" s="367"/>
      <c r="K2334" s="519"/>
      <c r="L2334" s="367"/>
    </row>
    <row r="2335" spans="1:12" ht="19.5" hidden="1" customHeight="1">
      <c r="A2335" s="453">
        <v>4</v>
      </c>
      <c r="B2335" s="435">
        <v>2</v>
      </c>
      <c r="C2335" s="435" t="s">
        <v>45</v>
      </c>
      <c r="D2335" s="92">
        <v>5</v>
      </c>
      <c r="E2335" s="92">
        <v>2</v>
      </c>
      <c r="F2335" s="92">
        <v>3</v>
      </c>
      <c r="G2335" s="518" t="s">
        <v>39</v>
      </c>
      <c r="H2335" s="367" t="s">
        <v>495</v>
      </c>
      <c r="I2335" s="367"/>
      <c r="J2335" s="367"/>
      <c r="K2335" s="519"/>
      <c r="L2335" s="367"/>
    </row>
    <row r="2336" spans="1:12" ht="19.5" customHeight="1">
      <c r="A2336" s="453">
        <v>4</v>
      </c>
      <c r="B2336" s="435">
        <v>2</v>
      </c>
      <c r="C2336" s="602" t="s">
        <v>585</v>
      </c>
      <c r="D2336" s="92"/>
      <c r="E2336" s="92"/>
      <c r="F2336" s="92"/>
      <c r="G2336" s="520"/>
      <c r="H2336" s="467" t="s">
        <v>620</v>
      </c>
      <c r="I2336" s="367"/>
      <c r="J2336" s="367"/>
      <c r="K2336" s="519">
        <f>K2337</f>
        <v>0</v>
      </c>
      <c r="L2336" s="367"/>
    </row>
    <row r="2337" spans="1:12" ht="19.5" hidden="1" customHeight="1">
      <c r="A2337" s="453">
        <v>4</v>
      </c>
      <c r="B2337" s="435">
        <v>2</v>
      </c>
      <c r="C2337" s="435" t="s">
        <v>585</v>
      </c>
      <c r="D2337" s="92">
        <v>5</v>
      </c>
      <c r="E2337" s="92">
        <v>2</v>
      </c>
      <c r="F2337" s="92"/>
      <c r="G2337" s="520"/>
      <c r="H2337" s="367" t="s">
        <v>43</v>
      </c>
      <c r="I2337" s="367"/>
      <c r="J2337" s="367"/>
      <c r="K2337" s="519">
        <f>K2338+K2345</f>
        <v>0</v>
      </c>
      <c r="L2337" s="367"/>
    </row>
    <row r="2338" spans="1:12" s="517" customFormat="1" ht="19.5" hidden="1" customHeight="1">
      <c r="A2338" s="453">
        <v>4</v>
      </c>
      <c r="B2338" s="435">
        <v>2</v>
      </c>
      <c r="C2338" s="435" t="s">
        <v>585</v>
      </c>
      <c r="D2338" s="92">
        <v>5</v>
      </c>
      <c r="E2338" s="92">
        <v>2</v>
      </c>
      <c r="F2338" s="92">
        <v>1</v>
      </c>
      <c r="G2338" s="520"/>
      <c r="H2338" s="367" t="s">
        <v>161</v>
      </c>
      <c r="I2338" s="367"/>
      <c r="J2338" s="367"/>
      <c r="K2338" s="519">
        <f>SUM(K2339:K2344)</f>
        <v>0</v>
      </c>
      <c r="L2338" s="367"/>
    </row>
    <row r="2339" spans="1:12" ht="18.95" hidden="1" customHeight="1">
      <c r="A2339" s="453">
        <v>4</v>
      </c>
      <c r="B2339" s="435">
        <v>2</v>
      </c>
      <c r="C2339" s="435" t="s">
        <v>585</v>
      </c>
      <c r="D2339" s="92">
        <v>5</v>
      </c>
      <c r="E2339" s="92">
        <v>2</v>
      </c>
      <c r="F2339" s="92">
        <v>1</v>
      </c>
      <c r="G2339" s="549" t="s">
        <v>34</v>
      </c>
      <c r="H2339" s="550" t="s">
        <v>330</v>
      </c>
      <c r="I2339" s="367"/>
      <c r="J2339" s="367"/>
      <c r="K2339" s="519"/>
      <c r="L2339" s="367"/>
    </row>
    <row r="2340" spans="1:12" ht="19.5" hidden="1" customHeight="1">
      <c r="A2340" s="453">
        <v>4</v>
      </c>
      <c r="B2340" s="435">
        <v>2</v>
      </c>
      <c r="C2340" s="435" t="s">
        <v>585</v>
      </c>
      <c r="D2340" s="92">
        <v>5</v>
      </c>
      <c r="E2340" s="92">
        <v>2</v>
      </c>
      <c r="F2340" s="92">
        <v>1</v>
      </c>
      <c r="G2340" s="564" t="s">
        <v>41</v>
      </c>
      <c r="H2340" s="550" t="s">
        <v>695</v>
      </c>
      <c r="I2340" s="367"/>
      <c r="J2340" s="367"/>
      <c r="K2340" s="519"/>
      <c r="L2340" s="367"/>
    </row>
    <row r="2341" spans="1:12" ht="19.5" hidden="1" customHeight="1">
      <c r="A2341" s="453">
        <v>4</v>
      </c>
      <c r="B2341" s="435">
        <v>2</v>
      </c>
      <c r="C2341" s="435" t="s">
        <v>585</v>
      </c>
      <c r="D2341" s="92">
        <v>5</v>
      </c>
      <c r="E2341" s="92">
        <v>2</v>
      </c>
      <c r="F2341" s="92">
        <v>1</v>
      </c>
      <c r="G2341" s="564" t="s">
        <v>45</v>
      </c>
      <c r="H2341" s="550" t="s">
        <v>197</v>
      </c>
      <c r="I2341" s="367"/>
      <c r="J2341" s="367"/>
      <c r="K2341" s="519"/>
      <c r="L2341" s="367"/>
    </row>
    <row r="2342" spans="1:12" ht="19.5" hidden="1" customHeight="1">
      <c r="A2342" s="453">
        <v>4</v>
      </c>
      <c r="B2342" s="435">
        <v>2</v>
      </c>
      <c r="C2342" s="435" t="s">
        <v>585</v>
      </c>
      <c r="D2342" s="92">
        <v>5</v>
      </c>
      <c r="E2342" s="92">
        <v>2</v>
      </c>
      <c r="F2342" s="92">
        <v>1</v>
      </c>
      <c r="G2342" s="564" t="s">
        <v>49</v>
      </c>
      <c r="H2342" s="550" t="s">
        <v>203</v>
      </c>
      <c r="I2342" s="367"/>
      <c r="J2342" s="367"/>
      <c r="K2342" s="519"/>
      <c r="L2342" s="367"/>
    </row>
    <row r="2343" spans="1:12" ht="19.5" hidden="1" customHeight="1">
      <c r="A2343" s="453">
        <v>4</v>
      </c>
      <c r="B2343" s="435">
        <v>2</v>
      </c>
      <c r="C2343" s="435" t="s">
        <v>585</v>
      </c>
      <c r="D2343" s="92">
        <v>5</v>
      </c>
      <c r="E2343" s="92">
        <v>2</v>
      </c>
      <c r="F2343" s="92">
        <v>1</v>
      </c>
      <c r="G2343" s="564" t="s">
        <v>51</v>
      </c>
      <c r="H2343" s="550" t="s">
        <v>446</v>
      </c>
      <c r="I2343" s="367"/>
      <c r="J2343" s="367"/>
      <c r="K2343" s="519"/>
      <c r="L2343" s="367"/>
    </row>
    <row r="2344" spans="1:12" ht="19.5" hidden="1" customHeight="1">
      <c r="A2344" s="453">
        <v>4</v>
      </c>
      <c r="B2344" s="435">
        <v>2</v>
      </c>
      <c r="C2344" s="435" t="s">
        <v>585</v>
      </c>
      <c r="D2344" s="92">
        <v>5</v>
      </c>
      <c r="E2344" s="92">
        <v>2</v>
      </c>
      <c r="F2344" s="92">
        <v>1</v>
      </c>
      <c r="G2344" s="549" t="s">
        <v>585</v>
      </c>
      <c r="H2344" s="550" t="s">
        <v>725</v>
      </c>
      <c r="I2344" s="367"/>
      <c r="J2344" s="367"/>
      <c r="K2344" s="519"/>
      <c r="L2344" s="367"/>
    </row>
    <row r="2345" spans="1:12" ht="20.100000000000001" hidden="1" customHeight="1">
      <c r="A2345" s="453">
        <v>4</v>
      </c>
      <c r="B2345" s="435">
        <v>2</v>
      </c>
      <c r="C2345" s="435" t="s">
        <v>585</v>
      </c>
      <c r="D2345" s="92">
        <v>5</v>
      </c>
      <c r="E2345" s="92">
        <v>2</v>
      </c>
      <c r="F2345" s="92">
        <v>2</v>
      </c>
      <c r="G2345" s="520"/>
      <c r="H2345" s="367" t="s">
        <v>220</v>
      </c>
      <c r="I2345" s="367"/>
      <c r="J2345" s="367"/>
      <c r="K2345" s="519">
        <f>SUM(K2346:K2349)</f>
        <v>0</v>
      </c>
      <c r="L2345" s="367"/>
    </row>
    <row r="2346" spans="1:12" ht="19.5" hidden="1" customHeight="1">
      <c r="A2346" s="453">
        <v>4</v>
      </c>
      <c r="B2346" s="435">
        <v>2</v>
      </c>
      <c r="C2346" s="435" t="s">
        <v>585</v>
      </c>
      <c r="D2346" s="92">
        <v>5</v>
      </c>
      <c r="E2346" s="92">
        <v>2</v>
      </c>
      <c r="F2346" s="92">
        <v>2</v>
      </c>
      <c r="G2346" s="549" t="s">
        <v>34</v>
      </c>
      <c r="H2346" s="367" t="s">
        <v>339</v>
      </c>
      <c r="I2346" s="367"/>
      <c r="J2346" s="367"/>
      <c r="K2346" s="519"/>
      <c r="L2346" s="367"/>
    </row>
    <row r="2347" spans="1:12" ht="19.5" hidden="1" customHeight="1">
      <c r="A2347" s="453">
        <v>4</v>
      </c>
      <c r="B2347" s="435">
        <v>2</v>
      </c>
      <c r="C2347" s="435" t="s">
        <v>585</v>
      </c>
      <c r="D2347" s="92">
        <v>5</v>
      </c>
      <c r="E2347" s="92">
        <v>2</v>
      </c>
      <c r="F2347" s="92">
        <v>2</v>
      </c>
      <c r="G2347" s="564" t="s">
        <v>41</v>
      </c>
      <c r="H2347" s="367" t="s">
        <v>792</v>
      </c>
      <c r="I2347" s="367"/>
      <c r="J2347" s="367"/>
      <c r="K2347" s="519"/>
      <c r="L2347" s="367"/>
    </row>
    <row r="2348" spans="1:12" ht="19.5" hidden="1" customHeight="1">
      <c r="A2348" s="453">
        <v>4</v>
      </c>
      <c r="B2348" s="435">
        <v>2</v>
      </c>
      <c r="C2348" s="435" t="s">
        <v>585</v>
      </c>
      <c r="D2348" s="92">
        <v>5</v>
      </c>
      <c r="E2348" s="92">
        <v>2</v>
      </c>
      <c r="F2348" s="92">
        <v>2</v>
      </c>
      <c r="G2348" s="564" t="s">
        <v>45</v>
      </c>
      <c r="H2348" s="367" t="s">
        <v>702</v>
      </c>
      <c r="I2348" s="367"/>
      <c r="J2348" s="367"/>
      <c r="K2348" s="519"/>
      <c r="L2348" s="367"/>
    </row>
    <row r="2349" spans="1:12" ht="19.5" hidden="1" customHeight="1">
      <c r="A2349" s="453">
        <v>4</v>
      </c>
      <c r="B2349" s="435">
        <v>2</v>
      </c>
      <c r="C2349" s="435" t="s">
        <v>585</v>
      </c>
      <c r="D2349" s="92">
        <v>5</v>
      </c>
      <c r="E2349" s="92">
        <v>2</v>
      </c>
      <c r="F2349" s="92">
        <v>2</v>
      </c>
      <c r="G2349" s="549" t="s">
        <v>585</v>
      </c>
      <c r="H2349" s="367" t="s">
        <v>703</v>
      </c>
      <c r="I2349" s="367"/>
      <c r="J2349" s="367"/>
      <c r="K2349" s="519"/>
      <c r="L2349" s="367"/>
    </row>
    <row r="2350" spans="1:12" ht="19.5" customHeight="1">
      <c r="A2350" s="415">
        <v>4</v>
      </c>
      <c r="B2350" s="416">
        <v>3</v>
      </c>
      <c r="C2350" s="416"/>
      <c r="D2350" s="92"/>
      <c r="E2350" s="415"/>
      <c r="F2350" s="415"/>
      <c r="G2350" s="515"/>
      <c r="H2350" s="93" t="s">
        <v>532</v>
      </c>
      <c r="I2350" s="93"/>
      <c r="J2350" s="93"/>
      <c r="K2350" s="516">
        <f>K2351+K2357+K2363+K2369</f>
        <v>4000000</v>
      </c>
      <c r="L2350" s="93"/>
    </row>
    <row r="2351" spans="1:12" ht="18" customHeight="1">
      <c r="A2351" s="453">
        <v>4</v>
      </c>
      <c r="B2351" s="435">
        <v>3</v>
      </c>
      <c r="C2351" s="435" t="s">
        <v>34</v>
      </c>
      <c r="D2351" s="92"/>
      <c r="E2351" s="92"/>
      <c r="F2351" s="92"/>
      <c r="G2351" s="520"/>
      <c r="H2351" s="467" t="s">
        <v>533</v>
      </c>
      <c r="I2351" s="367"/>
      <c r="J2351" s="367"/>
      <c r="K2351" s="519">
        <f>K2352</f>
        <v>0</v>
      </c>
      <c r="L2351" s="367"/>
    </row>
    <row r="2352" spans="1:12" ht="19.5" hidden="1" customHeight="1">
      <c r="A2352" s="453">
        <v>4</v>
      </c>
      <c r="B2352" s="435">
        <v>3</v>
      </c>
      <c r="C2352" s="435" t="s">
        <v>34</v>
      </c>
      <c r="D2352" s="92">
        <v>5</v>
      </c>
      <c r="E2352" s="92">
        <v>2</v>
      </c>
      <c r="F2352" s="92"/>
      <c r="G2352" s="520"/>
      <c r="H2352" s="367" t="s">
        <v>43</v>
      </c>
      <c r="I2352" s="367"/>
      <c r="J2352" s="367"/>
      <c r="K2352" s="519">
        <f>K2353</f>
        <v>0</v>
      </c>
      <c r="L2352" s="367"/>
    </row>
    <row r="2353" spans="1:12" ht="19.5" hidden="1" customHeight="1">
      <c r="A2353" s="453">
        <v>4</v>
      </c>
      <c r="B2353" s="435">
        <v>3</v>
      </c>
      <c r="C2353" s="435" t="s">
        <v>34</v>
      </c>
      <c r="D2353" s="92">
        <v>5</v>
      </c>
      <c r="E2353" s="92">
        <v>2</v>
      </c>
      <c r="F2353" s="92">
        <v>3</v>
      </c>
      <c r="G2353" s="520"/>
      <c r="H2353" s="367" t="s">
        <v>226</v>
      </c>
      <c r="I2353" s="367"/>
      <c r="J2353" s="367"/>
      <c r="K2353" s="519">
        <f>SUM(K2354:K2356)</f>
        <v>0</v>
      </c>
      <c r="L2353" s="367"/>
    </row>
    <row r="2354" spans="1:12" ht="19.5" hidden="1" customHeight="1">
      <c r="A2354" s="453">
        <v>4</v>
      </c>
      <c r="B2354" s="435">
        <v>3</v>
      </c>
      <c r="C2354" s="435" t="s">
        <v>34</v>
      </c>
      <c r="D2354" s="92">
        <v>5</v>
      </c>
      <c r="E2354" s="92">
        <v>2</v>
      </c>
      <c r="F2354" s="92">
        <v>3</v>
      </c>
      <c r="G2354" s="518" t="s">
        <v>34</v>
      </c>
      <c r="H2354" s="367" t="s">
        <v>704</v>
      </c>
      <c r="I2354" s="367"/>
      <c r="J2354" s="367"/>
      <c r="K2354" s="519"/>
      <c r="L2354" s="367"/>
    </row>
    <row r="2355" spans="1:12" ht="19.5" hidden="1" customHeight="1">
      <c r="A2355" s="453">
        <v>4</v>
      </c>
      <c r="B2355" s="435">
        <v>3</v>
      </c>
      <c r="C2355" s="435" t="s">
        <v>34</v>
      </c>
      <c r="D2355" s="92">
        <v>5</v>
      </c>
      <c r="E2355" s="92">
        <v>2</v>
      </c>
      <c r="F2355" s="92">
        <v>3</v>
      </c>
      <c r="G2355" s="518" t="s">
        <v>37</v>
      </c>
      <c r="H2355" s="367" t="s">
        <v>705</v>
      </c>
      <c r="I2355" s="367"/>
      <c r="J2355" s="367"/>
      <c r="K2355" s="519"/>
      <c r="L2355" s="367"/>
    </row>
    <row r="2356" spans="1:12" ht="19.5" hidden="1" customHeight="1">
      <c r="A2356" s="453">
        <v>4</v>
      </c>
      <c r="B2356" s="435">
        <v>3</v>
      </c>
      <c r="C2356" s="435" t="s">
        <v>34</v>
      </c>
      <c r="D2356" s="92">
        <v>5</v>
      </c>
      <c r="E2356" s="92">
        <v>2</v>
      </c>
      <c r="F2356" s="92">
        <v>3</v>
      </c>
      <c r="G2356" s="518" t="s">
        <v>39</v>
      </c>
      <c r="H2356" s="367" t="s">
        <v>495</v>
      </c>
      <c r="I2356" s="367"/>
      <c r="J2356" s="367"/>
      <c r="K2356" s="519"/>
      <c r="L2356" s="367"/>
    </row>
    <row r="2357" spans="1:12" ht="21" customHeight="1">
      <c r="A2357" s="453">
        <v>4</v>
      </c>
      <c r="B2357" s="435">
        <v>3</v>
      </c>
      <c r="C2357" s="435" t="s">
        <v>37</v>
      </c>
      <c r="D2357" s="92"/>
      <c r="E2357" s="92"/>
      <c r="F2357" s="92"/>
      <c r="G2357" s="520"/>
      <c r="H2357" s="467" t="s">
        <v>534</v>
      </c>
      <c r="I2357" s="367"/>
      <c r="J2357" s="367"/>
      <c r="K2357" s="519">
        <f>SUM(K2358)</f>
        <v>4000000</v>
      </c>
      <c r="L2357" s="367" t="s">
        <v>876</v>
      </c>
    </row>
    <row r="2358" spans="1:12" ht="19.5" customHeight="1">
      <c r="A2358" s="453">
        <v>4</v>
      </c>
      <c r="B2358" s="435">
        <v>3</v>
      </c>
      <c r="C2358" s="435" t="s">
        <v>37</v>
      </c>
      <c r="D2358" s="92">
        <v>5</v>
      </c>
      <c r="E2358" s="92">
        <v>2</v>
      </c>
      <c r="F2358" s="92"/>
      <c r="G2358" s="520"/>
      <c r="H2358" s="367" t="s">
        <v>43</v>
      </c>
      <c r="I2358" s="367"/>
      <c r="J2358" s="367"/>
      <c r="K2358" s="519">
        <f>K2359</f>
        <v>4000000</v>
      </c>
      <c r="L2358" s="367"/>
    </row>
    <row r="2359" spans="1:12" ht="19.5" customHeight="1">
      <c r="A2359" s="453">
        <v>4</v>
      </c>
      <c r="B2359" s="435">
        <v>3</v>
      </c>
      <c r="C2359" s="435" t="s">
        <v>37</v>
      </c>
      <c r="D2359" s="92">
        <v>5</v>
      </c>
      <c r="E2359" s="92">
        <v>2</v>
      </c>
      <c r="F2359" s="92">
        <v>3</v>
      </c>
      <c r="G2359" s="520"/>
      <c r="H2359" s="367" t="s">
        <v>226</v>
      </c>
      <c r="I2359" s="367"/>
      <c r="J2359" s="367"/>
      <c r="K2359" s="519">
        <f>SUM(K2360:K2362)</f>
        <v>4000000</v>
      </c>
      <c r="L2359" s="367"/>
    </row>
    <row r="2360" spans="1:12" ht="19.5" hidden="1" customHeight="1">
      <c r="A2360" s="453">
        <v>4</v>
      </c>
      <c r="B2360" s="435">
        <v>3</v>
      </c>
      <c r="C2360" s="435" t="s">
        <v>37</v>
      </c>
      <c r="D2360" s="92">
        <v>5</v>
      </c>
      <c r="E2360" s="92">
        <v>2</v>
      </c>
      <c r="F2360" s="92">
        <v>3</v>
      </c>
      <c r="G2360" s="518" t="s">
        <v>34</v>
      </c>
      <c r="H2360" s="367" t="s">
        <v>704</v>
      </c>
      <c r="I2360" s="367"/>
      <c r="J2360" s="367"/>
      <c r="K2360" s="519"/>
      <c r="L2360" s="367"/>
    </row>
    <row r="2361" spans="1:12" ht="19.5" hidden="1" customHeight="1">
      <c r="A2361" s="453">
        <v>4</v>
      </c>
      <c r="B2361" s="435">
        <v>3</v>
      </c>
      <c r="C2361" s="435" t="s">
        <v>37</v>
      </c>
      <c r="D2361" s="92">
        <v>5</v>
      </c>
      <c r="E2361" s="92">
        <v>2</v>
      </c>
      <c r="F2361" s="92">
        <v>3</v>
      </c>
      <c r="G2361" s="518" t="s">
        <v>37</v>
      </c>
      <c r="H2361" s="367" t="s">
        <v>705</v>
      </c>
      <c r="I2361" s="367"/>
      <c r="J2361" s="367"/>
      <c r="K2361" s="519"/>
      <c r="L2361" s="367"/>
    </row>
    <row r="2362" spans="1:12" ht="19.5" customHeight="1">
      <c r="A2362" s="453">
        <v>4</v>
      </c>
      <c r="B2362" s="435">
        <v>3</v>
      </c>
      <c r="C2362" s="435" t="s">
        <v>37</v>
      </c>
      <c r="D2362" s="92">
        <v>5</v>
      </c>
      <c r="E2362" s="92">
        <v>2</v>
      </c>
      <c r="F2362" s="92">
        <v>3</v>
      </c>
      <c r="G2362" s="518" t="s">
        <v>39</v>
      </c>
      <c r="H2362" s="367" t="s">
        <v>495</v>
      </c>
      <c r="I2362" s="367"/>
      <c r="J2362" s="367"/>
      <c r="K2362" s="519">
        <f>'4.3.2'!J23</f>
        <v>4000000</v>
      </c>
      <c r="L2362" s="367" t="s">
        <v>876</v>
      </c>
    </row>
    <row r="2363" spans="1:12">
      <c r="A2363" s="453">
        <v>4</v>
      </c>
      <c r="B2363" s="435">
        <v>3</v>
      </c>
      <c r="C2363" s="435" t="s">
        <v>39</v>
      </c>
      <c r="D2363" s="92"/>
      <c r="E2363" s="92"/>
      <c r="F2363" s="92"/>
      <c r="G2363" s="520"/>
      <c r="H2363" s="467" t="s">
        <v>535</v>
      </c>
      <c r="I2363" s="367"/>
      <c r="J2363" s="367"/>
      <c r="K2363" s="519">
        <f>K2364</f>
        <v>0</v>
      </c>
      <c r="L2363" s="367"/>
    </row>
    <row r="2364" spans="1:12" hidden="1">
      <c r="A2364" s="453">
        <v>4</v>
      </c>
      <c r="B2364" s="435">
        <v>3</v>
      </c>
      <c r="C2364" s="435" t="s">
        <v>39</v>
      </c>
      <c r="D2364" s="92">
        <v>5</v>
      </c>
      <c r="E2364" s="92">
        <v>2</v>
      </c>
      <c r="F2364" s="92"/>
      <c r="G2364" s="520"/>
      <c r="H2364" s="367" t="s">
        <v>43</v>
      </c>
      <c r="I2364" s="367"/>
      <c r="J2364" s="367"/>
      <c r="K2364" s="519">
        <f>K2365</f>
        <v>0</v>
      </c>
      <c r="L2364" s="367"/>
    </row>
    <row r="2365" spans="1:12" ht="19.5" hidden="1" customHeight="1">
      <c r="A2365" s="453">
        <v>4</v>
      </c>
      <c r="B2365" s="435">
        <v>3</v>
      </c>
      <c r="C2365" s="435" t="s">
        <v>39</v>
      </c>
      <c r="D2365" s="92">
        <v>5</v>
      </c>
      <c r="E2365" s="92">
        <v>2</v>
      </c>
      <c r="F2365" s="92">
        <v>3</v>
      </c>
      <c r="G2365" s="520"/>
      <c r="H2365" s="367" t="s">
        <v>226</v>
      </c>
      <c r="I2365" s="367"/>
      <c r="J2365" s="367"/>
      <c r="K2365" s="519">
        <f>SUM(K2366:K2368)</f>
        <v>0</v>
      </c>
      <c r="L2365" s="367"/>
    </row>
    <row r="2366" spans="1:12" ht="19.5" hidden="1" customHeight="1">
      <c r="A2366" s="453">
        <v>4</v>
      </c>
      <c r="B2366" s="435">
        <v>3</v>
      </c>
      <c r="C2366" s="435" t="s">
        <v>39</v>
      </c>
      <c r="D2366" s="92">
        <v>5</v>
      </c>
      <c r="E2366" s="92">
        <v>2</v>
      </c>
      <c r="F2366" s="92">
        <v>3</v>
      </c>
      <c r="G2366" s="518" t="s">
        <v>34</v>
      </c>
      <c r="H2366" s="367" t="s">
        <v>704</v>
      </c>
      <c r="I2366" s="367"/>
      <c r="J2366" s="367"/>
      <c r="K2366" s="519"/>
      <c r="L2366" s="367"/>
    </row>
    <row r="2367" spans="1:12" ht="19.5" hidden="1" customHeight="1">
      <c r="A2367" s="453">
        <v>4</v>
      </c>
      <c r="B2367" s="435">
        <v>3</v>
      </c>
      <c r="C2367" s="435" t="s">
        <v>39</v>
      </c>
      <c r="D2367" s="92">
        <v>5</v>
      </c>
      <c r="E2367" s="92">
        <v>2</v>
      </c>
      <c r="F2367" s="92">
        <v>3</v>
      </c>
      <c r="G2367" s="518" t="s">
        <v>37</v>
      </c>
      <c r="H2367" s="367" t="s">
        <v>705</v>
      </c>
      <c r="I2367" s="367"/>
      <c r="J2367" s="367"/>
      <c r="K2367" s="519"/>
      <c r="L2367" s="367"/>
    </row>
    <row r="2368" spans="1:12" ht="19.5" hidden="1" customHeight="1">
      <c r="A2368" s="453">
        <v>4</v>
      </c>
      <c r="B2368" s="435">
        <v>3</v>
      </c>
      <c r="C2368" s="435" t="s">
        <v>39</v>
      </c>
      <c r="D2368" s="92">
        <v>5</v>
      </c>
      <c r="E2368" s="92">
        <v>2</v>
      </c>
      <c r="F2368" s="92">
        <v>3</v>
      </c>
      <c r="G2368" s="518" t="s">
        <v>39</v>
      </c>
      <c r="H2368" s="367" t="s">
        <v>495</v>
      </c>
      <c r="I2368" s="367"/>
      <c r="J2368" s="367"/>
      <c r="K2368" s="519"/>
      <c r="L2368" s="367"/>
    </row>
    <row r="2369" spans="1:12" ht="19.5" customHeight="1">
      <c r="A2369" s="453">
        <v>4</v>
      </c>
      <c r="B2369" s="435">
        <v>3</v>
      </c>
      <c r="C2369" s="435">
        <v>99</v>
      </c>
      <c r="D2369" s="92"/>
      <c r="E2369" s="92"/>
      <c r="F2369" s="92"/>
      <c r="G2369" s="520"/>
      <c r="H2369" s="467" t="s">
        <v>621</v>
      </c>
      <c r="I2369" s="367"/>
      <c r="J2369" s="367"/>
      <c r="K2369" s="519">
        <f>K2370</f>
        <v>0</v>
      </c>
      <c r="L2369" s="367"/>
    </row>
    <row r="2370" spans="1:12" ht="19.5" hidden="1" customHeight="1">
      <c r="A2370" s="453">
        <v>4</v>
      </c>
      <c r="B2370" s="435">
        <v>3</v>
      </c>
      <c r="C2370" s="435" t="s">
        <v>585</v>
      </c>
      <c r="D2370" s="92">
        <v>5</v>
      </c>
      <c r="E2370" s="92">
        <v>2</v>
      </c>
      <c r="F2370" s="92"/>
      <c r="G2370" s="520"/>
      <c r="H2370" s="367" t="s">
        <v>43</v>
      </c>
      <c r="I2370" s="367"/>
      <c r="J2370" s="367"/>
      <c r="K2370" s="519">
        <f>K2371</f>
        <v>0</v>
      </c>
      <c r="L2370" s="367"/>
    </row>
    <row r="2371" spans="1:12" ht="19.5" hidden="1" customHeight="1">
      <c r="A2371" s="453">
        <v>4</v>
      </c>
      <c r="B2371" s="435">
        <v>3</v>
      </c>
      <c r="C2371" s="435" t="s">
        <v>585</v>
      </c>
      <c r="D2371" s="92">
        <v>5</v>
      </c>
      <c r="E2371" s="92">
        <v>2</v>
      </c>
      <c r="F2371" s="92">
        <v>3</v>
      </c>
      <c r="G2371" s="520"/>
      <c r="H2371" s="367" t="s">
        <v>226</v>
      </c>
      <c r="I2371" s="367"/>
      <c r="J2371" s="367"/>
      <c r="K2371" s="519">
        <f>SUM(K2372:K2374)</f>
        <v>0</v>
      </c>
      <c r="L2371" s="367"/>
    </row>
    <row r="2372" spans="1:12" ht="19.5" hidden="1" customHeight="1">
      <c r="A2372" s="453">
        <v>4</v>
      </c>
      <c r="B2372" s="435">
        <v>3</v>
      </c>
      <c r="C2372" s="435" t="s">
        <v>585</v>
      </c>
      <c r="D2372" s="92">
        <v>5</v>
      </c>
      <c r="E2372" s="92">
        <v>2</v>
      </c>
      <c r="F2372" s="92">
        <v>3</v>
      </c>
      <c r="G2372" s="518" t="s">
        <v>34</v>
      </c>
      <c r="H2372" s="367" t="s">
        <v>704</v>
      </c>
      <c r="I2372" s="367"/>
      <c r="J2372" s="367"/>
      <c r="K2372" s="519"/>
      <c r="L2372" s="367"/>
    </row>
    <row r="2373" spans="1:12" ht="19.5" hidden="1" customHeight="1">
      <c r="A2373" s="453">
        <v>4</v>
      </c>
      <c r="B2373" s="435">
        <v>3</v>
      </c>
      <c r="C2373" s="435" t="s">
        <v>585</v>
      </c>
      <c r="D2373" s="92">
        <v>5</v>
      </c>
      <c r="E2373" s="92">
        <v>2</v>
      </c>
      <c r="F2373" s="92">
        <v>3</v>
      </c>
      <c r="G2373" s="518" t="s">
        <v>37</v>
      </c>
      <c r="H2373" s="367" t="s">
        <v>705</v>
      </c>
      <c r="I2373" s="367"/>
      <c r="J2373" s="367"/>
      <c r="K2373" s="519"/>
      <c r="L2373" s="367"/>
    </row>
    <row r="2374" spans="1:12" ht="19.5" hidden="1" customHeight="1">
      <c r="A2374" s="453">
        <v>4</v>
      </c>
      <c r="B2374" s="435">
        <v>3</v>
      </c>
      <c r="C2374" s="435" t="s">
        <v>585</v>
      </c>
      <c r="D2374" s="92">
        <v>5</v>
      </c>
      <c r="E2374" s="92">
        <v>2</v>
      </c>
      <c r="F2374" s="92">
        <v>3</v>
      </c>
      <c r="G2374" s="518" t="s">
        <v>39</v>
      </c>
      <c r="H2374" s="367" t="s">
        <v>495</v>
      </c>
      <c r="I2374" s="367"/>
      <c r="J2374" s="367"/>
      <c r="K2374" s="519"/>
      <c r="L2374" s="367"/>
    </row>
    <row r="2375" spans="1:12" ht="19.5" customHeight="1">
      <c r="A2375" s="380">
        <v>4</v>
      </c>
      <c r="B2375" s="452">
        <v>4</v>
      </c>
      <c r="C2375" s="420"/>
      <c r="D2375" s="92"/>
      <c r="E2375" s="92"/>
      <c r="F2375" s="92"/>
      <c r="G2375" s="520"/>
      <c r="H2375" s="468" t="s">
        <v>536</v>
      </c>
      <c r="I2375" s="367"/>
      <c r="J2375" s="367"/>
      <c r="K2375" s="519">
        <f>K2376+K2394+K2412+K2433</f>
        <v>0</v>
      </c>
      <c r="L2375" s="367"/>
    </row>
    <row r="2376" spans="1:12" ht="19.5" hidden="1" customHeight="1">
      <c r="A2376" s="92">
        <v>4</v>
      </c>
      <c r="B2376" s="420">
        <v>4</v>
      </c>
      <c r="C2376" s="420" t="s">
        <v>34</v>
      </c>
      <c r="D2376" s="92"/>
      <c r="E2376" s="92"/>
      <c r="F2376" s="92"/>
      <c r="G2376" s="520"/>
      <c r="H2376" s="467" t="s">
        <v>537</v>
      </c>
      <c r="I2376" s="367"/>
      <c r="J2376" s="367"/>
      <c r="K2376" s="519">
        <f>K2377</f>
        <v>0</v>
      </c>
      <c r="L2376" s="367"/>
    </row>
    <row r="2377" spans="1:12" ht="19.5" hidden="1" customHeight="1">
      <c r="A2377" s="453">
        <v>4</v>
      </c>
      <c r="B2377" s="420">
        <v>4</v>
      </c>
      <c r="C2377" s="420" t="s">
        <v>34</v>
      </c>
      <c r="D2377" s="92">
        <v>5</v>
      </c>
      <c r="E2377" s="92">
        <v>2</v>
      </c>
      <c r="F2377" s="92"/>
      <c r="G2377" s="520"/>
      <c r="H2377" s="367" t="s">
        <v>43</v>
      </c>
      <c r="I2377" s="367"/>
      <c r="J2377" s="367"/>
      <c r="K2377" s="519">
        <f>K2378+K2385+K2390</f>
        <v>0</v>
      </c>
      <c r="L2377" s="367"/>
    </row>
    <row r="2378" spans="1:12" ht="19.5" hidden="1" customHeight="1">
      <c r="A2378" s="453">
        <v>4</v>
      </c>
      <c r="B2378" s="420">
        <v>4</v>
      </c>
      <c r="C2378" s="420" t="s">
        <v>34</v>
      </c>
      <c r="D2378" s="92">
        <v>5</v>
      </c>
      <c r="E2378" s="92">
        <v>2</v>
      </c>
      <c r="F2378" s="92">
        <v>1</v>
      </c>
      <c r="G2378" s="520"/>
      <c r="H2378" s="367" t="s">
        <v>161</v>
      </c>
      <c r="I2378" s="367"/>
      <c r="J2378" s="367"/>
      <c r="K2378" s="519">
        <f>SUM(K2379:K2384)</f>
        <v>0</v>
      </c>
      <c r="L2378" s="367"/>
    </row>
    <row r="2379" spans="1:12" ht="19.5" hidden="1" customHeight="1">
      <c r="A2379" s="453">
        <v>4</v>
      </c>
      <c r="B2379" s="420">
        <v>4</v>
      </c>
      <c r="C2379" s="420" t="s">
        <v>34</v>
      </c>
      <c r="D2379" s="92">
        <v>5</v>
      </c>
      <c r="E2379" s="92">
        <v>2</v>
      </c>
      <c r="F2379" s="92">
        <v>1</v>
      </c>
      <c r="G2379" s="549" t="s">
        <v>34</v>
      </c>
      <c r="H2379" s="550" t="s">
        <v>330</v>
      </c>
      <c r="I2379" s="367"/>
      <c r="J2379" s="367"/>
      <c r="K2379" s="519"/>
      <c r="L2379" s="367"/>
    </row>
    <row r="2380" spans="1:12" ht="19.5" hidden="1" customHeight="1">
      <c r="A2380" s="453">
        <v>4</v>
      </c>
      <c r="B2380" s="420">
        <v>4</v>
      </c>
      <c r="C2380" s="420" t="s">
        <v>34</v>
      </c>
      <c r="D2380" s="92">
        <v>5</v>
      </c>
      <c r="E2380" s="92">
        <v>2</v>
      </c>
      <c r="F2380" s="92">
        <v>1</v>
      </c>
      <c r="G2380" s="564" t="s">
        <v>41</v>
      </c>
      <c r="H2380" s="550" t="s">
        <v>695</v>
      </c>
      <c r="I2380" s="367"/>
      <c r="J2380" s="367"/>
      <c r="K2380" s="519"/>
      <c r="L2380" s="367"/>
    </row>
    <row r="2381" spans="1:12" ht="19.5" hidden="1" customHeight="1">
      <c r="A2381" s="453">
        <v>4</v>
      </c>
      <c r="B2381" s="420">
        <v>4</v>
      </c>
      <c r="C2381" s="420" t="s">
        <v>34</v>
      </c>
      <c r="D2381" s="92">
        <v>5</v>
      </c>
      <c r="E2381" s="92">
        <v>2</v>
      </c>
      <c r="F2381" s="92">
        <v>1</v>
      </c>
      <c r="G2381" s="564" t="s">
        <v>45</v>
      </c>
      <c r="H2381" s="550" t="s">
        <v>197</v>
      </c>
      <c r="I2381" s="367"/>
      <c r="J2381" s="367"/>
      <c r="K2381" s="519"/>
      <c r="L2381" s="367"/>
    </row>
    <row r="2382" spans="1:12" ht="47.25" hidden="1">
      <c r="A2382" s="453">
        <v>4</v>
      </c>
      <c r="B2382" s="420">
        <v>4</v>
      </c>
      <c r="C2382" s="420" t="s">
        <v>34</v>
      </c>
      <c r="D2382" s="92">
        <v>5</v>
      </c>
      <c r="E2382" s="92">
        <v>2</v>
      </c>
      <c r="F2382" s="92">
        <v>1</v>
      </c>
      <c r="G2382" s="564" t="s">
        <v>49</v>
      </c>
      <c r="H2382" s="550" t="s">
        <v>203</v>
      </c>
      <c r="I2382" s="367"/>
      <c r="J2382" s="367"/>
      <c r="K2382" s="519"/>
      <c r="L2382" s="367"/>
    </row>
    <row r="2383" spans="1:12" ht="19.5" hidden="1" customHeight="1">
      <c r="A2383" s="453">
        <v>4</v>
      </c>
      <c r="B2383" s="420">
        <v>4</v>
      </c>
      <c r="C2383" s="420" t="s">
        <v>34</v>
      </c>
      <c r="D2383" s="92">
        <v>5</v>
      </c>
      <c r="E2383" s="92">
        <v>2</v>
      </c>
      <c r="F2383" s="92">
        <v>1</v>
      </c>
      <c r="G2383" s="564" t="s">
        <v>51</v>
      </c>
      <c r="H2383" s="550" t="s">
        <v>446</v>
      </c>
      <c r="I2383" s="367"/>
      <c r="J2383" s="367"/>
      <c r="K2383" s="519"/>
      <c r="L2383" s="367"/>
    </row>
    <row r="2384" spans="1:12" ht="19.5" hidden="1" customHeight="1">
      <c r="A2384" s="453">
        <v>4</v>
      </c>
      <c r="B2384" s="420">
        <v>4</v>
      </c>
      <c r="C2384" s="420" t="s">
        <v>34</v>
      </c>
      <c r="D2384" s="92">
        <v>5</v>
      </c>
      <c r="E2384" s="92">
        <v>2</v>
      </c>
      <c r="F2384" s="92">
        <v>1</v>
      </c>
      <c r="G2384" s="549" t="s">
        <v>585</v>
      </c>
      <c r="H2384" s="550" t="s">
        <v>725</v>
      </c>
      <c r="I2384" s="367"/>
      <c r="J2384" s="367"/>
      <c r="K2384" s="519"/>
      <c r="L2384" s="367"/>
    </row>
    <row r="2385" spans="1:12" ht="19.5" hidden="1" customHeight="1">
      <c r="A2385" s="453">
        <v>4</v>
      </c>
      <c r="B2385" s="420">
        <v>4</v>
      </c>
      <c r="C2385" s="420" t="s">
        <v>34</v>
      </c>
      <c r="D2385" s="92">
        <v>5</v>
      </c>
      <c r="E2385" s="92">
        <v>2</v>
      </c>
      <c r="F2385" s="92">
        <v>2</v>
      </c>
      <c r="G2385" s="520"/>
      <c r="H2385" s="367" t="s">
        <v>220</v>
      </c>
      <c r="I2385" s="367"/>
      <c r="J2385" s="367"/>
      <c r="K2385" s="519">
        <f>SUM(K2386:K2389)</f>
        <v>0</v>
      </c>
      <c r="L2385" s="367"/>
    </row>
    <row r="2386" spans="1:12" ht="19.5" hidden="1" customHeight="1">
      <c r="A2386" s="453">
        <v>4</v>
      </c>
      <c r="B2386" s="420">
        <v>4</v>
      </c>
      <c r="C2386" s="420" t="s">
        <v>34</v>
      </c>
      <c r="D2386" s="92">
        <v>5</v>
      </c>
      <c r="E2386" s="92">
        <v>2</v>
      </c>
      <c r="F2386" s="92">
        <v>2</v>
      </c>
      <c r="G2386" s="549" t="s">
        <v>34</v>
      </c>
      <c r="H2386" s="367" t="s">
        <v>339</v>
      </c>
      <c r="I2386" s="367"/>
      <c r="J2386" s="367"/>
      <c r="K2386" s="519"/>
      <c r="L2386" s="367"/>
    </row>
    <row r="2387" spans="1:12" ht="19.5" hidden="1" customHeight="1">
      <c r="A2387" s="453">
        <v>4</v>
      </c>
      <c r="B2387" s="420">
        <v>4</v>
      </c>
      <c r="C2387" s="420" t="s">
        <v>34</v>
      </c>
      <c r="D2387" s="92">
        <v>5</v>
      </c>
      <c r="E2387" s="92">
        <v>2</v>
      </c>
      <c r="F2387" s="92">
        <v>2</v>
      </c>
      <c r="G2387" s="564" t="s">
        <v>41</v>
      </c>
      <c r="H2387" s="367" t="s">
        <v>792</v>
      </c>
      <c r="I2387" s="367"/>
      <c r="J2387" s="367"/>
      <c r="K2387" s="519"/>
      <c r="L2387" s="367"/>
    </row>
    <row r="2388" spans="1:12" ht="19.5" hidden="1" customHeight="1">
      <c r="A2388" s="453">
        <v>4</v>
      </c>
      <c r="B2388" s="420">
        <v>4</v>
      </c>
      <c r="C2388" s="420" t="s">
        <v>34</v>
      </c>
      <c r="D2388" s="92">
        <v>5</v>
      </c>
      <c r="E2388" s="92">
        <v>2</v>
      </c>
      <c r="F2388" s="92">
        <v>2</v>
      </c>
      <c r="G2388" s="564" t="s">
        <v>45</v>
      </c>
      <c r="H2388" s="367" t="s">
        <v>702</v>
      </c>
      <c r="I2388" s="367"/>
      <c r="J2388" s="367"/>
      <c r="K2388" s="519"/>
      <c r="L2388" s="367"/>
    </row>
    <row r="2389" spans="1:12" ht="19.5" hidden="1" customHeight="1">
      <c r="A2389" s="453">
        <v>4</v>
      </c>
      <c r="B2389" s="420">
        <v>4</v>
      </c>
      <c r="C2389" s="420" t="s">
        <v>34</v>
      </c>
      <c r="D2389" s="92">
        <v>5</v>
      </c>
      <c r="E2389" s="92">
        <v>2</v>
      </c>
      <c r="F2389" s="92">
        <v>2</v>
      </c>
      <c r="G2389" s="549" t="s">
        <v>585</v>
      </c>
      <c r="H2389" s="367" t="s">
        <v>703</v>
      </c>
      <c r="I2389" s="367"/>
      <c r="J2389" s="367"/>
      <c r="K2389" s="519"/>
      <c r="L2389" s="367"/>
    </row>
    <row r="2390" spans="1:12" ht="19.5" hidden="1" customHeight="1">
      <c r="A2390" s="453">
        <v>4</v>
      </c>
      <c r="B2390" s="435">
        <v>4</v>
      </c>
      <c r="C2390" s="435" t="s">
        <v>34</v>
      </c>
      <c r="D2390" s="92">
        <v>5</v>
      </c>
      <c r="E2390" s="92">
        <v>2</v>
      </c>
      <c r="F2390" s="92">
        <v>3</v>
      </c>
      <c r="G2390" s="520"/>
      <c r="H2390" s="367" t="s">
        <v>226</v>
      </c>
      <c r="I2390" s="367"/>
      <c r="J2390" s="367"/>
      <c r="K2390" s="519">
        <f>SUM(K2391:K2393)</f>
        <v>0</v>
      </c>
      <c r="L2390" s="367"/>
    </row>
    <row r="2391" spans="1:12" ht="19.5" hidden="1" customHeight="1">
      <c r="A2391" s="453">
        <v>4</v>
      </c>
      <c r="B2391" s="435">
        <v>4</v>
      </c>
      <c r="C2391" s="420" t="s">
        <v>34</v>
      </c>
      <c r="D2391" s="92">
        <v>5</v>
      </c>
      <c r="E2391" s="92">
        <v>2</v>
      </c>
      <c r="F2391" s="92">
        <v>3</v>
      </c>
      <c r="G2391" s="518" t="s">
        <v>34</v>
      </c>
      <c r="H2391" s="367" t="s">
        <v>704</v>
      </c>
      <c r="I2391" s="367"/>
      <c r="J2391" s="367"/>
      <c r="K2391" s="519"/>
      <c r="L2391" s="367"/>
    </row>
    <row r="2392" spans="1:12" ht="19.5" hidden="1" customHeight="1">
      <c r="A2392" s="453">
        <v>4</v>
      </c>
      <c r="B2392" s="435">
        <v>4</v>
      </c>
      <c r="C2392" s="420" t="s">
        <v>34</v>
      </c>
      <c r="D2392" s="92">
        <v>5</v>
      </c>
      <c r="E2392" s="92">
        <v>2</v>
      </c>
      <c r="F2392" s="92">
        <v>3</v>
      </c>
      <c r="G2392" s="518" t="s">
        <v>37</v>
      </c>
      <c r="H2392" s="367" t="s">
        <v>705</v>
      </c>
      <c r="I2392" s="367"/>
      <c r="J2392" s="367"/>
      <c r="K2392" s="519"/>
      <c r="L2392" s="367"/>
    </row>
    <row r="2393" spans="1:12" ht="19.5" hidden="1" customHeight="1">
      <c r="A2393" s="453">
        <v>4</v>
      </c>
      <c r="B2393" s="435">
        <v>4</v>
      </c>
      <c r="C2393" s="420" t="s">
        <v>34</v>
      </c>
      <c r="D2393" s="92">
        <v>5</v>
      </c>
      <c r="E2393" s="92">
        <v>2</v>
      </c>
      <c r="F2393" s="92">
        <v>3</v>
      </c>
      <c r="G2393" s="518" t="s">
        <v>39</v>
      </c>
      <c r="H2393" s="367" t="s">
        <v>495</v>
      </c>
      <c r="I2393" s="367"/>
      <c r="J2393" s="367"/>
      <c r="K2393" s="519"/>
      <c r="L2393" s="367"/>
    </row>
    <row r="2394" spans="1:12" ht="19.5" hidden="1" customHeight="1">
      <c r="A2394" s="453">
        <v>4</v>
      </c>
      <c r="B2394" s="420">
        <v>4</v>
      </c>
      <c r="C2394" s="420" t="s">
        <v>37</v>
      </c>
      <c r="D2394" s="92"/>
      <c r="E2394" s="92"/>
      <c r="F2394" s="92"/>
      <c r="G2394" s="520"/>
      <c r="H2394" s="467" t="s">
        <v>538</v>
      </c>
      <c r="I2394" s="367"/>
      <c r="J2394" s="367"/>
      <c r="K2394" s="519">
        <f>K2395</f>
        <v>0</v>
      </c>
      <c r="L2394" s="367"/>
    </row>
    <row r="2395" spans="1:12" ht="19.5" hidden="1" customHeight="1">
      <c r="A2395" s="453">
        <v>4</v>
      </c>
      <c r="B2395" s="420">
        <v>4</v>
      </c>
      <c r="C2395" s="420" t="s">
        <v>37</v>
      </c>
      <c r="D2395" s="92">
        <v>5</v>
      </c>
      <c r="E2395" s="92">
        <v>2</v>
      </c>
      <c r="F2395" s="92"/>
      <c r="G2395" s="520"/>
      <c r="H2395" s="367" t="s">
        <v>43</v>
      </c>
      <c r="I2395" s="367"/>
      <c r="J2395" s="367"/>
      <c r="K2395" s="519">
        <f>K2396+K2403+K2408</f>
        <v>0</v>
      </c>
      <c r="L2395" s="367"/>
    </row>
    <row r="2396" spans="1:12" ht="19.5" hidden="1" customHeight="1">
      <c r="A2396" s="453">
        <v>4</v>
      </c>
      <c r="B2396" s="420">
        <v>4</v>
      </c>
      <c r="C2396" s="420" t="s">
        <v>37</v>
      </c>
      <c r="D2396" s="92">
        <v>5</v>
      </c>
      <c r="E2396" s="92">
        <v>2</v>
      </c>
      <c r="F2396" s="92">
        <v>1</v>
      </c>
      <c r="G2396" s="520"/>
      <c r="H2396" s="367" t="s">
        <v>161</v>
      </c>
      <c r="I2396" s="367"/>
      <c r="J2396" s="367"/>
      <c r="K2396" s="519">
        <f>SUM(K2397:K2402)</f>
        <v>0</v>
      </c>
      <c r="L2396" s="367"/>
    </row>
    <row r="2397" spans="1:12" ht="19.5" hidden="1" customHeight="1">
      <c r="A2397" s="453">
        <v>4</v>
      </c>
      <c r="B2397" s="420">
        <v>4</v>
      </c>
      <c r="C2397" s="420" t="s">
        <v>37</v>
      </c>
      <c r="D2397" s="92">
        <v>5</v>
      </c>
      <c r="E2397" s="92">
        <v>2</v>
      </c>
      <c r="F2397" s="92">
        <v>1</v>
      </c>
      <c r="G2397" s="549" t="s">
        <v>34</v>
      </c>
      <c r="H2397" s="550" t="s">
        <v>330</v>
      </c>
      <c r="I2397" s="367"/>
      <c r="J2397" s="367"/>
      <c r="K2397" s="519"/>
      <c r="L2397" s="367"/>
    </row>
    <row r="2398" spans="1:12" ht="19.5" hidden="1" customHeight="1">
      <c r="A2398" s="453">
        <v>4</v>
      </c>
      <c r="B2398" s="420">
        <v>4</v>
      </c>
      <c r="C2398" s="420" t="s">
        <v>37</v>
      </c>
      <c r="D2398" s="92">
        <v>5</v>
      </c>
      <c r="E2398" s="92">
        <v>2</v>
      </c>
      <c r="F2398" s="92">
        <v>1</v>
      </c>
      <c r="G2398" s="564" t="s">
        <v>41</v>
      </c>
      <c r="H2398" s="550" t="s">
        <v>695</v>
      </c>
      <c r="I2398" s="367"/>
      <c r="J2398" s="367"/>
      <c r="K2398" s="519"/>
      <c r="L2398" s="367"/>
    </row>
    <row r="2399" spans="1:12" ht="19.5" hidden="1" customHeight="1">
      <c r="A2399" s="453">
        <v>4</v>
      </c>
      <c r="B2399" s="420">
        <v>4</v>
      </c>
      <c r="C2399" s="420" t="s">
        <v>37</v>
      </c>
      <c r="D2399" s="92">
        <v>5</v>
      </c>
      <c r="E2399" s="92">
        <v>2</v>
      </c>
      <c r="F2399" s="92">
        <v>1</v>
      </c>
      <c r="G2399" s="564" t="s">
        <v>45</v>
      </c>
      <c r="H2399" s="550" t="s">
        <v>197</v>
      </c>
      <c r="I2399" s="367"/>
      <c r="J2399" s="367"/>
      <c r="K2399" s="519"/>
      <c r="L2399" s="367"/>
    </row>
    <row r="2400" spans="1:12" ht="47.25" hidden="1">
      <c r="A2400" s="453">
        <v>4</v>
      </c>
      <c r="B2400" s="420">
        <v>4</v>
      </c>
      <c r="C2400" s="420" t="s">
        <v>37</v>
      </c>
      <c r="D2400" s="92">
        <v>5</v>
      </c>
      <c r="E2400" s="92">
        <v>2</v>
      </c>
      <c r="F2400" s="92">
        <v>1</v>
      </c>
      <c r="G2400" s="564" t="s">
        <v>49</v>
      </c>
      <c r="H2400" s="550" t="s">
        <v>203</v>
      </c>
      <c r="I2400" s="367"/>
      <c r="J2400" s="367"/>
      <c r="K2400" s="519"/>
      <c r="L2400" s="367"/>
    </row>
    <row r="2401" spans="1:12" ht="19.5" hidden="1" customHeight="1">
      <c r="A2401" s="453">
        <v>4</v>
      </c>
      <c r="B2401" s="420">
        <v>4</v>
      </c>
      <c r="C2401" s="420" t="s">
        <v>37</v>
      </c>
      <c r="D2401" s="92">
        <v>5</v>
      </c>
      <c r="E2401" s="92">
        <v>2</v>
      </c>
      <c r="F2401" s="92">
        <v>1</v>
      </c>
      <c r="G2401" s="564" t="s">
        <v>51</v>
      </c>
      <c r="H2401" s="550" t="s">
        <v>446</v>
      </c>
      <c r="I2401" s="367"/>
      <c r="J2401" s="367"/>
      <c r="K2401" s="519"/>
      <c r="L2401" s="367"/>
    </row>
    <row r="2402" spans="1:12" ht="19.5" hidden="1" customHeight="1">
      <c r="A2402" s="453">
        <v>4</v>
      </c>
      <c r="B2402" s="420">
        <v>4</v>
      </c>
      <c r="C2402" s="420" t="s">
        <v>37</v>
      </c>
      <c r="D2402" s="92">
        <v>5</v>
      </c>
      <c r="E2402" s="92">
        <v>2</v>
      </c>
      <c r="F2402" s="92">
        <v>1</v>
      </c>
      <c r="G2402" s="549" t="s">
        <v>585</v>
      </c>
      <c r="H2402" s="550" t="s">
        <v>725</v>
      </c>
      <c r="I2402" s="367"/>
      <c r="J2402" s="367"/>
      <c r="K2402" s="519"/>
      <c r="L2402" s="367"/>
    </row>
    <row r="2403" spans="1:12" ht="19.5" hidden="1" customHeight="1">
      <c r="A2403" s="453">
        <v>4</v>
      </c>
      <c r="B2403" s="420">
        <v>4</v>
      </c>
      <c r="C2403" s="420" t="s">
        <v>37</v>
      </c>
      <c r="D2403" s="92">
        <v>5</v>
      </c>
      <c r="E2403" s="92">
        <v>2</v>
      </c>
      <c r="F2403" s="92">
        <v>2</v>
      </c>
      <c r="G2403" s="520"/>
      <c r="H2403" s="367" t="s">
        <v>220</v>
      </c>
      <c r="I2403" s="367"/>
      <c r="J2403" s="367"/>
      <c r="K2403" s="519">
        <f>SUM(K2404:K2407)</f>
        <v>0</v>
      </c>
      <c r="L2403" s="367"/>
    </row>
    <row r="2404" spans="1:12" ht="19.5" hidden="1" customHeight="1">
      <c r="A2404" s="453">
        <v>4</v>
      </c>
      <c r="B2404" s="420">
        <v>4</v>
      </c>
      <c r="C2404" s="420" t="s">
        <v>37</v>
      </c>
      <c r="D2404" s="92">
        <v>5</v>
      </c>
      <c r="E2404" s="92">
        <v>2</v>
      </c>
      <c r="F2404" s="92">
        <v>2</v>
      </c>
      <c r="G2404" s="549" t="s">
        <v>34</v>
      </c>
      <c r="H2404" s="367" t="s">
        <v>339</v>
      </c>
      <c r="I2404" s="367"/>
      <c r="J2404" s="367"/>
      <c r="K2404" s="519"/>
      <c r="L2404" s="367"/>
    </row>
    <row r="2405" spans="1:12" ht="19.5" hidden="1" customHeight="1">
      <c r="A2405" s="453">
        <v>4</v>
      </c>
      <c r="B2405" s="420">
        <v>4</v>
      </c>
      <c r="C2405" s="420" t="s">
        <v>37</v>
      </c>
      <c r="D2405" s="92">
        <v>5</v>
      </c>
      <c r="E2405" s="92">
        <v>2</v>
      </c>
      <c r="F2405" s="92">
        <v>2</v>
      </c>
      <c r="G2405" s="564" t="s">
        <v>41</v>
      </c>
      <c r="H2405" s="367" t="s">
        <v>792</v>
      </c>
      <c r="I2405" s="367"/>
      <c r="J2405" s="367"/>
      <c r="K2405" s="519"/>
      <c r="L2405" s="367"/>
    </row>
    <row r="2406" spans="1:12" ht="19.5" hidden="1" customHeight="1">
      <c r="A2406" s="453">
        <v>4</v>
      </c>
      <c r="B2406" s="420">
        <v>4</v>
      </c>
      <c r="C2406" s="420" t="s">
        <v>37</v>
      </c>
      <c r="D2406" s="92">
        <v>5</v>
      </c>
      <c r="E2406" s="92">
        <v>2</v>
      </c>
      <c r="F2406" s="92">
        <v>2</v>
      </c>
      <c r="G2406" s="564" t="s">
        <v>45</v>
      </c>
      <c r="H2406" s="367" t="s">
        <v>702</v>
      </c>
      <c r="I2406" s="367"/>
      <c r="J2406" s="367"/>
      <c r="K2406" s="519"/>
      <c r="L2406" s="367"/>
    </row>
    <row r="2407" spans="1:12" ht="19.5" hidden="1" customHeight="1">
      <c r="A2407" s="453">
        <v>4</v>
      </c>
      <c r="B2407" s="420">
        <v>4</v>
      </c>
      <c r="C2407" s="420" t="s">
        <v>37</v>
      </c>
      <c r="D2407" s="92">
        <v>5</v>
      </c>
      <c r="E2407" s="92">
        <v>2</v>
      </c>
      <c r="F2407" s="92">
        <v>2</v>
      </c>
      <c r="G2407" s="549" t="s">
        <v>585</v>
      </c>
      <c r="H2407" s="367" t="s">
        <v>703</v>
      </c>
      <c r="I2407" s="367"/>
      <c r="J2407" s="367"/>
      <c r="K2407" s="519"/>
      <c r="L2407" s="367"/>
    </row>
    <row r="2408" spans="1:12" ht="19.5" hidden="1" customHeight="1">
      <c r="A2408" s="453">
        <v>4</v>
      </c>
      <c r="B2408" s="435">
        <v>4</v>
      </c>
      <c r="C2408" s="420" t="s">
        <v>37</v>
      </c>
      <c r="D2408" s="92">
        <v>5</v>
      </c>
      <c r="E2408" s="92">
        <v>2</v>
      </c>
      <c r="F2408" s="92">
        <v>3</v>
      </c>
      <c r="G2408" s="520"/>
      <c r="H2408" s="367" t="s">
        <v>226</v>
      </c>
      <c r="I2408" s="367"/>
      <c r="J2408" s="367"/>
      <c r="K2408" s="519">
        <f>SUM(K2409:K2411)</f>
        <v>0</v>
      </c>
      <c r="L2408" s="367"/>
    </row>
    <row r="2409" spans="1:12" ht="19.5" hidden="1" customHeight="1">
      <c r="A2409" s="453">
        <v>4</v>
      </c>
      <c r="B2409" s="435">
        <v>4</v>
      </c>
      <c r="C2409" s="420" t="s">
        <v>37</v>
      </c>
      <c r="D2409" s="92">
        <v>5</v>
      </c>
      <c r="E2409" s="92">
        <v>2</v>
      </c>
      <c r="F2409" s="92">
        <v>3</v>
      </c>
      <c r="G2409" s="518" t="s">
        <v>34</v>
      </c>
      <c r="H2409" s="367" t="s">
        <v>704</v>
      </c>
      <c r="I2409" s="367"/>
      <c r="J2409" s="367"/>
      <c r="K2409" s="519"/>
      <c r="L2409" s="367"/>
    </row>
    <row r="2410" spans="1:12" ht="19.5" hidden="1" customHeight="1">
      <c r="A2410" s="453">
        <v>4</v>
      </c>
      <c r="B2410" s="435">
        <v>4</v>
      </c>
      <c r="C2410" s="420" t="s">
        <v>37</v>
      </c>
      <c r="D2410" s="92">
        <v>5</v>
      </c>
      <c r="E2410" s="92">
        <v>2</v>
      </c>
      <c r="F2410" s="92">
        <v>3</v>
      </c>
      <c r="G2410" s="518" t="s">
        <v>37</v>
      </c>
      <c r="H2410" s="367" t="s">
        <v>705</v>
      </c>
      <c r="I2410" s="367"/>
      <c r="J2410" s="367"/>
      <c r="K2410" s="519"/>
      <c r="L2410" s="367"/>
    </row>
    <row r="2411" spans="1:12" ht="19.5" hidden="1" customHeight="1">
      <c r="A2411" s="453">
        <v>4</v>
      </c>
      <c r="B2411" s="435">
        <v>4</v>
      </c>
      <c r="C2411" s="420" t="s">
        <v>37</v>
      </c>
      <c r="D2411" s="92">
        <v>5</v>
      </c>
      <c r="E2411" s="92">
        <v>2</v>
      </c>
      <c r="F2411" s="92">
        <v>3</v>
      </c>
      <c r="G2411" s="518" t="s">
        <v>39</v>
      </c>
      <c r="H2411" s="367" t="s">
        <v>495</v>
      </c>
      <c r="I2411" s="367"/>
      <c r="J2411" s="367"/>
      <c r="K2411" s="519"/>
      <c r="L2411" s="367"/>
    </row>
    <row r="2412" spans="1:12" ht="19.5" hidden="1" customHeight="1">
      <c r="A2412" s="453">
        <v>4</v>
      </c>
      <c r="B2412" s="420">
        <v>4</v>
      </c>
      <c r="C2412" s="420" t="s">
        <v>39</v>
      </c>
      <c r="D2412" s="92"/>
      <c r="E2412" s="92"/>
      <c r="F2412" s="92"/>
      <c r="G2412" s="520"/>
      <c r="H2412" s="467" t="s">
        <v>539</v>
      </c>
      <c r="I2412" s="367"/>
      <c r="J2412" s="367"/>
      <c r="K2412" s="519">
        <f>K2413</f>
        <v>0</v>
      </c>
      <c r="L2412" s="367"/>
    </row>
    <row r="2413" spans="1:12" ht="19.5" hidden="1" customHeight="1">
      <c r="A2413" s="453">
        <v>4</v>
      </c>
      <c r="B2413" s="420">
        <v>4</v>
      </c>
      <c r="C2413" s="420" t="s">
        <v>39</v>
      </c>
      <c r="D2413" s="92">
        <v>5</v>
      </c>
      <c r="E2413" s="92">
        <v>2</v>
      </c>
      <c r="F2413" s="92"/>
      <c r="G2413" s="520"/>
      <c r="H2413" s="367" t="s">
        <v>43</v>
      </c>
      <c r="I2413" s="367"/>
      <c r="J2413" s="367"/>
      <c r="K2413" s="519">
        <f>K2414+K2421+K2426+K2430</f>
        <v>0</v>
      </c>
      <c r="L2413" s="367"/>
    </row>
    <row r="2414" spans="1:12" ht="19.5" hidden="1" customHeight="1">
      <c r="A2414" s="453">
        <v>4</v>
      </c>
      <c r="B2414" s="420">
        <v>4</v>
      </c>
      <c r="C2414" s="420" t="s">
        <v>39</v>
      </c>
      <c r="D2414" s="92">
        <v>5</v>
      </c>
      <c r="E2414" s="92">
        <v>2</v>
      </c>
      <c r="F2414" s="92">
        <v>1</v>
      </c>
      <c r="G2414" s="520"/>
      <c r="H2414" s="367" t="s">
        <v>161</v>
      </c>
      <c r="I2414" s="367"/>
      <c r="J2414" s="367"/>
      <c r="K2414" s="519">
        <f>SUM(K2415:K2420)</f>
        <v>0</v>
      </c>
      <c r="L2414" s="367"/>
    </row>
    <row r="2415" spans="1:12" ht="19.5" hidden="1" customHeight="1">
      <c r="A2415" s="453">
        <v>4</v>
      </c>
      <c r="B2415" s="420">
        <v>4</v>
      </c>
      <c r="C2415" s="420" t="s">
        <v>39</v>
      </c>
      <c r="D2415" s="92">
        <v>5</v>
      </c>
      <c r="E2415" s="92">
        <v>2</v>
      </c>
      <c r="F2415" s="92">
        <v>1</v>
      </c>
      <c r="G2415" s="549" t="s">
        <v>34</v>
      </c>
      <c r="H2415" s="550" t="s">
        <v>330</v>
      </c>
      <c r="I2415" s="367"/>
      <c r="J2415" s="367"/>
      <c r="K2415" s="519"/>
      <c r="L2415" s="367"/>
    </row>
    <row r="2416" spans="1:12" ht="19.5" hidden="1" customHeight="1">
      <c r="A2416" s="453">
        <v>4</v>
      </c>
      <c r="B2416" s="420">
        <v>4</v>
      </c>
      <c r="C2416" s="420" t="s">
        <v>39</v>
      </c>
      <c r="D2416" s="92">
        <v>5</v>
      </c>
      <c r="E2416" s="92">
        <v>2</v>
      </c>
      <c r="F2416" s="92">
        <v>1</v>
      </c>
      <c r="G2416" s="564" t="s">
        <v>41</v>
      </c>
      <c r="H2416" s="550" t="s">
        <v>695</v>
      </c>
      <c r="I2416" s="367"/>
      <c r="J2416" s="367"/>
      <c r="K2416" s="519"/>
      <c r="L2416" s="367"/>
    </row>
    <row r="2417" spans="1:12" ht="19.5" hidden="1" customHeight="1">
      <c r="A2417" s="453">
        <v>4</v>
      </c>
      <c r="B2417" s="420">
        <v>4</v>
      </c>
      <c r="C2417" s="420" t="s">
        <v>39</v>
      </c>
      <c r="D2417" s="92">
        <v>5</v>
      </c>
      <c r="E2417" s="92">
        <v>2</v>
      </c>
      <c r="F2417" s="92">
        <v>1</v>
      </c>
      <c r="G2417" s="564" t="s">
        <v>45</v>
      </c>
      <c r="H2417" s="550" t="s">
        <v>197</v>
      </c>
      <c r="I2417" s="367"/>
      <c r="J2417" s="367"/>
      <c r="K2417" s="519"/>
      <c r="L2417" s="367"/>
    </row>
    <row r="2418" spans="1:12" ht="19.5" hidden="1" customHeight="1">
      <c r="A2418" s="453">
        <v>4</v>
      </c>
      <c r="B2418" s="420">
        <v>4</v>
      </c>
      <c r="C2418" s="420" t="s">
        <v>39</v>
      </c>
      <c r="D2418" s="92">
        <v>5</v>
      </c>
      <c r="E2418" s="92">
        <v>2</v>
      </c>
      <c r="F2418" s="92">
        <v>1</v>
      </c>
      <c r="G2418" s="564" t="s">
        <v>49</v>
      </c>
      <c r="H2418" s="550" t="s">
        <v>203</v>
      </c>
      <c r="I2418" s="367"/>
      <c r="J2418" s="367"/>
      <c r="K2418" s="519"/>
      <c r="L2418" s="367"/>
    </row>
    <row r="2419" spans="1:12" ht="19.5" hidden="1" customHeight="1">
      <c r="A2419" s="453">
        <v>4</v>
      </c>
      <c r="B2419" s="420">
        <v>4</v>
      </c>
      <c r="C2419" s="420" t="s">
        <v>39</v>
      </c>
      <c r="D2419" s="92">
        <v>5</v>
      </c>
      <c r="E2419" s="92">
        <v>2</v>
      </c>
      <c r="F2419" s="92">
        <v>1</v>
      </c>
      <c r="G2419" s="564" t="s">
        <v>51</v>
      </c>
      <c r="H2419" s="550" t="s">
        <v>446</v>
      </c>
      <c r="I2419" s="367"/>
      <c r="J2419" s="367"/>
      <c r="K2419" s="519"/>
      <c r="L2419" s="367"/>
    </row>
    <row r="2420" spans="1:12" s="566" customFormat="1" ht="17.25" hidden="1" customHeight="1">
      <c r="A2420" s="453">
        <v>4</v>
      </c>
      <c r="B2420" s="420">
        <v>4</v>
      </c>
      <c r="C2420" s="420" t="s">
        <v>39</v>
      </c>
      <c r="D2420" s="92">
        <v>5</v>
      </c>
      <c r="E2420" s="92">
        <v>2</v>
      </c>
      <c r="F2420" s="92">
        <v>1</v>
      </c>
      <c r="G2420" s="549" t="s">
        <v>585</v>
      </c>
      <c r="H2420" s="550" t="s">
        <v>725</v>
      </c>
      <c r="I2420" s="367"/>
      <c r="J2420" s="367"/>
      <c r="K2420" s="519"/>
      <c r="L2420" s="367"/>
    </row>
    <row r="2421" spans="1:12" hidden="1">
      <c r="A2421" s="453">
        <v>4</v>
      </c>
      <c r="B2421" s="420">
        <v>4</v>
      </c>
      <c r="C2421" s="420" t="s">
        <v>39</v>
      </c>
      <c r="D2421" s="92">
        <v>5</v>
      </c>
      <c r="E2421" s="92">
        <v>2</v>
      </c>
      <c r="F2421" s="92">
        <v>2</v>
      </c>
      <c r="G2421" s="520"/>
      <c r="H2421" s="367" t="s">
        <v>220</v>
      </c>
      <c r="I2421" s="367"/>
      <c r="J2421" s="367"/>
      <c r="K2421" s="519">
        <f>SUM(K2422:K2425)</f>
        <v>0</v>
      </c>
      <c r="L2421" s="367"/>
    </row>
    <row r="2422" spans="1:12" ht="19.5" hidden="1" customHeight="1">
      <c r="A2422" s="453">
        <v>4</v>
      </c>
      <c r="B2422" s="420">
        <v>4</v>
      </c>
      <c r="C2422" s="420" t="s">
        <v>39</v>
      </c>
      <c r="D2422" s="92">
        <v>5</v>
      </c>
      <c r="E2422" s="92">
        <v>2</v>
      </c>
      <c r="F2422" s="92">
        <v>2</v>
      </c>
      <c r="G2422" s="549" t="s">
        <v>34</v>
      </c>
      <c r="H2422" s="367" t="s">
        <v>339</v>
      </c>
      <c r="I2422" s="367"/>
      <c r="J2422" s="367"/>
      <c r="K2422" s="519"/>
      <c r="L2422" s="367"/>
    </row>
    <row r="2423" spans="1:12" ht="19.5" hidden="1" customHeight="1">
      <c r="A2423" s="453">
        <v>4</v>
      </c>
      <c r="B2423" s="420">
        <v>4</v>
      </c>
      <c r="C2423" s="420" t="s">
        <v>39</v>
      </c>
      <c r="D2423" s="92">
        <v>5</v>
      </c>
      <c r="E2423" s="92">
        <v>2</v>
      </c>
      <c r="F2423" s="92">
        <v>2</v>
      </c>
      <c r="G2423" s="564" t="s">
        <v>41</v>
      </c>
      <c r="H2423" s="367" t="s">
        <v>792</v>
      </c>
      <c r="I2423" s="367"/>
      <c r="J2423" s="367"/>
      <c r="K2423" s="519"/>
      <c r="L2423" s="367"/>
    </row>
    <row r="2424" spans="1:12" ht="19.5" hidden="1" customHeight="1">
      <c r="A2424" s="453">
        <v>4</v>
      </c>
      <c r="B2424" s="420">
        <v>4</v>
      </c>
      <c r="C2424" s="420" t="s">
        <v>39</v>
      </c>
      <c r="D2424" s="92">
        <v>5</v>
      </c>
      <c r="E2424" s="92">
        <v>2</v>
      </c>
      <c r="F2424" s="92">
        <v>2</v>
      </c>
      <c r="G2424" s="564" t="s">
        <v>45</v>
      </c>
      <c r="H2424" s="367" t="s">
        <v>702</v>
      </c>
      <c r="I2424" s="367"/>
      <c r="J2424" s="367"/>
      <c r="K2424" s="519"/>
      <c r="L2424" s="367"/>
    </row>
    <row r="2425" spans="1:12" ht="19.5" hidden="1" customHeight="1">
      <c r="A2425" s="453">
        <v>4</v>
      </c>
      <c r="B2425" s="420">
        <v>4</v>
      </c>
      <c r="C2425" s="420" t="s">
        <v>39</v>
      </c>
      <c r="D2425" s="92">
        <v>5</v>
      </c>
      <c r="E2425" s="92">
        <v>2</v>
      </c>
      <c r="F2425" s="92">
        <v>2</v>
      </c>
      <c r="G2425" s="549" t="s">
        <v>585</v>
      </c>
      <c r="H2425" s="367" t="s">
        <v>703</v>
      </c>
      <c r="I2425" s="367"/>
      <c r="J2425" s="367"/>
      <c r="K2425" s="519"/>
      <c r="L2425" s="367"/>
    </row>
    <row r="2426" spans="1:12" ht="19.5" hidden="1" customHeight="1">
      <c r="A2426" s="453">
        <v>4</v>
      </c>
      <c r="B2426" s="435">
        <v>4</v>
      </c>
      <c r="C2426" s="420" t="s">
        <v>39</v>
      </c>
      <c r="D2426" s="92">
        <v>5</v>
      </c>
      <c r="E2426" s="92">
        <v>2</v>
      </c>
      <c r="F2426" s="92">
        <v>3</v>
      </c>
      <c r="G2426" s="520"/>
      <c r="H2426" s="367" t="s">
        <v>226</v>
      </c>
      <c r="I2426" s="367"/>
      <c r="J2426" s="367"/>
      <c r="K2426" s="519">
        <f>SUM(K2427:K2429)</f>
        <v>0</v>
      </c>
      <c r="L2426" s="367"/>
    </row>
    <row r="2427" spans="1:12" ht="19.5" hidden="1" customHeight="1">
      <c r="A2427" s="453">
        <v>4</v>
      </c>
      <c r="B2427" s="435">
        <v>4</v>
      </c>
      <c r="C2427" s="420" t="s">
        <v>39</v>
      </c>
      <c r="D2427" s="92">
        <v>5</v>
      </c>
      <c r="E2427" s="92">
        <v>2</v>
      </c>
      <c r="F2427" s="92">
        <v>3</v>
      </c>
      <c r="G2427" s="518" t="s">
        <v>34</v>
      </c>
      <c r="H2427" s="367" t="s">
        <v>704</v>
      </c>
      <c r="I2427" s="367"/>
      <c r="J2427" s="367"/>
      <c r="K2427" s="519"/>
      <c r="L2427" s="367"/>
    </row>
    <row r="2428" spans="1:12" ht="19.5" hidden="1" customHeight="1">
      <c r="A2428" s="453">
        <v>4</v>
      </c>
      <c r="B2428" s="435">
        <v>4</v>
      </c>
      <c r="C2428" s="420" t="s">
        <v>39</v>
      </c>
      <c r="D2428" s="92">
        <v>5</v>
      </c>
      <c r="E2428" s="92">
        <v>2</v>
      </c>
      <c r="F2428" s="92">
        <v>3</v>
      </c>
      <c r="G2428" s="518" t="s">
        <v>37</v>
      </c>
      <c r="H2428" s="367" t="s">
        <v>705</v>
      </c>
      <c r="I2428" s="367"/>
      <c r="J2428" s="367"/>
      <c r="K2428" s="519"/>
      <c r="L2428" s="367"/>
    </row>
    <row r="2429" spans="1:12" ht="19.5" hidden="1" customHeight="1">
      <c r="A2429" s="453">
        <v>4</v>
      </c>
      <c r="B2429" s="435">
        <v>4</v>
      </c>
      <c r="C2429" s="420" t="s">
        <v>39</v>
      </c>
      <c r="D2429" s="92">
        <v>5</v>
      </c>
      <c r="E2429" s="92">
        <v>2</v>
      </c>
      <c r="F2429" s="92">
        <v>3</v>
      </c>
      <c r="G2429" s="518" t="s">
        <v>39</v>
      </c>
      <c r="H2429" s="367" t="s">
        <v>495</v>
      </c>
      <c r="I2429" s="367"/>
      <c r="J2429" s="367"/>
      <c r="K2429" s="519"/>
      <c r="L2429" s="367"/>
    </row>
    <row r="2430" spans="1:12" ht="19.5" hidden="1" customHeight="1">
      <c r="A2430" s="453">
        <v>4</v>
      </c>
      <c r="B2430" s="435">
        <v>4</v>
      </c>
      <c r="C2430" s="420" t="s">
        <v>39</v>
      </c>
      <c r="D2430" s="92">
        <v>5</v>
      </c>
      <c r="E2430" s="92">
        <v>2</v>
      </c>
      <c r="F2430" s="92">
        <v>7</v>
      </c>
      <c r="G2430" s="520"/>
      <c r="H2430" s="367" t="s">
        <v>768</v>
      </c>
      <c r="I2430" s="367"/>
      <c r="J2430" s="367"/>
      <c r="K2430" s="519">
        <f>SUM(K2431:K2432)</f>
        <v>0</v>
      </c>
      <c r="L2430" s="367"/>
    </row>
    <row r="2431" spans="1:12" ht="19.5" hidden="1" customHeight="1">
      <c r="A2431" s="453">
        <v>4</v>
      </c>
      <c r="B2431" s="435">
        <v>4</v>
      </c>
      <c r="C2431" s="420" t="s">
        <v>39</v>
      </c>
      <c r="D2431" s="92">
        <v>5</v>
      </c>
      <c r="E2431" s="92">
        <v>2</v>
      </c>
      <c r="F2431" s="92">
        <v>7</v>
      </c>
      <c r="G2431" s="518" t="s">
        <v>34</v>
      </c>
      <c r="H2431" s="367" t="s">
        <v>769</v>
      </c>
      <c r="I2431" s="367"/>
      <c r="J2431" s="367"/>
      <c r="K2431" s="519"/>
      <c r="L2431" s="367"/>
    </row>
    <row r="2432" spans="1:12" ht="19.5" hidden="1" customHeight="1">
      <c r="A2432" s="453">
        <v>4</v>
      </c>
      <c r="B2432" s="435">
        <v>4</v>
      </c>
      <c r="C2432" s="420" t="s">
        <v>39</v>
      </c>
      <c r="D2432" s="92">
        <v>5</v>
      </c>
      <c r="E2432" s="435">
        <v>2</v>
      </c>
      <c r="F2432" s="435">
        <v>7</v>
      </c>
      <c r="G2432" s="567" t="s">
        <v>37</v>
      </c>
      <c r="H2432" s="367" t="s">
        <v>770</v>
      </c>
      <c r="I2432" s="362"/>
      <c r="J2432" s="362"/>
      <c r="K2432" s="569"/>
      <c r="L2432" s="362"/>
    </row>
    <row r="2433" spans="1:12" ht="19.5" hidden="1" customHeight="1">
      <c r="A2433" s="453">
        <v>4</v>
      </c>
      <c r="B2433" s="420">
        <v>4</v>
      </c>
      <c r="C2433" s="420" t="s">
        <v>585</v>
      </c>
      <c r="D2433" s="92"/>
      <c r="E2433" s="92"/>
      <c r="F2433" s="92"/>
      <c r="G2433" s="520"/>
      <c r="H2433" s="467" t="s">
        <v>622</v>
      </c>
      <c r="I2433" s="367"/>
      <c r="J2433" s="367"/>
      <c r="K2433" s="519">
        <f>K2434</f>
        <v>0</v>
      </c>
      <c r="L2433" s="367"/>
    </row>
    <row r="2434" spans="1:12" ht="19.5" hidden="1" customHeight="1">
      <c r="A2434" s="453">
        <v>4</v>
      </c>
      <c r="B2434" s="420">
        <v>4</v>
      </c>
      <c r="C2434" s="420" t="s">
        <v>585</v>
      </c>
      <c r="D2434" s="92">
        <v>5</v>
      </c>
      <c r="E2434" s="92">
        <v>2</v>
      </c>
      <c r="F2434" s="92"/>
      <c r="G2434" s="520"/>
      <c r="H2434" s="367" t="s">
        <v>43</v>
      </c>
      <c r="I2434" s="367"/>
      <c r="J2434" s="367"/>
      <c r="K2434" s="519">
        <f>K2435+K2442</f>
        <v>0</v>
      </c>
      <c r="L2434" s="367"/>
    </row>
    <row r="2435" spans="1:12" ht="31.5" hidden="1">
      <c r="A2435" s="453">
        <v>4</v>
      </c>
      <c r="B2435" s="420">
        <v>4</v>
      </c>
      <c r="C2435" s="420" t="s">
        <v>585</v>
      </c>
      <c r="D2435" s="92">
        <v>5</v>
      </c>
      <c r="E2435" s="92">
        <v>2</v>
      </c>
      <c r="F2435" s="92">
        <v>1</v>
      </c>
      <c r="G2435" s="520"/>
      <c r="H2435" s="367" t="s">
        <v>161</v>
      </c>
      <c r="I2435" s="367"/>
      <c r="J2435" s="367"/>
      <c r="K2435" s="519">
        <f>SUM(K2436:K2441)</f>
        <v>0</v>
      </c>
      <c r="L2435" s="367"/>
    </row>
    <row r="2436" spans="1:12" ht="16.5" hidden="1" customHeight="1">
      <c r="A2436" s="453">
        <v>4</v>
      </c>
      <c r="B2436" s="420">
        <v>4</v>
      </c>
      <c r="C2436" s="420" t="s">
        <v>585</v>
      </c>
      <c r="D2436" s="92">
        <v>5</v>
      </c>
      <c r="E2436" s="92">
        <v>2</v>
      </c>
      <c r="F2436" s="92">
        <v>1</v>
      </c>
      <c r="G2436" s="549" t="s">
        <v>34</v>
      </c>
      <c r="H2436" s="550" t="s">
        <v>330</v>
      </c>
      <c r="I2436" s="367"/>
      <c r="J2436" s="367"/>
      <c r="K2436" s="519"/>
      <c r="L2436" s="367"/>
    </row>
    <row r="2437" spans="1:12" ht="19.5" hidden="1" customHeight="1">
      <c r="A2437" s="453">
        <v>4</v>
      </c>
      <c r="B2437" s="420">
        <v>4</v>
      </c>
      <c r="C2437" s="420" t="s">
        <v>585</v>
      </c>
      <c r="D2437" s="92">
        <v>5</v>
      </c>
      <c r="E2437" s="92">
        <v>2</v>
      </c>
      <c r="F2437" s="92">
        <v>1</v>
      </c>
      <c r="G2437" s="564" t="s">
        <v>41</v>
      </c>
      <c r="H2437" s="550" t="s">
        <v>695</v>
      </c>
      <c r="I2437" s="367"/>
      <c r="J2437" s="367"/>
      <c r="K2437" s="519"/>
      <c r="L2437" s="367"/>
    </row>
    <row r="2438" spans="1:12" ht="19.5" hidden="1" customHeight="1">
      <c r="A2438" s="453">
        <v>4</v>
      </c>
      <c r="B2438" s="420">
        <v>4</v>
      </c>
      <c r="C2438" s="420" t="s">
        <v>585</v>
      </c>
      <c r="D2438" s="92">
        <v>5</v>
      </c>
      <c r="E2438" s="92">
        <v>2</v>
      </c>
      <c r="F2438" s="92">
        <v>1</v>
      </c>
      <c r="G2438" s="564" t="s">
        <v>45</v>
      </c>
      <c r="H2438" s="550" t="s">
        <v>197</v>
      </c>
      <c r="I2438" s="367"/>
      <c r="J2438" s="367"/>
      <c r="K2438" s="519"/>
      <c r="L2438" s="367"/>
    </row>
    <row r="2439" spans="1:12" ht="19.5" hidden="1" customHeight="1">
      <c r="A2439" s="453">
        <v>4</v>
      </c>
      <c r="B2439" s="420">
        <v>4</v>
      </c>
      <c r="C2439" s="420" t="s">
        <v>585</v>
      </c>
      <c r="D2439" s="92">
        <v>5</v>
      </c>
      <c r="E2439" s="92">
        <v>2</v>
      </c>
      <c r="F2439" s="92">
        <v>1</v>
      </c>
      <c r="G2439" s="564" t="s">
        <v>49</v>
      </c>
      <c r="H2439" s="550" t="s">
        <v>203</v>
      </c>
      <c r="I2439" s="367"/>
      <c r="J2439" s="367"/>
      <c r="K2439" s="519"/>
      <c r="L2439" s="367"/>
    </row>
    <row r="2440" spans="1:12" ht="19.5" hidden="1" customHeight="1">
      <c r="A2440" s="453">
        <v>4</v>
      </c>
      <c r="B2440" s="420">
        <v>4</v>
      </c>
      <c r="C2440" s="420" t="s">
        <v>585</v>
      </c>
      <c r="D2440" s="92">
        <v>5</v>
      </c>
      <c r="E2440" s="92">
        <v>2</v>
      </c>
      <c r="F2440" s="92">
        <v>1</v>
      </c>
      <c r="G2440" s="564" t="s">
        <v>51</v>
      </c>
      <c r="H2440" s="550" t="s">
        <v>446</v>
      </c>
      <c r="I2440" s="367"/>
      <c r="J2440" s="367"/>
      <c r="K2440" s="519"/>
      <c r="L2440" s="367"/>
    </row>
    <row r="2441" spans="1:12" ht="19.5" hidden="1" customHeight="1">
      <c r="A2441" s="453">
        <v>4</v>
      </c>
      <c r="B2441" s="420">
        <v>4</v>
      </c>
      <c r="C2441" s="420" t="s">
        <v>585</v>
      </c>
      <c r="D2441" s="92">
        <v>5</v>
      </c>
      <c r="E2441" s="92">
        <v>2</v>
      </c>
      <c r="F2441" s="92">
        <v>1</v>
      </c>
      <c r="G2441" s="549" t="s">
        <v>585</v>
      </c>
      <c r="H2441" s="550" t="s">
        <v>725</v>
      </c>
      <c r="I2441" s="367"/>
      <c r="J2441" s="367"/>
      <c r="K2441" s="519"/>
      <c r="L2441" s="367"/>
    </row>
    <row r="2442" spans="1:12" ht="19.5" hidden="1" customHeight="1">
      <c r="A2442" s="453">
        <v>4</v>
      </c>
      <c r="B2442" s="420">
        <v>4</v>
      </c>
      <c r="C2442" s="420" t="s">
        <v>585</v>
      </c>
      <c r="D2442" s="92">
        <v>5</v>
      </c>
      <c r="E2442" s="92">
        <v>2</v>
      </c>
      <c r="F2442" s="92">
        <v>2</v>
      </c>
      <c r="G2442" s="520"/>
      <c r="H2442" s="367" t="s">
        <v>220</v>
      </c>
      <c r="I2442" s="367"/>
      <c r="J2442" s="367"/>
      <c r="K2442" s="519">
        <f>SUM(K2443:K2446)</f>
        <v>0</v>
      </c>
      <c r="L2442" s="367"/>
    </row>
    <row r="2443" spans="1:12" ht="19.5" hidden="1" customHeight="1">
      <c r="A2443" s="453">
        <v>4</v>
      </c>
      <c r="B2443" s="420">
        <v>4</v>
      </c>
      <c r="C2443" s="420" t="s">
        <v>585</v>
      </c>
      <c r="D2443" s="92">
        <v>5</v>
      </c>
      <c r="E2443" s="92">
        <v>2</v>
      </c>
      <c r="F2443" s="92">
        <v>2</v>
      </c>
      <c r="G2443" s="549" t="s">
        <v>34</v>
      </c>
      <c r="H2443" s="367" t="s">
        <v>339</v>
      </c>
      <c r="I2443" s="367"/>
      <c r="J2443" s="367"/>
      <c r="K2443" s="519"/>
      <c r="L2443" s="367"/>
    </row>
    <row r="2444" spans="1:12" ht="19.5" hidden="1" customHeight="1">
      <c r="A2444" s="453">
        <v>4</v>
      </c>
      <c r="B2444" s="420">
        <v>4</v>
      </c>
      <c r="C2444" s="420" t="s">
        <v>585</v>
      </c>
      <c r="D2444" s="92">
        <v>5</v>
      </c>
      <c r="E2444" s="92">
        <v>2</v>
      </c>
      <c r="F2444" s="92">
        <v>2</v>
      </c>
      <c r="G2444" s="564" t="s">
        <v>41</v>
      </c>
      <c r="H2444" s="367" t="s">
        <v>792</v>
      </c>
      <c r="I2444" s="367"/>
      <c r="J2444" s="367"/>
      <c r="K2444" s="519"/>
      <c r="L2444" s="367"/>
    </row>
    <row r="2445" spans="1:12" ht="19.5" hidden="1" customHeight="1">
      <c r="A2445" s="453">
        <v>4</v>
      </c>
      <c r="B2445" s="420">
        <v>4</v>
      </c>
      <c r="C2445" s="420" t="s">
        <v>585</v>
      </c>
      <c r="D2445" s="92">
        <v>5</v>
      </c>
      <c r="E2445" s="92">
        <v>2</v>
      </c>
      <c r="F2445" s="92">
        <v>2</v>
      </c>
      <c r="G2445" s="564" t="s">
        <v>45</v>
      </c>
      <c r="H2445" s="367" t="s">
        <v>702</v>
      </c>
      <c r="I2445" s="367"/>
      <c r="J2445" s="367"/>
      <c r="K2445" s="519"/>
      <c r="L2445" s="367"/>
    </row>
    <row r="2446" spans="1:12" ht="19.5" hidden="1" customHeight="1">
      <c r="A2446" s="453">
        <v>4</v>
      </c>
      <c r="B2446" s="420">
        <v>4</v>
      </c>
      <c r="C2446" s="420" t="s">
        <v>585</v>
      </c>
      <c r="D2446" s="92">
        <v>5</v>
      </c>
      <c r="E2446" s="92">
        <v>2</v>
      </c>
      <c r="F2446" s="92">
        <v>2</v>
      </c>
      <c r="G2446" s="549" t="s">
        <v>585</v>
      </c>
      <c r="H2446" s="367" t="s">
        <v>703</v>
      </c>
      <c r="I2446" s="367"/>
      <c r="J2446" s="367"/>
      <c r="K2446" s="519"/>
      <c r="L2446" s="367"/>
    </row>
    <row r="2447" spans="1:12" ht="19.5" customHeight="1">
      <c r="A2447" s="380">
        <v>4</v>
      </c>
      <c r="B2447" s="452">
        <v>5</v>
      </c>
      <c r="C2447" s="420"/>
      <c r="D2447" s="92"/>
      <c r="E2447" s="92"/>
      <c r="F2447" s="92"/>
      <c r="G2447" s="520"/>
      <c r="H2447" s="542" t="s">
        <v>540</v>
      </c>
      <c r="I2447" s="571"/>
      <c r="J2447" s="367"/>
      <c r="K2447" s="519">
        <f>K2448+K2469+K2486+K2493</f>
        <v>0</v>
      </c>
      <c r="L2447" s="367"/>
    </row>
    <row r="2448" spans="1:12" ht="19.5" hidden="1" customHeight="1">
      <c r="A2448" s="92">
        <v>4</v>
      </c>
      <c r="B2448" s="420">
        <v>5</v>
      </c>
      <c r="C2448" s="420" t="s">
        <v>34</v>
      </c>
      <c r="D2448" s="92"/>
      <c r="E2448" s="92"/>
      <c r="F2448" s="92"/>
      <c r="G2448" s="520"/>
      <c r="H2448" s="537" t="s">
        <v>541</v>
      </c>
      <c r="I2448" s="571"/>
      <c r="J2448" s="367"/>
      <c r="K2448" s="519">
        <f>K2449</f>
        <v>0</v>
      </c>
      <c r="L2448" s="367"/>
    </row>
    <row r="2449" spans="1:12" ht="19.5" hidden="1" customHeight="1">
      <c r="A2449" s="453">
        <v>4</v>
      </c>
      <c r="B2449" s="420">
        <v>5</v>
      </c>
      <c r="C2449" s="420" t="s">
        <v>34</v>
      </c>
      <c r="D2449" s="92">
        <v>5</v>
      </c>
      <c r="E2449" s="92">
        <v>2</v>
      </c>
      <c r="F2449" s="92"/>
      <c r="G2449" s="520"/>
      <c r="H2449" s="367" t="s">
        <v>43</v>
      </c>
      <c r="I2449" s="527"/>
      <c r="J2449" s="367"/>
      <c r="K2449" s="519">
        <f>K2450+K2457+K2462+K2466</f>
        <v>0</v>
      </c>
      <c r="L2449" s="367"/>
    </row>
    <row r="2450" spans="1:12" ht="19.5" hidden="1" customHeight="1">
      <c r="A2450" s="453">
        <v>4</v>
      </c>
      <c r="B2450" s="420">
        <v>5</v>
      </c>
      <c r="C2450" s="420" t="s">
        <v>34</v>
      </c>
      <c r="D2450" s="92">
        <v>5</v>
      </c>
      <c r="E2450" s="92">
        <v>2</v>
      </c>
      <c r="F2450" s="92">
        <v>1</v>
      </c>
      <c r="G2450" s="520"/>
      <c r="H2450" s="367" t="s">
        <v>161</v>
      </c>
      <c r="I2450" s="527"/>
      <c r="J2450" s="367"/>
      <c r="K2450" s="519">
        <f>SUM(K2451:K2456)</f>
        <v>0</v>
      </c>
      <c r="L2450" s="367"/>
    </row>
    <row r="2451" spans="1:12" ht="19.5" hidden="1" customHeight="1">
      <c r="A2451" s="453">
        <v>4</v>
      </c>
      <c r="B2451" s="420">
        <v>5</v>
      </c>
      <c r="C2451" s="420" t="s">
        <v>34</v>
      </c>
      <c r="D2451" s="92">
        <v>5</v>
      </c>
      <c r="E2451" s="92">
        <v>2</v>
      </c>
      <c r="F2451" s="92">
        <v>1</v>
      </c>
      <c r="G2451" s="549" t="s">
        <v>34</v>
      </c>
      <c r="H2451" s="550" t="s">
        <v>330</v>
      </c>
      <c r="I2451" s="527"/>
      <c r="J2451" s="367"/>
      <c r="K2451" s="519"/>
      <c r="L2451" s="367"/>
    </row>
    <row r="2452" spans="1:12" ht="19.5" hidden="1" customHeight="1">
      <c r="A2452" s="453">
        <v>4</v>
      </c>
      <c r="B2452" s="420">
        <v>5</v>
      </c>
      <c r="C2452" s="420" t="s">
        <v>34</v>
      </c>
      <c r="D2452" s="92">
        <v>5</v>
      </c>
      <c r="E2452" s="92">
        <v>2</v>
      </c>
      <c r="F2452" s="92">
        <v>1</v>
      </c>
      <c r="G2452" s="564" t="s">
        <v>41</v>
      </c>
      <c r="H2452" s="550" t="s">
        <v>695</v>
      </c>
      <c r="I2452" s="527"/>
      <c r="J2452" s="367"/>
      <c r="K2452" s="519"/>
      <c r="L2452" s="367"/>
    </row>
    <row r="2453" spans="1:12" ht="19.5" hidden="1" customHeight="1">
      <c r="A2453" s="453">
        <v>4</v>
      </c>
      <c r="B2453" s="420">
        <v>5</v>
      </c>
      <c r="C2453" s="420" t="s">
        <v>34</v>
      </c>
      <c r="D2453" s="92">
        <v>5</v>
      </c>
      <c r="E2453" s="92">
        <v>2</v>
      </c>
      <c r="F2453" s="92">
        <v>1</v>
      </c>
      <c r="G2453" s="564" t="s">
        <v>45</v>
      </c>
      <c r="H2453" s="550" t="s">
        <v>197</v>
      </c>
      <c r="I2453" s="527"/>
      <c r="J2453" s="367"/>
      <c r="K2453" s="519"/>
      <c r="L2453" s="367"/>
    </row>
    <row r="2454" spans="1:12" ht="19.5" hidden="1" customHeight="1">
      <c r="A2454" s="453">
        <v>4</v>
      </c>
      <c r="B2454" s="420">
        <v>5</v>
      </c>
      <c r="C2454" s="420" t="s">
        <v>34</v>
      </c>
      <c r="D2454" s="92">
        <v>5</v>
      </c>
      <c r="E2454" s="92">
        <v>2</v>
      </c>
      <c r="F2454" s="92">
        <v>1</v>
      </c>
      <c r="G2454" s="564" t="s">
        <v>49</v>
      </c>
      <c r="H2454" s="550" t="s">
        <v>203</v>
      </c>
      <c r="I2454" s="527"/>
      <c r="J2454" s="367"/>
      <c r="K2454" s="519"/>
      <c r="L2454" s="367"/>
    </row>
    <row r="2455" spans="1:12" ht="19.5" hidden="1" customHeight="1">
      <c r="A2455" s="453">
        <v>4</v>
      </c>
      <c r="B2455" s="420">
        <v>5</v>
      </c>
      <c r="C2455" s="420" t="s">
        <v>34</v>
      </c>
      <c r="D2455" s="92">
        <v>5</v>
      </c>
      <c r="E2455" s="92">
        <v>2</v>
      </c>
      <c r="F2455" s="92">
        <v>1</v>
      </c>
      <c r="G2455" s="564" t="s">
        <v>51</v>
      </c>
      <c r="H2455" s="550" t="s">
        <v>446</v>
      </c>
      <c r="I2455" s="527"/>
      <c r="J2455" s="367"/>
      <c r="K2455" s="519"/>
      <c r="L2455" s="367"/>
    </row>
    <row r="2456" spans="1:12" s="566" customFormat="1" ht="18.75" hidden="1" customHeight="1">
      <c r="A2456" s="453">
        <v>4</v>
      </c>
      <c r="B2456" s="420">
        <v>5</v>
      </c>
      <c r="C2456" s="420" t="s">
        <v>34</v>
      </c>
      <c r="D2456" s="92">
        <v>5</v>
      </c>
      <c r="E2456" s="92">
        <v>2</v>
      </c>
      <c r="F2456" s="92">
        <v>1</v>
      </c>
      <c r="G2456" s="549" t="s">
        <v>585</v>
      </c>
      <c r="H2456" s="550" t="s">
        <v>725</v>
      </c>
      <c r="I2456" s="527"/>
      <c r="J2456" s="367"/>
      <c r="K2456" s="519"/>
      <c r="L2456" s="367"/>
    </row>
    <row r="2457" spans="1:12" hidden="1">
      <c r="A2457" s="453">
        <v>4</v>
      </c>
      <c r="B2457" s="420">
        <v>5</v>
      </c>
      <c r="C2457" s="420" t="s">
        <v>34</v>
      </c>
      <c r="D2457" s="92">
        <v>5</v>
      </c>
      <c r="E2457" s="92">
        <v>2</v>
      </c>
      <c r="F2457" s="92">
        <v>2</v>
      </c>
      <c r="G2457" s="520"/>
      <c r="H2457" s="367" t="s">
        <v>220</v>
      </c>
      <c r="I2457" s="527"/>
      <c r="J2457" s="367"/>
      <c r="K2457" s="519">
        <f>SUM(K2458:K2461)</f>
        <v>0</v>
      </c>
      <c r="L2457" s="367"/>
    </row>
    <row r="2458" spans="1:12" ht="19.5" hidden="1" customHeight="1">
      <c r="A2458" s="453">
        <v>4</v>
      </c>
      <c r="B2458" s="420">
        <v>5</v>
      </c>
      <c r="C2458" s="420" t="s">
        <v>34</v>
      </c>
      <c r="D2458" s="92">
        <v>5</v>
      </c>
      <c r="E2458" s="92">
        <v>2</v>
      </c>
      <c r="F2458" s="92">
        <v>2</v>
      </c>
      <c r="G2458" s="549" t="s">
        <v>34</v>
      </c>
      <c r="H2458" s="367" t="s">
        <v>339</v>
      </c>
      <c r="I2458" s="527"/>
      <c r="J2458" s="367"/>
      <c r="K2458" s="519"/>
      <c r="L2458" s="367"/>
    </row>
    <row r="2459" spans="1:12" ht="19.5" hidden="1" customHeight="1">
      <c r="A2459" s="453">
        <v>4</v>
      </c>
      <c r="B2459" s="420">
        <v>5</v>
      </c>
      <c r="C2459" s="420" t="s">
        <v>34</v>
      </c>
      <c r="D2459" s="92">
        <v>5</v>
      </c>
      <c r="E2459" s="92">
        <v>2</v>
      </c>
      <c r="F2459" s="92">
        <v>2</v>
      </c>
      <c r="G2459" s="564" t="s">
        <v>41</v>
      </c>
      <c r="H2459" s="367" t="s">
        <v>792</v>
      </c>
      <c r="I2459" s="527"/>
      <c r="J2459" s="367"/>
      <c r="K2459" s="519"/>
      <c r="L2459" s="367"/>
    </row>
    <row r="2460" spans="1:12" ht="19.5" hidden="1" customHeight="1">
      <c r="A2460" s="453">
        <v>4</v>
      </c>
      <c r="B2460" s="420">
        <v>5</v>
      </c>
      <c r="C2460" s="420" t="s">
        <v>34</v>
      </c>
      <c r="D2460" s="92">
        <v>5</v>
      </c>
      <c r="E2460" s="92">
        <v>2</v>
      </c>
      <c r="F2460" s="92">
        <v>2</v>
      </c>
      <c r="G2460" s="564" t="s">
        <v>45</v>
      </c>
      <c r="H2460" s="367" t="s">
        <v>702</v>
      </c>
      <c r="I2460" s="527"/>
      <c r="J2460" s="367"/>
      <c r="K2460" s="519"/>
      <c r="L2460" s="367"/>
    </row>
    <row r="2461" spans="1:12" ht="19.5" hidden="1" customHeight="1">
      <c r="A2461" s="453">
        <v>4</v>
      </c>
      <c r="B2461" s="420">
        <v>5</v>
      </c>
      <c r="C2461" s="420" t="s">
        <v>34</v>
      </c>
      <c r="D2461" s="92">
        <v>5</v>
      </c>
      <c r="E2461" s="92">
        <v>2</v>
      </c>
      <c r="F2461" s="92">
        <v>2</v>
      </c>
      <c r="G2461" s="549" t="s">
        <v>585</v>
      </c>
      <c r="H2461" s="367" t="s">
        <v>703</v>
      </c>
      <c r="I2461" s="527"/>
      <c r="J2461" s="367"/>
      <c r="K2461" s="519"/>
      <c r="L2461" s="367"/>
    </row>
    <row r="2462" spans="1:12" ht="19.5" hidden="1" customHeight="1">
      <c r="A2462" s="453">
        <v>4</v>
      </c>
      <c r="B2462" s="420">
        <v>5</v>
      </c>
      <c r="C2462" s="420" t="s">
        <v>34</v>
      </c>
      <c r="D2462" s="92">
        <v>5</v>
      </c>
      <c r="E2462" s="92">
        <v>2</v>
      </c>
      <c r="F2462" s="92">
        <v>3</v>
      </c>
      <c r="G2462" s="520"/>
      <c r="H2462" s="367" t="s">
        <v>226</v>
      </c>
      <c r="I2462" s="367"/>
      <c r="J2462" s="367"/>
      <c r="K2462" s="519">
        <f>SUM(K2463:K2465)</f>
        <v>0</v>
      </c>
      <c r="L2462" s="367"/>
    </row>
    <row r="2463" spans="1:12" ht="19.5" hidden="1" customHeight="1">
      <c r="A2463" s="453">
        <v>4</v>
      </c>
      <c r="B2463" s="420">
        <v>5</v>
      </c>
      <c r="C2463" s="420" t="s">
        <v>34</v>
      </c>
      <c r="D2463" s="92">
        <v>5</v>
      </c>
      <c r="E2463" s="92">
        <v>2</v>
      </c>
      <c r="F2463" s="92">
        <v>3</v>
      </c>
      <c r="G2463" s="518" t="s">
        <v>34</v>
      </c>
      <c r="H2463" s="367" t="s">
        <v>704</v>
      </c>
      <c r="I2463" s="367"/>
      <c r="J2463" s="367"/>
      <c r="K2463" s="519"/>
      <c r="L2463" s="367"/>
    </row>
    <row r="2464" spans="1:12" ht="19.5" hidden="1" customHeight="1">
      <c r="A2464" s="453">
        <v>4</v>
      </c>
      <c r="B2464" s="420">
        <v>5</v>
      </c>
      <c r="C2464" s="420" t="s">
        <v>34</v>
      </c>
      <c r="D2464" s="92">
        <v>5</v>
      </c>
      <c r="E2464" s="92">
        <v>2</v>
      </c>
      <c r="F2464" s="92">
        <v>3</v>
      </c>
      <c r="G2464" s="518" t="s">
        <v>37</v>
      </c>
      <c r="H2464" s="367" t="s">
        <v>705</v>
      </c>
      <c r="I2464" s="367"/>
      <c r="J2464" s="367"/>
      <c r="K2464" s="519"/>
      <c r="L2464" s="367"/>
    </row>
    <row r="2465" spans="1:12" ht="19.5" hidden="1" customHeight="1">
      <c r="A2465" s="453">
        <v>4</v>
      </c>
      <c r="B2465" s="420">
        <v>5</v>
      </c>
      <c r="C2465" s="420" t="s">
        <v>34</v>
      </c>
      <c r="D2465" s="92">
        <v>5</v>
      </c>
      <c r="E2465" s="92">
        <v>2</v>
      </c>
      <c r="F2465" s="92">
        <v>3</v>
      </c>
      <c r="G2465" s="518" t="s">
        <v>39</v>
      </c>
      <c r="H2465" s="367" t="s">
        <v>495</v>
      </c>
      <c r="I2465" s="367"/>
      <c r="J2465" s="367"/>
      <c r="K2465" s="519"/>
      <c r="L2465" s="367"/>
    </row>
    <row r="2466" spans="1:12" ht="19.5" hidden="1" customHeight="1">
      <c r="A2466" s="453">
        <v>4</v>
      </c>
      <c r="B2466" s="420">
        <v>5</v>
      </c>
      <c r="C2466" s="420" t="s">
        <v>34</v>
      </c>
      <c r="D2466" s="92">
        <v>5</v>
      </c>
      <c r="E2466" s="92">
        <v>2</v>
      </c>
      <c r="F2466" s="92">
        <v>7</v>
      </c>
      <c r="G2466" s="520"/>
      <c r="H2466" s="367" t="s">
        <v>768</v>
      </c>
      <c r="I2466" s="527"/>
      <c r="J2466" s="367"/>
      <c r="K2466" s="519">
        <f>SUM(K2467:K2468)</f>
        <v>0</v>
      </c>
      <c r="L2466" s="367"/>
    </row>
    <row r="2467" spans="1:12" ht="19.5" hidden="1" customHeight="1">
      <c r="A2467" s="453">
        <v>4</v>
      </c>
      <c r="B2467" s="420">
        <v>5</v>
      </c>
      <c r="C2467" s="420" t="s">
        <v>34</v>
      </c>
      <c r="D2467" s="92">
        <v>5</v>
      </c>
      <c r="E2467" s="92">
        <v>2</v>
      </c>
      <c r="F2467" s="92">
        <v>7</v>
      </c>
      <c r="G2467" s="518" t="s">
        <v>34</v>
      </c>
      <c r="H2467" s="367" t="s">
        <v>769</v>
      </c>
      <c r="I2467" s="527"/>
      <c r="J2467" s="367"/>
      <c r="K2467" s="519"/>
      <c r="L2467" s="367"/>
    </row>
    <row r="2468" spans="1:12" ht="19.5" hidden="1" customHeight="1">
      <c r="A2468" s="453">
        <v>4</v>
      </c>
      <c r="B2468" s="420">
        <v>5</v>
      </c>
      <c r="C2468" s="420" t="s">
        <v>34</v>
      </c>
      <c r="D2468" s="92">
        <v>5</v>
      </c>
      <c r="E2468" s="435">
        <v>2</v>
      </c>
      <c r="F2468" s="435">
        <v>7</v>
      </c>
      <c r="G2468" s="567" t="s">
        <v>37</v>
      </c>
      <c r="H2468" s="367" t="s">
        <v>770</v>
      </c>
      <c r="I2468" s="568"/>
      <c r="J2468" s="362"/>
      <c r="K2468" s="569"/>
      <c r="L2468" s="362"/>
    </row>
    <row r="2469" spans="1:12" ht="19.5" hidden="1" customHeight="1">
      <c r="A2469" s="92">
        <v>4</v>
      </c>
      <c r="B2469" s="420">
        <v>5</v>
      </c>
      <c r="C2469" s="420" t="s">
        <v>37</v>
      </c>
      <c r="D2469" s="92"/>
      <c r="E2469" s="92"/>
      <c r="F2469" s="92"/>
      <c r="G2469" s="520"/>
      <c r="H2469" s="537" t="s">
        <v>542</v>
      </c>
      <c r="I2469" s="571"/>
      <c r="J2469" s="367"/>
      <c r="K2469" s="519">
        <f>K2470</f>
        <v>0</v>
      </c>
      <c r="L2469" s="367"/>
    </row>
    <row r="2470" spans="1:12" ht="19.5" hidden="1" customHeight="1">
      <c r="A2470" s="453">
        <v>4</v>
      </c>
      <c r="B2470" s="420">
        <v>5</v>
      </c>
      <c r="C2470" s="420" t="s">
        <v>37</v>
      </c>
      <c r="D2470" s="92">
        <v>5</v>
      </c>
      <c r="E2470" s="92">
        <v>2</v>
      </c>
      <c r="F2470" s="92"/>
      <c r="G2470" s="520"/>
      <c r="H2470" s="367" t="s">
        <v>43</v>
      </c>
      <c r="I2470" s="527"/>
      <c r="J2470" s="367"/>
      <c r="K2470" s="519">
        <f>K2471+K2478+K2483</f>
        <v>0</v>
      </c>
      <c r="L2470" s="367"/>
    </row>
    <row r="2471" spans="1:12" ht="19.5" hidden="1" customHeight="1">
      <c r="A2471" s="453">
        <v>4</v>
      </c>
      <c r="B2471" s="420">
        <v>5</v>
      </c>
      <c r="C2471" s="420" t="s">
        <v>37</v>
      </c>
      <c r="D2471" s="92">
        <v>5</v>
      </c>
      <c r="E2471" s="92">
        <v>2</v>
      </c>
      <c r="F2471" s="92">
        <v>1</v>
      </c>
      <c r="G2471" s="520"/>
      <c r="H2471" s="367" t="s">
        <v>161</v>
      </c>
      <c r="I2471" s="527"/>
      <c r="J2471" s="367"/>
      <c r="K2471" s="519">
        <f>SUM(K2472:K2477)</f>
        <v>0</v>
      </c>
      <c r="L2471" s="367"/>
    </row>
    <row r="2472" spans="1:12" ht="19.5" hidden="1" customHeight="1">
      <c r="A2472" s="453">
        <v>4</v>
      </c>
      <c r="B2472" s="420">
        <v>5</v>
      </c>
      <c r="C2472" s="420" t="s">
        <v>37</v>
      </c>
      <c r="D2472" s="92">
        <v>5</v>
      </c>
      <c r="E2472" s="92">
        <v>2</v>
      </c>
      <c r="F2472" s="92">
        <v>1</v>
      </c>
      <c r="G2472" s="549" t="s">
        <v>34</v>
      </c>
      <c r="H2472" s="550" t="s">
        <v>330</v>
      </c>
      <c r="I2472" s="527"/>
      <c r="J2472" s="367"/>
      <c r="K2472" s="519"/>
      <c r="L2472" s="367"/>
    </row>
    <row r="2473" spans="1:12" s="566" customFormat="1" ht="20.25" hidden="1" customHeight="1">
      <c r="A2473" s="453">
        <v>4</v>
      </c>
      <c r="B2473" s="420">
        <v>5</v>
      </c>
      <c r="C2473" s="420" t="s">
        <v>37</v>
      </c>
      <c r="D2473" s="92">
        <v>5</v>
      </c>
      <c r="E2473" s="92">
        <v>2</v>
      </c>
      <c r="F2473" s="92">
        <v>1</v>
      </c>
      <c r="G2473" s="564" t="s">
        <v>41</v>
      </c>
      <c r="H2473" s="550" t="s">
        <v>695</v>
      </c>
      <c r="I2473" s="527"/>
      <c r="J2473" s="367"/>
      <c r="K2473" s="519"/>
      <c r="L2473" s="367"/>
    </row>
    <row r="2474" spans="1:12" ht="18" hidden="1" customHeight="1">
      <c r="A2474" s="453">
        <v>4</v>
      </c>
      <c r="B2474" s="420">
        <v>5</v>
      </c>
      <c r="C2474" s="420" t="s">
        <v>37</v>
      </c>
      <c r="D2474" s="92">
        <v>5</v>
      </c>
      <c r="E2474" s="92">
        <v>2</v>
      </c>
      <c r="F2474" s="92">
        <v>1</v>
      </c>
      <c r="G2474" s="564" t="s">
        <v>45</v>
      </c>
      <c r="H2474" s="550" t="s">
        <v>197</v>
      </c>
      <c r="I2474" s="527"/>
      <c r="J2474" s="367"/>
      <c r="K2474" s="519"/>
      <c r="L2474" s="367"/>
    </row>
    <row r="2475" spans="1:12" ht="19.5" hidden="1" customHeight="1">
      <c r="A2475" s="453">
        <v>4</v>
      </c>
      <c r="B2475" s="420">
        <v>5</v>
      </c>
      <c r="C2475" s="420" t="s">
        <v>37</v>
      </c>
      <c r="D2475" s="92">
        <v>5</v>
      </c>
      <c r="E2475" s="92">
        <v>2</v>
      </c>
      <c r="F2475" s="92">
        <v>1</v>
      </c>
      <c r="G2475" s="564" t="s">
        <v>49</v>
      </c>
      <c r="H2475" s="550" t="s">
        <v>203</v>
      </c>
      <c r="I2475" s="527"/>
      <c r="J2475" s="367"/>
      <c r="K2475" s="519"/>
      <c r="L2475" s="367"/>
    </row>
    <row r="2476" spans="1:12" ht="19.5" hidden="1" customHeight="1">
      <c r="A2476" s="453">
        <v>4</v>
      </c>
      <c r="B2476" s="420">
        <v>5</v>
      </c>
      <c r="C2476" s="420" t="s">
        <v>37</v>
      </c>
      <c r="D2476" s="92">
        <v>5</v>
      </c>
      <c r="E2476" s="92">
        <v>2</v>
      </c>
      <c r="F2476" s="92">
        <v>1</v>
      </c>
      <c r="G2476" s="564" t="s">
        <v>51</v>
      </c>
      <c r="H2476" s="550" t="s">
        <v>446</v>
      </c>
      <c r="I2476" s="527"/>
      <c r="J2476" s="367"/>
      <c r="K2476" s="519"/>
      <c r="L2476" s="367"/>
    </row>
    <row r="2477" spans="1:12" ht="19.5" hidden="1" customHeight="1">
      <c r="A2477" s="453">
        <v>4</v>
      </c>
      <c r="B2477" s="420">
        <v>5</v>
      </c>
      <c r="C2477" s="420" t="s">
        <v>37</v>
      </c>
      <c r="D2477" s="92">
        <v>5</v>
      </c>
      <c r="E2477" s="92">
        <v>2</v>
      </c>
      <c r="F2477" s="92">
        <v>1</v>
      </c>
      <c r="G2477" s="549" t="s">
        <v>585</v>
      </c>
      <c r="H2477" s="550" t="s">
        <v>725</v>
      </c>
      <c r="I2477" s="527"/>
      <c r="J2477" s="367"/>
      <c r="K2477" s="519"/>
      <c r="L2477" s="367"/>
    </row>
    <row r="2478" spans="1:12" ht="19.5" hidden="1" customHeight="1">
      <c r="A2478" s="453">
        <v>4</v>
      </c>
      <c r="B2478" s="420">
        <v>5</v>
      </c>
      <c r="C2478" s="420" t="s">
        <v>37</v>
      </c>
      <c r="D2478" s="92">
        <v>5</v>
      </c>
      <c r="E2478" s="92">
        <v>2</v>
      </c>
      <c r="F2478" s="92">
        <v>2</v>
      </c>
      <c r="G2478" s="520"/>
      <c r="H2478" s="367" t="s">
        <v>220</v>
      </c>
      <c r="I2478" s="527"/>
      <c r="J2478" s="367"/>
      <c r="K2478" s="519">
        <f>SUM(K2479:K2482)</f>
        <v>0</v>
      </c>
      <c r="L2478" s="367"/>
    </row>
    <row r="2479" spans="1:12" ht="19.5" hidden="1" customHeight="1">
      <c r="A2479" s="453">
        <v>4</v>
      </c>
      <c r="B2479" s="420">
        <v>5</v>
      </c>
      <c r="C2479" s="420" t="s">
        <v>37</v>
      </c>
      <c r="D2479" s="92">
        <v>5</v>
      </c>
      <c r="E2479" s="92">
        <v>2</v>
      </c>
      <c r="F2479" s="92">
        <v>2</v>
      </c>
      <c r="G2479" s="549" t="s">
        <v>34</v>
      </c>
      <c r="H2479" s="367" t="s">
        <v>339</v>
      </c>
      <c r="I2479" s="527"/>
      <c r="J2479" s="367"/>
      <c r="K2479" s="519"/>
      <c r="L2479" s="367"/>
    </row>
    <row r="2480" spans="1:12" s="566" customFormat="1" ht="19.5" hidden="1" customHeight="1">
      <c r="A2480" s="453">
        <v>4</v>
      </c>
      <c r="B2480" s="420">
        <v>5</v>
      </c>
      <c r="C2480" s="420" t="s">
        <v>37</v>
      </c>
      <c r="D2480" s="92">
        <v>5</v>
      </c>
      <c r="E2480" s="92">
        <v>2</v>
      </c>
      <c r="F2480" s="92">
        <v>2</v>
      </c>
      <c r="G2480" s="564" t="s">
        <v>41</v>
      </c>
      <c r="H2480" s="367" t="s">
        <v>792</v>
      </c>
      <c r="I2480" s="527"/>
      <c r="J2480" s="367"/>
      <c r="K2480" s="519"/>
      <c r="L2480" s="367"/>
    </row>
    <row r="2481" spans="1:12" hidden="1">
      <c r="A2481" s="453">
        <v>4</v>
      </c>
      <c r="B2481" s="420">
        <v>5</v>
      </c>
      <c r="C2481" s="420" t="s">
        <v>37</v>
      </c>
      <c r="D2481" s="92">
        <v>5</v>
      </c>
      <c r="E2481" s="92">
        <v>2</v>
      </c>
      <c r="F2481" s="92">
        <v>2</v>
      </c>
      <c r="G2481" s="564" t="s">
        <v>45</v>
      </c>
      <c r="H2481" s="367" t="s">
        <v>702</v>
      </c>
      <c r="I2481" s="527"/>
      <c r="J2481" s="367"/>
      <c r="K2481" s="519"/>
      <c r="L2481" s="367"/>
    </row>
    <row r="2482" spans="1:12" ht="19.5" hidden="1" customHeight="1">
      <c r="A2482" s="453">
        <v>4</v>
      </c>
      <c r="B2482" s="420">
        <v>5</v>
      </c>
      <c r="C2482" s="420" t="s">
        <v>37</v>
      </c>
      <c r="D2482" s="92">
        <v>5</v>
      </c>
      <c r="E2482" s="92">
        <v>2</v>
      </c>
      <c r="F2482" s="92">
        <v>2</v>
      </c>
      <c r="G2482" s="549" t="s">
        <v>585</v>
      </c>
      <c r="H2482" s="367" t="s">
        <v>703</v>
      </c>
      <c r="I2482" s="527"/>
      <c r="J2482" s="367"/>
      <c r="K2482" s="519"/>
      <c r="L2482" s="367"/>
    </row>
    <row r="2483" spans="1:12" ht="19.5" hidden="1" customHeight="1">
      <c r="A2483" s="453">
        <v>4</v>
      </c>
      <c r="B2483" s="420">
        <v>5</v>
      </c>
      <c r="C2483" s="420" t="s">
        <v>37</v>
      </c>
      <c r="D2483" s="92">
        <v>5</v>
      </c>
      <c r="E2483" s="92">
        <v>2</v>
      </c>
      <c r="F2483" s="92">
        <v>7</v>
      </c>
      <c r="G2483" s="520"/>
      <c r="H2483" s="367" t="s">
        <v>768</v>
      </c>
      <c r="I2483" s="527"/>
      <c r="J2483" s="367"/>
      <c r="K2483" s="519">
        <f>SUM(K2484:K2485)</f>
        <v>0</v>
      </c>
      <c r="L2483" s="367"/>
    </row>
    <row r="2484" spans="1:12" ht="19.5" hidden="1" customHeight="1">
      <c r="A2484" s="453">
        <v>4</v>
      </c>
      <c r="B2484" s="420">
        <v>5</v>
      </c>
      <c r="C2484" s="420" t="s">
        <v>37</v>
      </c>
      <c r="D2484" s="92">
        <v>5</v>
      </c>
      <c r="E2484" s="92">
        <v>2</v>
      </c>
      <c r="F2484" s="92">
        <v>7</v>
      </c>
      <c r="G2484" s="518" t="s">
        <v>34</v>
      </c>
      <c r="H2484" s="367" t="s">
        <v>769</v>
      </c>
      <c r="I2484" s="527"/>
      <c r="J2484" s="367"/>
      <c r="K2484" s="519"/>
      <c r="L2484" s="367"/>
    </row>
    <row r="2485" spans="1:12" ht="19.5" hidden="1" customHeight="1">
      <c r="A2485" s="453">
        <v>4</v>
      </c>
      <c r="B2485" s="420">
        <v>5</v>
      </c>
      <c r="C2485" s="420" t="s">
        <v>37</v>
      </c>
      <c r="D2485" s="92">
        <v>5</v>
      </c>
      <c r="E2485" s="435">
        <v>2</v>
      </c>
      <c r="F2485" s="435">
        <v>7</v>
      </c>
      <c r="G2485" s="567" t="s">
        <v>37</v>
      </c>
      <c r="H2485" s="367" t="s">
        <v>770</v>
      </c>
      <c r="I2485" s="568"/>
      <c r="J2485" s="362"/>
      <c r="K2485" s="569"/>
      <c r="L2485" s="362"/>
    </row>
    <row r="2486" spans="1:12" ht="19.5" hidden="1" customHeight="1">
      <c r="A2486" s="92">
        <v>4</v>
      </c>
      <c r="B2486" s="420">
        <v>5</v>
      </c>
      <c r="C2486" s="420" t="s">
        <v>39</v>
      </c>
      <c r="D2486" s="92"/>
      <c r="E2486" s="92"/>
      <c r="F2486" s="92"/>
      <c r="G2486" s="520"/>
      <c r="H2486" s="433" t="s">
        <v>543</v>
      </c>
      <c r="I2486" s="532"/>
      <c r="J2486" s="367"/>
      <c r="K2486" s="519">
        <f>K2487</f>
        <v>0</v>
      </c>
      <c r="L2486" s="367"/>
    </row>
    <row r="2487" spans="1:12" ht="19.5" hidden="1" customHeight="1">
      <c r="A2487" s="453">
        <v>4</v>
      </c>
      <c r="B2487" s="420">
        <v>5</v>
      </c>
      <c r="C2487" s="420" t="s">
        <v>39</v>
      </c>
      <c r="D2487" s="92">
        <v>5</v>
      </c>
      <c r="E2487" s="92">
        <v>2</v>
      </c>
      <c r="F2487" s="92"/>
      <c r="G2487" s="520"/>
      <c r="H2487" s="367" t="s">
        <v>43</v>
      </c>
      <c r="I2487" s="527"/>
      <c r="J2487" s="367"/>
      <c r="K2487" s="519">
        <f>K2488+K2490</f>
        <v>0</v>
      </c>
      <c r="L2487" s="367"/>
    </row>
    <row r="2488" spans="1:12" ht="19.5" hidden="1" customHeight="1">
      <c r="A2488" s="453">
        <v>4</v>
      </c>
      <c r="B2488" s="420">
        <v>5</v>
      </c>
      <c r="C2488" s="420" t="s">
        <v>39</v>
      </c>
      <c r="D2488" s="92">
        <v>5</v>
      </c>
      <c r="E2488" s="92">
        <v>2</v>
      </c>
      <c r="F2488" s="92">
        <v>2</v>
      </c>
      <c r="G2488" s="520"/>
      <c r="H2488" s="367" t="s">
        <v>220</v>
      </c>
      <c r="I2488" s="527"/>
      <c r="J2488" s="367"/>
      <c r="K2488" s="519">
        <f>K2489</f>
        <v>0</v>
      </c>
      <c r="L2488" s="367"/>
    </row>
    <row r="2489" spans="1:12" ht="19.5" hidden="1" customHeight="1">
      <c r="A2489" s="453">
        <v>4</v>
      </c>
      <c r="B2489" s="420">
        <v>5</v>
      </c>
      <c r="C2489" s="420" t="s">
        <v>39</v>
      </c>
      <c r="D2489" s="92">
        <v>5</v>
      </c>
      <c r="E2489" s="92">
        <v>2</v>
      </c>
      <c r="F2489" s="92">
        <v>2</v>
      </c>
      <c r="G2489" s="549" t="s">
        <v>34</v>
      </c>
      <c r="H2489" s="367" t="s">
        <v>339</v>
      </c>
      <c r="I2489" s="527"/>
      <c r="J2489" s="367"/>
      <c r="K2489" s="519"/>
      <c r="L2489" s="367"/>
    </row>
    <row r="2490" spans="1:12" ht="19.5" hidden="1" customHeight="1">
      <c r="A2490" s="453">
        <v>4</v>
      </c>
      <c r="B2490" s="420">
        <v>5</v>
      </c>
      <c r="C2490" s="420" t="s">
        <v>39</v>
      </c>
      <c r="D2490" s="92">
        <v>5</v>
      </c>
      <c r="E2490" s="92">
        <v>2</v>
      </c>
      <c r="F2490" s="92">
        <v>7</v>
      </c>
      <c r="G2490" s="520"/>
      <c r="H2490" s="367" t="s">
        <v>768</v>
      </c>
      <c r="I2490" s="527"/>
      <c r="J2490" s="367"/>
      <c r="K2490" s="519">
        <f>SUM(K2491:K2492)</f>
        <v>0</v>
      </c>
      <c r="L2490" s="367"/>
    </row>
    <row r="2491" spans="1:12" ht="19.5" hidden="1" customHeight="1">
      <c r="A2491" s="453">
        <v>4</v>
      </c>
      <c r="B2491" s="420">
        <v>5</v>
      </c>
      <c r="C2491" s="420" t="s">
        <v>39</v>
      </c>
      <c r="D2491" s="92">
        <v>5</v>
      </c>
      <c r="E2491" s="92">
        <v>2</v>
      </c>
      <c r="F2491" s="92">
        <v>7</v>
      </c>
      <c r="G2491" s="518" t="s">
        <v>34</v>
      </c>
      <c r="H2491" s="367" t="s">
        <v>769</v>
      </c>
      <c r="I2491" s="527"/>
      <c r="J2491" s="367"/>
      <c r="K2491" s="519"/>
      <c r="L2491" s="367"/>
    </row>
    <row r="2492" spans="1:12" ht="19.5" hidden="1" customHeight="1">
      <c r="A2492" s="453">
        <v>4</v>
      </c>
      <c r="B2492" s="420">
        <v>5</v>
      </c>
      <c r="C2492" s="420" t="s">
        <v>39</v>
      </c>
      <c r="D2492" s="92">
        <v>5</v>
      </c>
      <c r="E2492" s="435">
        <v>2</v>
      </c>
      <c r="F2492" s="435">
        <v>7</v>
      </c>
      <c r="G2492" s="567" t="s">
        <v>37</v>
      </c>
      <c r="H2492" s="367" t="s">
        <v>770</v>
      </c>
      <c r="I2492" s="568"/>
      <c r="J2492" s="362"/>
      <c r="K2492" s="569"/>
      <c r="L2492" s="362"/>
    </row>
    <row r="2493" spans="1:12" ht="19.5" hidden="1" customHeight="1">
      <c r="A2493" s="453">
        <v>4</v>
      </c>
      <c r="B2493" s="420">
        <v>5</v>
      </c>
      <c r="C2493" s="420" t="s">
        <v>585</v>
      </c>
      <c r="D2493" s="92"/>
      <c r="E2493" s="92"/>
      <c r="F2493" s="92"/>
      <c r="G2493" s="520"/>
      <c r="H2493" s="537" t="s">
        <v>623</v>
      </c>
      <c r="I2493" s="571"/>
      <c r="J2493" s="367"/>
      <c r="K2493" s="519">
        <f>K2494</f>
        <v>0</v>
      </c>
      <c r="L2493" s="367"/>
    </row>
    <row r="2494" spans="1:12" ht="19.5" hidden="1" customHeight="1">
      <c r="A2494" s="453">
        <v>4</v>
      </c>
      <c r="B2494" s="420">
        <v>5</v>
      </c>
      <c r="C2494" s="420" t="s">
        <v>585</v>
      </c>
      <c r="D2494" s="92">
        <v>5</v>
      </c>
      <c r="E2494" s="92">
        <v>2</v>
      </c>
      <c r="F2494" s="92"/>
      <c r="G2494" s="520"/>
      <c r="H2494" s="367" t="s">
        <v>43</v>
      </c>
      <c r="I2494" s="527"/>
      <c r="J2494" s="367"/>
      <c r="K2494" s="519">
        <f>K2495+K2502+K2507</f>
        <v>0</v>
      </c>
      <c r="L2494" s="367"/>
    </row>
    <row r="2495" spans="1:12" ht="19.5" hidden="1" customHeight="1">
      <c r="A2495" s="453">
        <v>4</v>
      </c>
      <c r="B2495" s="420">
        <v>5</v>
      </c>
      <c r="C2495" s="420" t="s">
        <v>585</v>
      </c>
      <c r="D2495" s="92">
        <v>5</v>
      </c>
      <c r="E2495" s="92">
        <v>2</v>
      </c>
      <c r="F2495" s="92">
        <v>1</v>
      </c>
      <c r="G2495" s="520"/>
      <c r="H2495" s="367" t="s">
        <v>161</v>
      </c>
      <c r="I2495" s="527"/>
      <c r="J2495" s="367"/>
      <c r="K2495" s="519">
        <f>SUM(K2498:K2501)</f>
        <v>0</v>
      </c>
      <c r="L2495" s="367"/>
    </row>
    <row r="2496" spans="1:12" ht="19.5" hidden="1" customHeight="1">
      <c r="A2496" s="453">
        <v>4</v>
      </c>
      <c r="B2496" s="420">
        <v>5</v>
      </c>
      <c r="C2496" s="420" t="s">
        <v>585</v>
      </c>
      <c r="D2496" s="92">
        <v>5</v>
      </c>
      <c r="E2496" s="92">
        <v>2</v>
      </c>
      <c r="F2496" s="92">
        <v>1</v>
      </c>
      <c r="G2496" s="549" t="s">
        <v>34</v>
      </c>
      <c r="H2496" s="550" t="s">
        <v>330</v>
      </c>
      <c r="I2496" s="527"/>
      <c r="J2496" s="367"/>
      <c r="K2496" s="519"/>
      <c r="L2496" s="367"/>
    </row>
    <row r="2497" spans="1:12" s="566" customFormat="1" ht="24" hidden="1" customHeight="1">
      <c r="A2497" s="453">
        <v>4</v>
      </c>
      <c r="B2497" s="420">
        <v>5</v>
      </c>
      <c r="C2497" s="420" t="s">
        <v>585</v>
      </c>
      <c r="D2497" s="92">
        <v>5</v>
      </c>
      <c r="E2497" s="92">
        <v>2</v>
      </c>
      <c r="F2497" s="92">
        <v>1</v>
      </c>
      <c r="G2497" s="564" t="s">
        <v>41</v>
      </c>
      <c r="H2497" s="550" t="s">
        <v>695</v>
      </c>
      <c r="I2497" s="527"/>
      <c r="J2497" s="367"/>
      <c r="K2497" s="519"/>
      <c r="L2497" s="367"/>
    </row>
    <row r="2498" spans="1:12" ht="17.25" hidden="1" customHeight="1">
      <c r="A2498" s="453">
        <v>4</v>
      </c>
      <c r="B2498" s="420">
        <v>5</v>
      </c>
      <c r="C2498" s="420" t="s">
        <v>585</v>
      </c>
      <c r="D2498" s="92">
        <v>5</v>
      </c>
      <c r="E2498" s="92">
        <v>2</v>
      </c>
      <c r="F2498" s="92">
        <v>1</v>
      </c>
      <c r="G2498" s="564" t="s">
        <v>45</v>
      </c>
      <c r="H2498" s="550" t="s">
        <v>197</v>
      </c>
      <c r="I2498" s="527"/>
      <c r="J2498" s="367"/>
      <c r="K2498" s="519"/>
      <c r="L2498" s="367"/>
    </row>
    <row r="2499" spans="1:12" ht="16.5" hidden="1" customHeight="1">
      <c r="A2499" s="453">
        <v>4</v>
      </c>
      <c r="B2499" s="420">
        <v>5</v>
      </c>
      <c r="C2499" s="420" t="s">
        <v>585</v>
      </c>
      <c r="D2499" s="92">
        <v>5</v>
      </c>
      <c r="E2499" s="92">
        <v>2</v>
      </c>
      <c r="F2499" s="92">
        <v>1</v>
      </c>
      <c r="G2499" s="564" t="s">
        <v>49</v>
      </c>
      <c r="H2499" s="550" t="s">
        <v>203</v>
      </c>
      <c r="I2499" s="527"/>
      <c r="J2499" s="367"/>
      <c r="K2499" s="519"/>
      <c r="L2499" s="367"/>
    </row>
    <row r="2500" spans="1:12" ht="19.5" hidden="1" customHeight="1">
      <c r="A2500" s="453">
        <v>4</v>
      </c>
      <c r="B2500" s="420">
        <v>5</v>
      </c>
      <c r="C2500" s="420" t="s">
        <v>585</v>
      </c>
      <c r="D2500" s="92">
        <v>5</v>
      </c>
      <c r="E2500" s="92">
        <v>2</v>
      </c>
      <c r="F2500" s="92">
        <v>1</v>
      </c>
      <c r="G2500" s="564" t="s">
        <v>51</v>
      </c>
      <c r="H2500" s="550" t="s">
        <v>446</v>
      </c>
      <c r="I2500" s="527"/>
      <c r="J2500" s="367"/>
      <c r="K2500" s="519"/>
      <c r="L2500" s="367"/>
    </row>
    <row r="2501" spans="1:12" ht="19.5" hidden="1" customHeight="1">
      <c r="A2501" s="453">
        <v>4</v>
      </c>
      <c r="B2501" s="420">
        <v>5</v>
      </c>
      <c r="C2501" s="420" t="s">
        <v>585</v>
      </c>
      <c r="D2501" s="92">
        <v>5</v>
      </c>
      <c r="E2501" s="92">
        <v>2</v>
      </c>
      <c r="F2501" s="92">
        <v>1</v>
      </c>
      <c r="G2501" s="549" t="s">
        <v>585</v>
      </c>
      <c r="H2501" s="550" t="s">
        <v>725</v>
      </c>
      <c r="I2501" s="527"/>
      <c r="J2501" s="367"/>
      <c r="K2501" s="519"/>
      <c r="L2501" s="367"/>
    </row>
    <row r="2502" spans="1:12" ht="19.5" hidden="1" customHeight="1">
      <c r="A2502" s="453">
        <v>4</v>
      </c>
      <c r="B2502" s="420">
        <v>5</v>
      </c>
      <c r="C2502" s="420" t="s">
        <v>585</v>
      </c>
      <c r="D2502" s="92">
        <v>5</v>
      </c>
      <c r="E2502" s="92">
        <v>2</v>
      </c>
      <c r="F2502" s="92">
        <v>2</v>
      </c>
      <c r="G2502" s="520"/>
      <c r="H2502" s="367" t="s">
        <v>220</v>
      </c>
      <c r="I2502" s="527"/>
      <c r="J2502" s="367"/>
      <c r="K2502" s="519">
        <f>SUM(K2503:K2506)</f>
        <v>0</v>
      </c>
      <c r="L2502" s="367"/>
    </row>
    <row r="2503" spans="1:12" ht="19.5" hidden="1" customHeight="1">
      <c r="A2503" s="453">
        <v>4</v>
      </c>
      <c r="B2503" s="420">
        <v>5</v>
      </c>
      <c r="C2503" s="420" t="s">
        <v>585</v>
      </c>
      <c r="D2503" s="92">
        <v>5</v>
      </c>
      <c r="E2503" s="92">
        <v>2</v>
      </c>
      <c r="F2503" s="92">
        <v>2</v>
      </c>
      <c r="G2503" s="549" t="s">
        <v>34</v>
      </c>
      <c r="H2503" s="367" t="s">
        <v>339</v>
      </c>
      <c r="I2503" s="527"/>
      <c r="J2503" s="367"/>
      <c r="K2503" s="519"/>
      <c r="L2503" s="367"/>
    </row>
    <row r="2504" spans="1:12" ht="19.5" hidden="1" customHeight="1">
      <c r="A2504" s="453">
        <v>4</v>
      </c>
      <c r="B2504" s="420">
        <v>5</v>
      </c>
      <c r="C2504" s="420" t="s">
        <v>585</v>
      </c>
      <c r="D2504" s="92">
        <v>5</v>
      </c>
      <c r="E2504" s="92">
        <v>2</v>
      </c>
      <c r="F2504" s="92">
        <v>2</v>
      </c>
      <c r="G2504" s="564" t="s">
        <v>41</v>
      </c>
      <c r="H2504" s="367" t="s">
        <v>792</v>
      </c>
      <c r="I2504" s="527"/>
      <c r="J2504" s="367"/>
      <c r="K2504" s="519"/>
      <c r="L2504" s="367"/>
    </row>
    <row r="2505" spans="1:12" ht="19.5" hidden="1" customHeight="1">
      <c r="A2505" s="453">
        <v>4</v>
      </c>
      <c r="B2505" s="420">
        <v>5</v>
      </c>
      <c r="C2505" s="420" t="s">
        <v>585</v>
      </c>
      <c r="D2505" s="92">
        <v>5</v>
      </c>
      <c r="E2505" s="92">
        <v>2</v>
      </c>
      <c r="F2505" s="92">
        <v>2</v>
      </c>
      <c r="G2505" s="564" t="s">
        <v>45</v>
      </c>
      <c r="H2505" s="367" t="s">
        <v>702</v>
      </c>
      <c r="I2505" s="527"/>
      <c r="J2505" s="367"/>
      <c r="K2505" s="519"/>
      <c r="L2505" s="367"/>
    </row>
    <row r="2506" spans="1:12" ht="19.5" hidden="1" customHeight="1">
      <c r="A2506" s="453">
        <v>4</v>
      </c>
      <c r="B2506" s="420">
        <v>5</v>
      </c>
      <c r="C2506" s="420" t="s">
        <v>585</v>
      </c>
      <c r="D2506" s="92">
        <v>5</v>
      </c>
      <c r="E2506" s="92">
        <v>2</v>
      </c>
      <c r="F2506" s="92">
        <v>2</v>
      </c>
      <c r="G2506" s="549" t="s">
        <v>585</v>
      </c>
      <c r="H2506" s="367" t="s">
        <v>703</v>
      </c>
      <c r="I2506" s="527"/>
      <c r="J2506" s="367"/>
      <c r="K2506" s="519"/>
      <c r="L2506" s="367"/>
    </row>
    <row r="2507" spans="1:12" ht="19.5" hidden="1" customHeight="1">
      <c r="A2507" s="453">
        <v>4</v>
      </c>
      <c r="B2507" s="420">
        <v>5</v>
      </c>
      <c r="C2507" s="420" t="s">
        <v>585</v>
      </c>
      <c r="D2507" s="92">
        <v>5</v>
      </c>
      <c r="E2507" s="92">
        <v>2</v>
      </c>
      <c r="F2507" s="92">
        <v>7</v>
      </c>
      <c r="G2507" s="520"/>
      <c r="H2507" s="367" t="s">
        <v>768</v>
      </c>
      <c r="I2507" s="527"/>
      <c r="J2507" s="367"/>
      <c r="K2507" s="519">
        <f>SUM(K2508:K2509)</f>
        <v>0</v>
      </c>
      <c r="L2507" s="367"/>
    </row>
    <row r="2508" spans="1:12" ht="19.5" hidden="1" customHeight="1">
      <c r="A2508" s="453">
        <v>4</v>
      </c>
      <c r="B2508" s="420">
        <v>5</v>
      </c>
      <c r="C2508" s="420" t="s">
        <v>585</v>
      </c>
      <c r="D2508" s="92">
        <v>5</v>
      </c>
      <c r="E2508" s="92">
        <v>2</v>
      </c>
      <c r="F2508" s="92">
        <v>7</v>
      </c>
      <c r="G2508" s="518" t="s">
        <v>34</v>
      </c>
      <c r="H2508" s="367" t="s">
        <v>769</v>
      </c>
      <c r="I2508" s="527"/>
      <c r="J2508" s="367"/>
      <c r="K2508" s="519"/>
      <c r="L2508" s="367"/>
    </row>
    <row r="2509" spans="1:12" ht="19.5" hidden="1" customHeight="1">
      <c r="A2509" s="453">
        <v>4</v>
      </c>
      <c r="B2509" s="420">
        <v>5</v>
      </c>
      <c r="C2509" s="420" t="s">
        <v>585</v>
      </c>
      <c r="D2509" s="92">
        <v>5</v>
      </c>
      <c r="E2509" s="435">
        <v>2</v>
      </c>
      <c r="F2509" s="435">
        <v>7</v>
      </c>
      <c r="G2509" s="567" t="s">
        <v>37</v>
      </c>
      <c r="H2509" s="367" t="s">
        <v>770</v>
      </c>
      <c r="I2509" s="568"/>
      <c r="J2509" s="362"/>
      <c r="K2509" s="569"/>
      <c r="L2509" s="362"/>
    </row>
    <row r="2510" spans="1:12" ht="19.5" customHeight="1">
      <c r="A2510" s="380">
        <v>4</v>
      </c>
      <c r="B2510" s="452">
        <v>6</v>
      </c>
      <c r="C2510" s="420"/>
      <c r="D2510" s="92"/>
      <c r="E2510" s="92"/>
      <c r="F2510" s="92"/>
      <c r="G2510" s="520"/>
      <c r="H2510" s="572" t="s">
        <v>544</v>
      </c>
      <c r="I2510" s="571"/>
      <c r="J2510" s="367"/>
      <c r="K2510" s="519">
        <f>K2511+K2525+K2543</f>
        <v>0</v>
      </c>
      <c r="L2510" s="367"/>
    </row>
    <row r="2511" spans="1:12" ht="19.5" hidden="1" customHeight="1">
      <c r="A2511" s="92">
        <v>4</v>
      </c>
      <c r="B2511" s="420">
        <v>6</v>
      </c>
      <c r="C2511" s="420" t="s">
        <v>34</v>
      </c>
      <c r="D2511" s="92"/>
      <c r="E2511" s="92"/>
      <c r="F2511" s="92"/>
      <c r="G2511" s="520"/>
      <c r="H2511" s="537" t="s">
        <v>545</v>
      </c>
      <c r="I2511" s="571"/>
      <c r="J2511" s="367"/>
      <c r="K2511" s="519">
        <f>K2512</f>
        <v>0</v>
      </c>
      <c r="L2511" s="367"/>
    </row>
    <row r="2512" spans="1:12" ht="19.5" hidden="1" customHeight="1">
      <c r="A2512" s="453">
        <v>4</v>
      </c>
      <c r="B2512" s="420">
        <v>6</v>
      </c>
      <c r="C2512" s="420" t="s">
        <v>34</v>
      </c>
      <c r="D2512" s="92">
        <v>5</v>
      </c>
      <c r="E2512" s="92">
        <v>2</v>
      </c>
      <c r="F2512" s="92"/>
      <c r="G2512" s="520"/>
      <c r="H2512" s="367" t="s">
        <v>43</v>
      </c>
      <c r="I2512" s="527"/>
      <c r="J2512" s="367"/>
      <c r="K2512" s="519">
        <f>K2513+K2520</f>
        <v>0</v>
      </c>
      <c r="L2512" s="367"/>
    </row>
    <row r="2513" spans="1:12" ht="31.5" hidden="1">
      <c r="A2513" s="453">
        <v>4</v>
      </c>
      <c r="B2513" s="420">
        <v>6</v>
      </c>
      <c r="C2513" s="420" t="s">
        <v>34</v>
      </c>
      <c r="D2513" s="92">
        <v>5</v>
      </c>
      <c r="E2513" s="92">
        <v>2</v>
      </c>
      <c r="F2513" s="92">
        <v>1</v>
      </c>
      <c r="G2513" s="520"/>
      <c r="H2513" s="367" t="s">
        <v>161</v>
      </c>
      <c r="I2513" s="527"/>
      <c r="J2513" s="367"/>
      <c r="K2513" s="519">
        <f>SUM(K2514:K2519)</f>
        <v>0</v>
      </c>
      <c r="L2513" s="367"/>
    </row>
    <row r="2514" spans="1:12" ht="19.5" hidden="1" customHeight="1">
      <c r="A2514" s="453">
        <v>4</v>
      </c>
      <c r="B2514" s="420">
        <v>6</v>
      </c>
      <c r="C2514" s="420" t="s">
        <v>34</v>
      </c>
      <c r="D2514" s="92">
        <v>5</v>
      </c>
      <c r="E2514" s="92">
        <v>2</v>
      </c>
      <c r="F2514" s="92">
        <v>1</v>
      </c>
      <c r="G2514" s="549" t="s">
        <v>34</v>
      </c>
      <c r="H2514" s="550" t="s">
        <v>330</v>
      </c>
      <c r="I2514" s="527"/>
      <c r="J2514" s="367"/>
      <c r="K2514" s="519"/>
      <c r="L2514" s="367"/>
    </row>
    <row r="2515" spans="1:12" ht="19.5" hidden="1" customHeight="1">
      <c r="A2515" s="453">
        <v>4</v>
      </c>
      <c r="B2515" s="420">
        <v>6</v>
      </c>
      <c r="C2515" s="420" t="s">
        <v>34</v>
      </c>
      <c r="D2515" s="92">
        <v>5</v>
      </c>
      <c r="E2515" s="92">
        <v>2</v>
      </c>
      <c r="F2515" s="92">
        <v>1</v>
      </c>
      <c r="G2515" s="564" t="s">
        <v>41</v>
      </c>
      <c r="H2515" s="550" t="s">
        <v>695</v>
      </c>
      <c r="I2515" s="527"/>
      <c r="J2515" s="367"/>
      <c r="K2515" s="519"/>
      <c r="L2515" s="367"/>
    </row>
    <row r="2516" spans="1:12" ht="19.5" hidden="1" customHeight="1">
      <c r="A2516" s="453">
        <v>4</v>
      </c>
      <c r="B2516" s="420">
        <v>6</v>
      </c>
      <c r="C2516" s="420" t="s">
        <v>34</v>
      </c>
      <c r="D2516" s="92">
        <v>5</v>
      </c>
      <c r="E2516" s="92">
        <v>2</v>
      </c>
      <c r="F2516" s="92">
        <v>1</v>
      </c>
      <c r="G2516" s="564" t="s">
        <v>45</v>
      </c>
      <c r="H2516" s="550" t="s">
        <v>197</v>
      </c>
      <c r="I2516" s="527"/>
      <c r="J2516" s="367"/>
      <c r="K2516" s="519"/>
      <c r="L2516" s="367"/>
    </row>
    <row r="2517" spans="1:12" ht="19.5" hidden="1" customHeight="1">
      <c r="A2517" s="453">
        <v>4</v>
      </c>
      <c r="B2517" s="420">
        <v>6</v>
      </c>
      <c r="C2517" s="420" t="s">
        <v>34</v>
      </c>
      <c r="D2517" s="92">
        <v>5</v>
      </c>
      <c r="E2517" s="92">
        <v>2</v>
      </c>
      <c r="F2517" s="92">
        <v>1</v>
      </c>
      <c r="G2517" s="564" t="s">
        <v>49</v>
      </c>
      <c r="H2517" s="550" t="s">
        <v>203</v>
      </c>
      <c r="I2517" s="527"/>
      <c r="J2517" s="367"/>
      <c r="K2517" s="519"/>
      <c r="L2517" s="367"/>
    </row>
    <row r="2518" spans="1:12" ht="19.5" hidden="1" customHeight="1">
      <c r="A2518" s="453">
        <v>4</v>
      </c>
      <c r="B2518" s="420">
        <v>6</v>
      </c>
      <c r="C2518" s="420" t="s">
        <v>34</v>
      </c>
      <c r="D2518" s="92">
        <v>5</v>
      </c>
      <c r="E2518" s="92">
        <v>2</v>
      </c>
      <c r="F2518" s="92">
        <v>1</v>
      </c>
      <c r="G2518" s="564" t="s">
        <v>51</v>
      </c>
      <c r="H2518" s="550" t="s">
        <v>446</v>
      </c>
      <c r="I2518" s="527"/>
      <c r="J2518" s="367"/>
      <c r="K2518" s="519"/>
      <c r="L2518" s="367"/>
    </row>
    <row r="2519" spans="1:12" ht="19.5" hidden="1" customHeight="1">
      <c r="A2519" s="453">
        <v>4</v>
      </c>
      <c r="B2519" s="420">
        <v>6</v>
      </c>
      <c r="C2519" s="420" t="s">
        <v>34</v>
      </c>
      <c r="D2519" s="92">
        <v>5</v>
      </c>
      <c r="E2519" s="92">
        <v>2</v>
      </c>
      <c r="F2519" s="92">
        <v>1</v>
      </c>
      <c r="G2519" s="549" t="s">
        <v>585</v>
      </c>
      <c r="H2519" s="550" t="s">
        <v>725</v>
      </c>
      <c r="I2519" s="527"/>
      <c r="J2519" s="367"/>
      <c r="K2519" s="519"/>
      <c r="L2519" s="367"/>
    </row>
    <row r="2520" spans="1:12" ht="19.5" hidden="1" customHeight="1">
      <c r="A2520" s="453">
        <v>4</v>
      </c>
      <c r="B2520" s="420">
        <v>6</v>
      </c>
      <c r="C2520" s="420" t="s">
        <v>34</v>
      </c>
      <c r="D2520" s="92">
        <v>5</v>
      </c>
      <c r="E2520" s="92">
        <v>2</v>
      </c>
      <c r="F2520" s="92">
        <v>2</v>
      </c>
      <c r="G2520" s="520"/>
      <c r="H2520" s="367" t="s">
        <v>220</v>
      </c>
      <c r="I2520" s="527"/>
      <c r="J2520" s="367"/>
      <c r="K2520" s="519">
        <f>SUM(K2521:K2524)</f>
        <v>0</v>
      </c>
      <c r="L2520" s="367"/>
    </row>
    <row r="2521" spans="1:12" ht="19.5" hidden="1" customHeight="1">
      <c r="A2521" s="453">
        <v>4</v>
      </c>
      <c r="B2521" s="420">
        <v>6</v>
      </c>
      <c r="C2521" s="420" t="s">
        <v>34</v>
      </c>
      <c r="D2521" s="92">
        <v>5</v>
      </c>
      <c r="E2521" s="92">
        <v>2</v>
      </c>
      <c r="F2521" s="92">
        <v>2</v>
      </c>
      <c r="G2521" s="549" t="s">
        <v>34</v>
      </c>
      <c r="H2521" s="367" t="s">
        <v>339</v>
      </c>
      <c r="I2521" s="527"/>
      <c r="J2521" s="367"/>
      <c r="K2521" s="519"/>
      <c r="L2521" s="367"/>
    </row>
    <row r="2522" spans="1:12" ht="19.5" hidden="1" customHeight="1">
      <c r="A2522" s="453">
        <v>4</v>
      </c>
      <c r="B2522" s="420">
        <v>6</v>
      </c>
      <c r="C2522" s="420" t="s">
        <v>34</v>
      </c>
      <c r="D2522" s="92">
        <v>5</v>
      </c>
      <c r="E2522" s="92">
        <v>2</v>
      </c>
      <c r="F2522" s="92">
        <v>2</v>
      </c>
      <c r="G2522" s="564" t="s">
        <v>41</v>
      </c>
      <c r="H2522" s="367" t="s">
        <v>792</v>
      </c>
      <c r="I2522" s="527"/>
      <c r="J2522" s="367"/>
      <c r="K2522" s="519"/>
      <c r="L2522" s="367"/>
    </row>
    <row r="2523" spans="1:12" ht="19.5" hidden="1" customHeight="1">
      <c r="A2523" s="453">
        <v>4</v>
      </c>
      <c r="B2523" s="420">
        <v>6</v>
      </c>
      <c r="C2523" s="420" t="s">
        <v>34</v>
      </c>
      <c r="D2523" s="92">
        <v>5</v>
      </c>
      <c r="E2523" s="92">
        <v>2</v>
      </c>
      <c r="F2523" s="92">
        <v>2</v>
      </c>
      <c r="G2523" s="564" t="s">
        <v>45</v>
      </c>
      <c r="H2523" s="367" t="s">
        <v>702</v>
      </c>
      <c r="I2523" s="527"/>
      <c r="J2523" s="367"/>
      <c r="K2523" s="519"/>
      <c r="L2523" s="367"/>
    </row>
    <row r="2524" spans="1:12" ht="19.5" hidden="1" customHeight="1">
      <c r="A2524" s="453">
        <v>4</v>
      </c>
      <c r="B2524" s="420">
        <v>6</v>
      </c>
      <c r="C2524" s="420" t="s">
        <v>34</v>
      </c>
      <c r="D2524" s="92">
        <v>5</v>
      </c>
      <c r="E2524" s="92">
        <v>2</v>
      </c>
      <c r="F2524" s="92">
        <v>2</v>
      </c>
      <c r="G2524" s="549" t="s">
        <v>585</v>
      </c>
      <c r="H2524" s="367" t="s">
        <v>703</v>
      </c>
      <c r="I2524" s="527"/>
      <c r="J2524" s="367"/>
      <c r="K2524" s="519"/>
      <c r="L2524" s="367"/>
    </row>
    <row r="2525" spans="1:12" ht="19.5" hidden="1" customHeight="1">
      <c r="A2525" s="92">
        <v>4</v>
      </c>
      <c r="B2525" s="420">
        <v>6</v>
      </c>
      <c r="C2525" s="420" t="s">
        <v>37</v>
      </c>
      <c r="D2525" s="92"/>
      <c r="E2525" s="92"/>
      <c r="F2525" s="92"/>
      <c r="G2525" s="520"/>
      <c r="H2525" s="537" t="s">
        <v>546</v>
      </c>
      <c r="I2525" s="571"/>
      <c r="J2525" s="367"/>
      <c r="K2525" s="519">
        <f>K2526</f>
        <v>0</v>
      </c>
      <c r="L2525" s="367"/>
    </row>
    <row r="2526" spans="1:12" ht="19.5" hidden="1" customHeight="1">
      <c r="A2526" s="453">
        <v>4</v>
      </c>
      <c r="B2526" s="420">
        <v>6</v>
      </c>
      <c r="C2526" s="420" t="s">
        <v>37</v>
      </c>
      <c r="D2526" s="92">
        <v>5</v>
      </c>
      <c r="E2526" s="92">
        <v>2</v>
      </c>
      <c r="F2526" s="92"/>
      <c r="G2526" s="520"/>
      <c r="H2526" s="367" t="s">
        <v>43</v>
      </c>
      <c r="I2526" s="527"/>
      <c r="J2526" s="367"/>
      <c r="K2526" s="519">
        <f>K2527+K2534+K2539</f>
        <v>0</v>
      </c>
      <c r="L2526" s="367"/>
    </row>
    <row r="2527" spans="1:12" ht="19.5" hidden="1" customHeight="1">
      <c r="A2527" s="453">
        <v>4</v>
      </c>
      <c r="B2527" s="420">
        <v>6</v>
      </c>
      <c r="C2527" s="420" t="s">
        <v>37</v>
      </c>
      <c r="D2527" s="92">
        <v>5</v>
      </c>
      <c r="E2527" s="92">
        <v>2</v>
      </c>
      <c r="F2527" s="92">
        <v>1</v>
      </c>
      <c r="G2527" s="520"/>
      <c r="H2527" s="367" t="s">
        <v>161</v>
      </c>
      <c r="I2527" s="527"/>
      <c r="J2527" s="367"/>
      <c r="K2527" s="519">
        <f>SUM(K2530:K2533)</f>
        <v>0</v>
      </c>
      <c r="L2527" s="367"/>
    </row>
    <row r="2528" spans="1:12" ht="19.5" hidden="1" customHeight="1">
      <c r="A2528" s="453">
        <v>4</v>
      </c>
      <c r="B2528" s="420">
        <v>6</v>
      </c>
      <c r="C2528" s="420" t="s">
        <v>37</v>
      </c>
      <c r="D2528" s="92">
        <v>5</v>
      </c>
      <c r="E2528" s="92">
        <v>2</v>
      </c>
      <c r="F2528" s="92">
        <v>1</v>
      </c>
      <c r="G2528" s="549" t="s">
        <v>34</v>
      </c>
      <c r="H2528" s="550" t="s">
        <v>330</v>
      </c>
      <c r="I2528" s="527"/>
      <c r="J2528" s="367"/>
      <c r="K2528" s="519"/>
      <c r="L2528" s="367"/>
    </row>
    <row r="2529" spans="1:12" ht="19.5" hidden="1" customHeight="1">
      <c r="A2529" s="453">
        <v>4</v>
      </c>
      <c r="B2529" s="420">
        <v>6</v>
      </c>
      <c r="C2529" s="420" t="s">
        <v>37</v>
      </c>
      <c r="D2529" s="92">
        <v>5</v>
      </c>
      <c r="E2529" s="92">
        <v>2</v>
      </c>
      <c r="F2529" s="92">
        <v>1</v>
      </c>
      <c r="G2529" s="564" t="s">
        <v>41</v>
      </c>
      <c r="H2529" s="550" t="s">
        <v>695</v>
      </c>
      <c r="I2529" s="527"/>
      <c r="J2529" s="367"/>
      <c r="K2529" s="519"/>
      <c r="L2529" s="367"/>
    </row>
    <row r="2530" spans="1:12" ht="19.5" hidden="1" customHeight="1">
      <c r="A2530" s="453">
        <v>4</v>
      </c>
      <c r="B2530" s="420">
        <v>6</v>
      </c>
      <c r="C2530" s="420" t="s">
        <v>37</v>
      </c>
      <c r="D2530" s="92">
        <v>5</v>
      </c>
      <c r="E2530" s="92">
        <v>2</v>
      </c>
      <c r="F2530" s="92">
        <v>1</v>
      </c>
      <c r="G2530" s="564" t="s">
        <v>45</v>
      </c>
      <c r="H2530" s="550" t="s">
        <v>197</v>
      </c>
      <c r="I2530" s="527"/>
      <c r="J2530" s="367"/>
      <c r="K2530" s="519"/>
      <c r="L2530" s="367"/>
    </row>
    <row r="2531" spans="1:12" ht="47.25" hidden="1">
      <c r="A2531" s="453">
        <v>4</v>
      </c>
      <c r="B2531" s="420">
        <v>6</v>
      </c>
      <c r="C2531" s="420" t="s">
        <v>37</v>
      </c>
      <c r="D2531" s="92">
        <v>5</v>
      </c>
      <c r="E2531" s="92">
        <v>2</v>
      </c>
      <c r="F2531" s="92">
        <v>1</v>
      </c>
      <c r="G2531" s="564" t="s">
        <v>49</v>
      </c>
      <c r="H2531" s="550" t="s">
        <v>203</v>
      </c>
      <c r="I2531" s="527"/>
      <c r="J2531" s="367"/>
      <c r="K2531" s="519"/>
      <c r="L2531" s="367"/>
    </row>
    <row r="2532" spans="1:12" ht="19.5" hidden="1" customHeight="1">
      <c r="A2532" s="453">
        <v>4</v>
      </c>
      <c r="B2532" s="420">
        <v>6</v>
      </c>
      <c r="C2532" s="420" t="s">
        <v>37</v>
      </c>
      <c r="D2532" s="92">
        <v>5</v>
      </c>
      <c r="E2532" s="92">
        <v>2</v>
      </c>
      <c r="F2532" s="92">
        <v>1</v>
      </c>
      <c r="G2532" s="564" t="s">
        <v>51</v>
      </c>
      <c r="H2532" s="550" t="s">
        <v>446</v>
      </c>
      <c r="I2532" s="527"/>
      <c r="J2532" s="367"/>
      <c r="K2532" s="519"/>
      <c r="L2532" s="367"/>
    </row>
    <row r="2533" spans="1:12" ht="19.5" hidden="1" customHeight="1">
      <c r="A2533" s="453">
        <v>4</v>
      </c>
      <c r="B2533" s="420">
        <v>6</v>
      </c>
      <c r="C2533" s="420" t="s">
        <v>37</v>
      </c>
      <c r="D2533" s="92">
        <v>5</v>
      </c>
      <c r="E2533" s="92">
        <v>2</v>
      </c>
      <c r="F2533" s="92">
        <v>1</v>
      </c>
      <c r="G2533" s="549" t="s">
        <v>585</v>
      </c>
      <c r="H2533" s="550" t="s">
        <v>725</v>
      </c>
      <c r="I2533" s="527"/>
      <c r="J2533" s="367"/>
      <c r="K2533" s="519"/>
      <c r="L2533" s="367"/>
    </row>
    <row r="2534" spans="1:12" ht="19.5" hidden="1" customHeight="1">
      <c r="A2534" s="453">
        <v>4</v>
      </c>
      <c r="B2534" s="420">
        <v>6</v>
      </c>
      <c r="C2534" s="420" t="s">
        <v>37</v>
      </c>
      <c r="D2534" s="92">
        <v>5</v>
      </c>
      <c r="E2534" s="92">
        <v>2</v>
      </c>
      <c r="F2534" s="92">
        <v>2</v>
      </c>
      <c r="G2534" s="520"/>
      <c r="H2534" s="367" t="s">
        <v>220</v>
      </c>
      <c r="I2534" s="527"/>
      <c r="J2534" s="367"/>
      <c r="K2534" s="519">
        <f>SUM(K2535:K2538)</f>
        <v>0</v>
      </c>
      <c r="L2534" s="367"/>
    </row>
    <row r="2535" spans="1:12" ht="19.5" hidden="1" customHeight="1">
      <c r="A2535" s="453">
        <v>4</v>
      </c>
      <c r="B2535" s="420">
        <v>6</v>
      </c>
      <c r="C2535" s="420" t="s">
        <v>37</v>
      </c>
      <c r="D2535" s="92">
        <v>5</v>
      </c>
      <c r="E2535" s="92">
        <v>2</v>
      </c>
      <c r="F2535" s="92">
        <v>2</v>
      </c>
      <c r="G2535" s="549" t="s">
        <v>34</v>
      </c>
      <c r="H2535" s="367" t="s">
        <v>339</v>
      </c>
      <c r="I2535" s="527"/>
      <c r="J2535" s="367"/>
      <c r="K2535" s="519"/>
      <c r="L2535" s="367"/>
    </row>
    <row r="2536" spans="1:12" ht="19.5" hidden="1" customHeight="1">
      <c r="A2536" s="453">
        <v>4</v>
      </c>
      <c r="B2536" s="420">
        <v>6</v>
      </c>
      <c r="C2536" s="420" t="s">
        <v>37</v>
      </c>
      <c r="D2536" s="92">
        <v>5</v>
      </c>
      <c r="E2536" s="92">
        <v>2</v>
      </c>
      <c r="F2536" s="92">
        <v>2</v>
      </c>
      <c r="G2536" s="564" t="s">
        <v>41</v>
      </c>
      <c r="H2536" s="367" t="s">
        <v>792</v>
      </c>
      <c r="I2536" s="527"/>
      <c r="J2536" s="367"/>
      <c r="K2536" s="519"/>
      <c r="L2536" s="367"/>
    </row>
    <row r="2537" spans="1:12" ht="19.5" hidden="1" customHeight="1">
      <c r="A2537" s="453">
        <v>4</v>
      </c>
      <c r="B2537" s="420">
        <v>6</v>
      </c>
      <c r="C2537" s="420" t="s">
        <v>37</v>
      </c>
      <c r="D2537" s="92">
        <v>5</v>
      </c>
      <c r="E2537" s="92">
        <v>2</v>
      </c>
      <c r="F2537" s="92">
        <v>2</v>
      </c>
      <c r="G2537" s="564" t="s">
        <v>45</v>
      </c>
      <c r="H2537" s="367" t="s">
        <v>702</v>
      </c>
      <c r="I2537" s="527"/>
      <c r="J2537" s="367"/>
      <c r="K2537" s="519"/>
      <c r="L2537" s="367"/>
    </row>
    <row r="2538" spans="1:12" ht="19.5" hidden="1" customHeight="1">
      <c r="A2538" s="453">
        <v>4</v>
      </c>
      <c r="B2538" s="420">
        <v>6</v>
      </c>
      <c r="C2538" s="420" t="s">
        <v>37</v>
      </c>
      <c r="D2538" s="92">
        <v>5</v>
      </c>
      <c r="E2538" s="92">
        <v>2</v>
      </c>
      <c r="F2538" s="92">
        <v>2</v>
      </c>
      <c r="G2538" s="549" t="s">
        <v>585</v>
      </c>
      <c r="H2538" s="367" t="s">
        <v>703</v>
      </c>
      <c r="I2538" s="527"/>
      <c r="J2538" s="367"/>
      <c r="K2538" s="519"/>
      <c r="L2538" s="367"/>
    </row>
    <row r="2539" spans="1:12" ht="19.5" hidden="1" customHeight="1">
      <c r="A2539" s="453">
        <v>4</v>
      </c>
      <c r="B2539" s="420">
        <v>6</v>
      </c>
      <c r="C2539" s="420" t="s">
        <v>37</v>
      </c>
      <c r="D2539" s="92">
        <v>5</v>
      </c>
      <c r="E2539" s="92">
        <v>2</v>
      </c>
      <c r="F2539" s="92">
        <v>3</v>
      </c>
      <c r="G2539" s="520"/>
      <c r="H2539" s="367" t="s">
        <v>226</v>
      </c>
      <c r="I2539" s="367"/>
      <c r="J2539" s="367"/>
      <c r="K2539" s="519">
        <f>SUM(K2540:K2542)</f>
        <v>0</v>
      </c>
      <c r="L2539" s="367"/>
    </row>
    <row r="2540" spans="1:12" ht="19.5" hidden="1" customHeight="1">
      <c r="A2540" s="453">
        <v>4</v>
      </c>
      <c r="B2540" s="420">
        <v>6</v>
      </c>
      <c r="C2540" s="420" t="s">
        <v>37</v>
      </c>
      <c r="D2540" s="92">
        <v>5</v>
      </c>
      <c r="E2540" s="92">
        <v>2</v>
      </c>
      <c r="F2540" s="92">
        <v>3</v>
      </c>
      <c r="G2540" s="518" t="s">
        <v>34</v>
      </c>
      <c r="H2540" s="367" t="s">
        <v>704</v>
      </c>
      <c r="I2540" s="367"/>
      <c r="J2540" s="367"/>
      <c r="K2540" s="519"/>
      <c r="L2540" s="367"/>
    </row>
    <row r="2541" spans="1:12" ht="19.5" hidden="1" customHeight="1">
      <c r="A2541" s="453">
        <v>4</v>
      </c>
      <c r="B2541" s="420">
        <v>6</v>
      </c>
      <c r="C2541" s="420" t="s">
        <v>37</v>
      </c>
      <c r="D2541" s="92">
        <v>5</v>
      </c>
      <c r="E2541" s="92">
        <v>2</v>
      </c>
      <c r="F2541" s="92">
        <v>3</v>
      </c>
      <c r="G2541" s="518" t="s">
        <v>37</v>
      </c>
      <c r="H2541" s="367" t="s">
        <v>705</v>
      </c>
      <c r="I2541" s="367"/>
      <c r="J2541" s="367"/>
      <c r="K2541" s="519"/>
      <c r="L2541" s="367"/>
    </row>
    <row r="2542" spans="1:12" ht="19.5" hidden="1" customHeight="1">
      <c r="A2542" s="453">
        <v>4</v>
      </c>
      <c r="B2542" s="420">
        <v>6</v>
      </c>
      <c r="C2542" s="420" t="s">
        <v>37</v>
      </c>
      <c r="D2542" s="92">
        <v>5</v>
      </c>
      <c r="E2542" s="92">
        <v>2</v>
      </c>
      <c r="F2542" s="92">
        <v>3</v>
      </c>
      <c r="G2542" s="518" t="s">
        <v>39</v>
      </c>
      <c r="H2542" s="367" t="s">
        <v>495</v>
      </c>
      <c r="I2542" s="367"/>
      <c r="J2542" s="367"/>
      <c r="K2542" s="519"/>
      <c r="L2542" s="367"/>
    </row>
    <row r="2543" spans="1:12" ht="19.5" hidden="1" customHeight="1">
      <c r="A2543" s="92">
        <v>4</v>
      </c>
      <c r="B2543" s="420">
        <v>6</v>
      </c>
      <c r="C2543" s="420">
        <v>99</v>
      </c>
      <c r="D2543" s="92"/>
      <c r="E2543" s="92"/>
      <c r="F2543" s="92"/>
      <c r="G2543" s="520"/>
      <c r="H2543" s="537" t="s">
        <v>624</v>
      </c>
      <c r="I2543" s="571"/>
      <c r="J2543" s="367"/>
      <c r="K2543" s="519">
        <f>K2544</f>
        <v>0</v>
      </c>
      <c r="L2543" s="367"/>
    </row>
    <row r="2544" spans="1:12" ht="19.5" hidden="1" customHeight="1">
      <c r="A2544" s="453">
        <v>4</v>
      </c>
      <c r="B2544" s="420">
        <v>6</v>
      </c>
      <c r="C2544" s="420" t="s">
        <v>585</v>
      </c>
      <c r="D2544" s="92">
        <v>5</v>
      </c>
      <c r="E2544" s="92">
        <v>2</v>
      </c>
      <c r="F2544" s="92"/>
      <c r="G2544" s="520"/>
      <c r="H2544" s="367" t="s">
        <v>43</v>
      </c>
      <c r="I2544" s="527"/>
      <c r="J2544" s="367"/>
      <c r="K2544" s="519">
        <f>K2545+K2552</f>
        <v>0</v>
      </c>
      <c r="L2544" s="367"/>
    </row>
    <row r="2545" spans="1:12" ht="31.5" hidden="1">
      <c r="A2545" s="453">
        <v>4</v>
      </c>
      <c r="B2545" s="420">
        <v>6</v>
      </c>
      <c r="C2545" s="420" t="s">
        <v>585</v>
      </c>
      <c r="D2545" s="92">
        <v>5</v>
      </c>
      <c r="E2545" s="92">
        <v>2</v>
      </c>
      <c r="F2545" s="92">
        <v>1</v>
      </c>
      <c r="G2545" s="520"/>
      <c r="H2545" s="367" t="s">
        <v>161</v>
      </c>
      <c r="I2545" s="527"/>
      <c r="J2545" s="367"/>
      <c r="K2545" s="519">
        <f>SUM(K2546:K2551)</f>
        <v>0</v>
      </c>
      <c r="L2545" s="367"/>
    </row>
    <row r="2546" spans="1:12" ht="17.25" hidden="1" customHeight="1">
      <c r="A2546" s="453">
        <v>4</v>
      </c>
      <c r="B2546" s="420">
        <v>6</v>
      </c>
      <c r="C2546" s="420" t="s">
        <v>585</v>
      </c>
      <c r="D2546" s="92">
        <v>5</v>
      </c>
      <c r="E2546" s="92">
        <v>2</v>
      </c>
      <c r="F2546" s="92">
        <v>1</v>
      </c>
      <c r="G2546" s="549" t="s">
        <v>34</v>
      </c>
      <c r="H2546" s="550" t="s">
        <v>330</v>
      </c>
      <c r="I2546" s="527"/>
      <c r="J2546" s="367"/>
      <c r="K2546" s="519"/>
      <c r="L2546" s="367"/>
    </row>
    <row r="2547" spans="1:12" ht="19.5" hidden="1" customHeight="1">
      <c r="A2547" s="453">
        <v>4</v>
      </c>
      <c r="B2547" s="420">
        <v>6</v>
      </c>
      <c r="C2547" s="420" t="s">
        <v>585</v>
      </c>
      <c r="D2547" s="92">
        <v>5</v>
      </c>
      <c r="E2547" s="92">
        <v>2</v>
      </c>
      <c r="F2547" s="92">
        <v>1</v>
      </c>
      <c r="G2547" s="564" t="s">
        <v>41</v>
      </c>
      <c r="H2547" s="550" t="s">
        <v>695</v>
      </c>
      <c r="I2547" s="527"/>
      <c r="J2547" s="367"/>
      <c r="K2547" s="519"/>
      <c r="L2547" s="367"/>
    </row>
    <row r="2548" spans="1:12" ht="19.5" hidden="1" customHeight="1">
      <c r="A2548" s="453">
        <v>4</v>
      </c>
      <c r="B2548" s="420">
        <v>6</v>
      </c>
      <c r="C2548" s="420" t="s">
        <v>585</v>
      </c>
      <c r="D2548" s="92">
        <v>5</v>
      </c>
      <c r="E2548" s="92">
        <v>2</v>
      </c>
      <c r="F2548" s="92">
        <v>1</v>
      </c>
      <c r="G2548" s="564" t="s">
        <v>45</v>
      </c>
      <c r="H2548" s="550" t="s">
        <v>197</v>
      </c>
      <c r="I2548" s="527"/>
      <c r="J2548" s="367"/>
      <c r="K2548" s="519"/>
      <c r="L2548" s="367"/>
    </row>
    <row r="2549" spans="1:12" ht="19.5" hidden="1" customHeight="1">
      <c r="A2549" s="453">
        <v>4</v>
      </c>
      <c r="B2549" s="420">
        <v>6</v>
      </c>
      <c r="C2549" s="420" t="s">
        <v>585</v>
      </c>
      <c r="D2549" s="92">
        <v>5</v>
      </c>
      <c r="E2549" s="92">
        <v>2</v>
      </c>
      <c r="F2549" s="92">
        <v>1</v>
      </c>
      <c r="G2549" s="564" t="s">
        <v>49</v>
      </c>
      <c r="H2549" s="550" t="s">
        <v>203</v>
      </c>
      <c r="I2549" s="527"/>
      <c r="J2549" s="367"/>
      <c r="K2549" s="519"/>
      <c r="L2549" s="367"/>
    </row>
    <row r="2550" spans="1:12" ht="19.5" hidden="1" customHeight="1">
      <c r="A2550" s="453">
        <v>4</v>
      </c>
      <c r="B2550" s="420">
        <v>6</v>
      </c>
      <c r="C2550" s="420" t="s">
        <v>585</v>
      </c>
      <c r="D2550" s="92">
        <v>5</v>
      </c>
      <c r="E2550" s="92">
        <v>2</v>
      </c>
      <c r="F2550" s="92">
        <v>1</v>
      </c>
      <c r="G2550" s="564" t="s">
        <v>51</v>
      </c>
      <c r="H2550" s="550" t="s">
        <v>446</v>
      </c>
      <c r="I2550" s="527"/>
      <c r="J2550" s="367"/>
      <c r="K2550" s="519"/>
      <c r="L2550" s="367"/>
    </row>
    <row r="2551" spans="1:12" ht="19.5" hidden="1" customHeight="1">
      <c r="A2551" s="453">
        <v>4</v>
      </c>
      <c r="B2551" s="420">
        <v>6</v>
      </c>
      <c r="C2551" s="420" t="s">
        <v>585</v>
      </c>
      <c r="D2551" s="92">
        <v>5</v>
      </c>
      <c r="E2551" s="92">
        <v>2</v>
      </c>
      <c r="F2551" s="92">
        <v>1</v>
      </c>
      <c r="G2551" s="549" t="s">
        <v>585</v>
      </c>
      <c r="H2551" s="550" t="s">
        <v>725</v>
      </c>
      <c r="I2551" s="527"/>
      <c r="J2551" s="367"/>
      <c r="K2551" s="519"/>
      <c r="L2551" s="367"/>
    </row>
    <row r="2552" spans="1:12" ht="17.25" hidden="1" customHeight="1">
      <c r="A2552" s="453">
        <v>4</v>
      </c>
      <c r="B2552" s="420">
        <v>6</v>
      </c>
      <c r="C2552" s="420" t="s">
        <v>585</v>
      </c>
      <c r="D2552" s="92">
        <v>5</v>
      </c>
      <c r="E2552" s="92">
        <v>2</v>
      </c>
      <c r="F2552" s="92">
        <v>2</v>
      </c>
      <c r="G2552" s="520"/>
      <c r="H2552" s="367" t="s">
        <v>220</v>
      </c>
      <c r="I2552" s="527"/>
      <c r="J2552" s="367"/>
      <c r="K2552" s="519">
        <f>SUM(K2553:K2556)</f>
        <v>0</v>
      </c>
      <c r="L2552" s="367"/>
    </row>
    <row r="2553" spans="1:12" ht="19.5" hidden="1" customHeight="1">
      <c r="A2553" s="453">
        <v>4</v>
      </c>
      <c r="B2553" s="420">
        <v>6</v>
      </c>
      <c r="C2553" s="420" t="s">
        <v>585</v>
      </c>
      <c r="D2553" s="92">
        <v>5</v>
      </c>
      <c r="E2553" s="92">
        <v>2</v>
      </c>
      <c r="F2553" s="92">
        <v>2</v>
      </c>
      <c r="G2553" s="549" t="s">
        <v>34</v>
      </c>
      <c r="H2553" s="367" t="s">
        <v>339</v>
      </c>
      <c r="I2553" s="527"/>
      <c r="J2553" s="367"/>
      <c r="K2553" s="519"/>
      <c r="L2553" s="367"/>
    </row>
    <row r="2554" spans="1:12" ht="19.5" hidden="1" customHeight="1">
      <c r="A2554" s="453">
        <v>4</v>
      </c>
      <c r="B2554" s="420">
        <v>6</v>
      </c>
      <c r="C2554" s="420" t="s">
        <v>585</v>
      </c>
      <c r="D2554" s="92">
        <v>5</v>
      </c>
      <c r="E2554" s="92">
        <v>2</v>
      </c>
      <c r="F2554" s="92">
        <v>2</v>
      </c>
      <c r="G2554" s="564" t="s">
        <v>41</v>
      </c>
      <c r="H2554" s="367" t="s">
        <v>792</v>
      </c>
      <c r="I2554" s="527"/>
      <c r="J2554" s="367"/>
      <c r="K2554" s="519"/>
      <c r="L2554" s="367"/>
    </row>
    <row r="2555" spans="1:12" ht="19.5" hidden="1" customHeight="1">
      <c r="A2555" s="453">
        <v>4</v>
      </c>
      <c r="B2555" s="420">
        <v>6</v>
      </c>
      <c r="C2555" s="420" t="s">
        <v>585</v>
      </c>
      <c r="D2555" s="92">
        <v>5</v>
      </c>
      <c r="E2555" s="92">
        <v>2</v>
      </c>
      <c r="F2555" s="92">
        <v>2</v>
      </c>
      <c r="G2555" s="564" t="s">
        <v>45</v>
      </c>
      <c r="H2555" s="367" t="s">
        <v>702</v>
      </c>
      <c r="I2555" s="527"/>
      <c r="J2555" s="367"/>
      <c r="K2555" s="519"/>
      <c r="L2555" s="367"/>
    </row>
    <row r="2556" spans="1:12" ht="19.5" hidden="1" customHeight="1">
      <c r="A2556" s="453">
        <v>4</v>
      </c>
      <c r="B2556" s="420">
        <v>6</v>
      </c>
      <c r="C2556" s="420" t="s">
        <v>585</v>
      </c>
      <c r="D2556" s="92">
        <v>5</v>
      </c>
      <c r="E2556" s="92">
        <v>2</v>
      </c>
      <c r="F2556" s="92">
        <v>2</v>
      </c>
      <c r="G2556" s="549" t="s">
        <v>585</v>
      </c>
      <c r="H2556" s="367" t="s">
        <v>703</v>
      </c>
      <c r="I2556" s="527"/>
      <c r="J2556" s="367"/>
      <c r="K2556" s="519"/>
      <c r="L2556" s="367"/>
    </row>
    <row r="2557" spans="1:12" ht="19.5" customHeight="1">
      <c r="A2557" s="380">
        <v>4</v>
      </c>
      <c r="B2557" s="452">
        <v>7</v>
      </c>
      <c r="C2557" s="420"/>
      <c r="D2557" s="92"/>
      <c r="E2557" s="92"/>
      <c r="F2557" s="92"/>
      <c r="G2557" s="520"/>
      <c r="H2557" s="572" t="s">
        <v>547</v>
      </c>
      <c r="I2557" s="571"/>
      <c r="J2557" s="367"/>
      <c r="K2557" s="519">
        <f>K2558+K2564+K2571+K2594+K2615</f>
        <v>0</v>
      </c>
      <c r="L2557" s="367"/>
    </row>
    <row r="2558" spans="1:12" ht="19.5" hidden="1" customHeight="1">
      <c r="A2558" s="92">
        <v>4</v>
      </c>
      <c r="B2558" s="420">
        <v>7</v>
      </c>
      <c r="C2558" s="420" t="s">
        <v>34</v>
      </c>
      <c r="D2558" s="92"/>
      <c r="E2558" s="92"/>
      <c r="F2558" s="92"/>
      <c r="G2558" s="520"/>
      <c r="H2558" s="585" t="s">
        <v>548</v>
      </c>
      <c r="I2558" s="586"/>
      <c r="J2558" s="367"/>
      <c r="K2558" s="519">
        <f>K2559</f>
        <v>0</v>
      </c>
      <c r="L2558" s="367"/>
    </row>
    <row r="2559" spans="1:12" hidden="1">
      <c r="A2559" s="453">
        <v>4</v>
      </c>
      <c r="B2559" s="435">
        <v>7</v>
      </c>
      <c r="C2559" s="420" t="s">
        <v>34</v>
      </c>
      <c r="D2559" s="92">
        <v>5</v>
      </c>
      <c r="E2559" s="92">
        <v>2</v>
      </c>
      <c r="F2559" s="92"/>
      <c r="G2559" s="520"/>
      <c r="H2559" s="367" t="s">
        <v>43</v>
      </c>
      <c r="I2559" s="527"/>
      <c r="J2559" s="367"/>
      <c r="K2559" s="519">
        <f>K2560+K2562</f>
        <v>0</v>
      </c>
      <c r="L2559" s="367"/>
    </row>
    <row r="2560" spans="1:12" ht="19.5" hidden="1" customHeight="1">
      <c r="A2560" s="453">
        <v>4</v>
      </c>
      <c r="B2560" s="435">
        <v>7</v>
      </c>
      <c r="C2560" s="420" t="s">
        <v>34</v>
      </c>
      <c r="D2560" s="92">
        <v>5</v>
      </c>
      <c r="E2560" s="92">
        <v>2</v>
      </c>
      <c r="F2560" s="92">
        <v>2</v>
      </c>
      <c r="G2560" s="520"/>
      <c r="H2560" s="367" t="s">
        <v>220</v>
      </c>
      <c r="I2560" s="527"/>
      <c r="J2560" s="367"/>
      <c r="K2560" s="519">
        <f>K2561</f>
        <v>0</v>
      </c>
      <c r="L2560" s="367"/>
    </row>
    <row r="2561" spans="1:12" ht="19.5" hidden="1" customHeight="1">
      <c r="A2561" s="453">
        <v>4</v>
      </c>
      <c r="B2561" s="435">
        <v>7</v>
      </c>
      <c r="C2561" s="420" t="s">
        <v>34</v>
      </c>
      <c r="D2561" s="92">
        <v>5</v>
      </c>
      <c r="E2561" s="92">
        <v>2</v>
      </c>
      <c r="F2561" s="92">
        <v>2</v>
      </c>
      <c r="G2561" s="549" t="s">
        <v>34</v>
      </c>
      <c r="H2561" s="367" t="s">
        <v>339</v>
      </c>
      <c r="I2561" s="527"/>
      <c r="J2561" s="367"/>
      <c r="K2561" s="519"/>
      <c r="L2561" s="367"/>
    </row>
    <row r="2562" spans="1:12" ht="19.5" hidden="1" customHeight="1">
      <c r="A2562" s="453">
        <v>4</v>
      </c>
      <c r="B2562" s="435">
        <v>7</v>
      </c>
      <c r="C2562" s="420" t="s">
        <v>34</v>
      </c>
      <c r="D2562" s="92">
        <v>5</v>
      </c>
      <c r="E2562" s="92">
        <v>2</v>
      </c>
      <c r="F2562" s="92">
        <v>6</v>
      </c>
      <c r="G2562" s="520"/>
      <c r="H2562" s="367" t="s">
        <v>279</v>
      </c>
      <c r="I2562" s="527"/>
      <c r="J2562" s="367"/>
      <c r="K2562" s="519">
        <f>K2563</f>
        <v>0</v>
      </c>
      <c r="L2562" s="367"/>
    </row>
    <row r="2563" spans="1:12" ht="19.5" hidden="1" customHeight="1">
      <c r="A2563" s="453">
        <v>4</v>
      </c>
      <c r="B2563" s="435">
        <v>7</v>
      </c>
      <c r="C2563" s="420" t="s">
        <v>34</v>
      </c>
      <c r="D2563" s="92">
        <v>5</v>
      </c>
      <c r="E2563" s="92">
        <v>2</v>
      </c>
      <c r="F2563" s="92">
        <v>6</v>
      </c>
      <c r="G2563" s="518" t="s">
        <v>41</v>
      </c>
      <c r="H2563" s="579" t="s">
        <v>746</v>
      </c>
      <c r="I2563" s="527"/>
      <c r="J2563" s="367"/>
      <c r="K2563" s="519"/>
      <c r="L2563" s="367"/>
    </row>
    <row r="2564" spans="1:12" ht="19.5" hidden="1" customHeight="1">
      <c r="A2564" s="453">
        <v>4</v>
      </c>
      <c r="B2564" s="435">
        <v>7</v>
      </c>
      <c r="C2564" s="435" t="s">
        <v>37</v>
      </c>
      <c r="D2564" s="92"/>
      <c r="E2564" s="92"/>
      <c r="F2564" s="92"/>
      <c r="G2564" s="520"/>
      <c r="H2564" s="585" t="s">
        <v>549</v>
      </c>
      <c r="I2564" s="586"/>
      <c r="J2564" s="367"/>
      <c r="K2564" s="519">
        <f>K2565</f>
        <v>0</v>
      </c>
      <c r="L2564" s="367"/>
    </row>
    <row r="2565" spans="1:12" ht="19.5" hidden="1" customHeight="1">
      <c r="A2565" s="453">
        <v>4</v>
      </c>
      <c r="B2565" s="435">
        <v>7</v>
      </c>
      <c r="C2565" s="435" t="s">
        <v>37</v>
      </c>
      <c r="D2565" s="92">
        <v>5</v>
      </c>
      <c r="E2565" s="92">
        <v>3</v>
      </c>
      <c r="F2565" s="92"/>
      <c r="G2565" s="520"/>
      <c r="H2565" s="367" t="s">
        <v>55</v>
      </c>
      <c r="I2565" s="527"/>
      <c r="J2565" s="367"/>
      <c r="K2565" s="519">
        <f>K2566</f>
        <v>0</v>
      </c>
      <c r="L2565" s="367"/>
    </row>
    <row r="2566" spans="1:12" ht="19.5" hidden="1" customHeight="1">
      <c r="A2566" s="453">
        <v>4</v>
      </c>
      <c r="B2566" s="435">
        <v>7</v>
      </c>
      <c r="C2566" s="435" t="s">
        <v>37</v>
      </c>
      <c r="D2566" s="92">
        <v>5</v>
      </c>
      <c r="E2566" s="92">
        <v>3</v>
      </c>
      <c r="F2566" s="92">
        <v>4</v>
      </c>
      <c r="G2566" s="520"/>
      <c r="H2566" s="367" t="s">
        <v>756</v>
      </c>
      <c r="I2566" s="527"/>
      <c r="J2566" s="367"/>
      <c r="K2566" s="519">
        <f>SUM(K2567:K2570)</f>
        <v>0</v>
      </c>
      <c r="L2566" s="367"/>
    </row>
    <row r="2567" spans="1:12" ht="19.5" hidden="1" customHeight="1">
      <c r="A2567" s="453">
        <v>4</v>
      </c>
      <c r="B2567" s="435">
        <v>7</v>
      </c>
      <c r="C2567" s="435" t="s">
        <v>37</v>
      </c>
      <c r="D2567" s="92">
        <v>5</v>
      </c>
      <c r="E2567" s="92">
        <v>3</v>
      </c>
      <c r="F2567" s="92">
        <v>4</v>
      </c>
      <c r="G2567" s="518" t="s">
        <v>34</v>
      </c>
      <c r="H2567" s="367" t="s">
        <v>731</v>
      </c>
      <c r="I2567" s="527"/>
      <c r="J2567" s="367"/>
      <c r="K2567" s="519">
        <f>'4.7.2'!J21</f>
        <v>0</v>
      </c>
      <c r="L2567" s="367"/>
    </row>
    <row r="2568" spans="1:12" ht="19.5" hidden="1" customHeight="1">
      <c r="A2568" s="453">
        <v>4</v>
      </c>
      <c r="B2568" s="435">
        <v>7</v>
      </c>
      <c r="C2568" s="435" t="s">
        <v>37</v>
      </c>
      <c r="D2568" s="92">
        <v>5</v>
      </c>
      <c r="E2568" s="92">
        <v>3</v>
      </c>
      <c r="F2568" s="92">
        <v>4</v>
      </c>
      <c r="G2568" s="518" t="s">
        <v>37</v>
      </c>
      <c r="H2568" s="367" t="s">
        <v>757</v>
      </c>
      <c r="I2568" s="527"/>
      <c r="J2568" s="367"/>
      <c r="K2568" s="519">
        <f>'4.7.2'!J24</f>
        <v>0</v>
      </c>
      <c r="L2568" s="367"/>
    </row>
    <row r="2569" spans="1:12" ht="19.5" hidden="1" customHeight="1">
      <c r="A2569" s="453">
        <v>4</v>
      </c>
      <c r="B2569" s="435">
        <v>7</v>
      </c>
      <c r="C2569" s="435" t="s">
        <v>37</v>
      </c>
      <c r="D2569" s="92">
        <v>5</v>
      </c>
      <c r="E2569" s="92">
        <v>3</v>
      </c>
      <c r="F2569" s="92">
        <v>4</v>
      </c>
      <c r="G2569" s="518" t="s">
        <v>39</v>
      </c>
      <c r="H2569" s="367" t="s">
        <v>758</v>
      </c>
      <c r="I2569" s="527"/>
      <c r="J2569" s="367"/>
      <c r="K2569" s="519">
        <f>'4.7.2'!J27</f>
        <v>0</v>
      </c>
      <c r="L2569" s="367"/>
    </row>
    <row r="2570" spans="1:12" ht="19.5" hidden="1" customHeight="1">
      <c r="A2570" s="453">
        <v>4</v>
      </c>
      <c r="B2570" s="435">
        <v>7</v>
      </c>
      <c r="C2570" s="435" t="s">
        <v>37</v>
      </c>
      <c r="D2570" s="92">
        <v>5</v>
      </c>
      <c r="E2570" s="92">
        <v>3</v>
      </c>
      <c r="F2570" s="92">
        <v>4</v>
      </c>
      <c r="G2570" s="518" t="s">
        <v>41</v>
      </c>
      <c r="H2570" s="367" t="s">
        <v>759</v>
      </c>
      <c r="I2570" s="527"/>
      <c r="J2570" s="367"/>
      <c r="K2570" s="519">
        <f>'4.7.2'!J30</f>
        <v>0</v>
      </c>
      <c r="L2570" s="367"/>
    </row>
    <row r="2571" spans="1:12" ht="19.5" hidden="1" customHeight="1">
      <c r="A2571" s="453">
        <v>4</v>
      </c>
      <c r="B2571" s="435">
        <v>7</v>
      </c>
      <c r="C2571" s="420" t="s">
        <v>39</v>
      </c>
      <c r="D2571" s="92"/>
      <c r="E2571" s="92"/>
      <c r="F2571" s="92"/>
      <c r="G2571" s="520"/>
      <c r="H2571" s="585" t="s">
        <v>550</v>
      </c>
      <c r="I2571" s="586"/>
      <c r="J2571" s="367"/>
      <c r="K2571" s="519">
        <f>K2572+K2588</f>
        <v>0</v>
      </c>
      <c r="L2571" s="367"/>
    </row>
    <row r="2572" spans="1:12" ht="19.5" hidden="1" customHeight="1">
      <c r="A2572" s="453">
        <v>4</v>
      </c>
      <c r="B2572" s="435">
        <v>7</v>
      </c>
      <c r="C2572" s="420" t="s">
        <v>39</v>
      </c>
      <c r="D2572" s="92">
        <v>5</v>
      </c>
      <c r="E2572" s="92">
        <v>2</v>
      </c>
      <c r="F2572" s="92"/>
      <c r="G2572" s="520"/>
      <c r="H2572" s="367" t="s">
        <v>43</v>
      </c>
      <c r="I2572" s="527"/>
      <c r="J2572" s="367"/>
      <c r="K2572" s="519">
        <f>K2573+K2580+K2585</f>
        <v>0</v>
      </c>
      <c r="L2572" s="367"/>
    </row>
    <row r="2573" spans="1:12" ht="19.5" hidden="1" customHeight="1">
      <c r="A2573" s="453">
        <v>4</v>
      </c>
      <c r="B2573" s="435">
        <v>7</v>
      </c>
      <c r="C2573" s="420" t="s">
        <v>39</v>
      </c>
      <c r="D2573" s="92">
        <v>5</v>
      </c>
      <c r="E2573" s="92">
        <v>2</v>
      </c>
      <c r="F2573" s="92">
        <v>1</v>
      </c>
      <c r="G2573" s="520"/>
      <c r="H2573" s="367" t="s">
        <v>161</v>
      </c>
      <c r="I2573" s="527"/>
      <c r="J2573" s="367"/>
      <c r="K2573" s="519">
        <f>SUM(K2574:K2579)</f>
        <v>0</v>
      </c>
      <c r="L2573" s="367"/>
    </row>
    <row r="2574" spans="1:12" ht="19.5" hidden="1" customHeight="1">
      <c r="A2574" s="453">
        <v>4</v>
      </c>
      <c r="B2574" s="435">
        <v>7</v>
      </c>
      <c r="C2574" s="420" t="s">
        <v>39</v>
      </c>
      <c r="D2574" s="92">
        <v>5</v>
      </c>
      <c r="E2574" s="92">
        <v>2</v>
      </c>
      <c r="F2574" s="92">
        <v>1</v>
      </c>
      <c r="G2574" s="549" t="s">
        <v>34</v>
      </c>
      <c r="H2574" s="550" t="s">
        <v>330</v>
      </c>
      <c r="I2574" s="527"/>
      <c r="J2574" s="367"/>
      <c r="K2574" s="519"/>
      <c r="L2574" s="367"/>
    </row>
    <row r="2575" spans="1:12" s="566" customFormat="1" ht="24.95" hidden="1" customHeight="1">
      <c r="A2575" s="453">
        <v>4</v>
      </c>
      <c r="B2575" s="435">
        <v>7</v>
      </c>
      <c r="C2575" s="420" t="s">
        <v>39</v>
      </c>
      <c r="D2575" s="92">
        <v>5</v>
      </c>
      <c r="E2575" s="92">
        <v>2</v>
      </c>
      <c r="F2575" s="92">
        <v>1</v>
      </c>
      <c r="G2575" s="564" t="s">
        <v>41</v>
      </c>
      <c r="H2575" s="550" t="s">
        <v>695</v>
      </c>
      <c r="I2575" s="527"/>
      <c r="J2575" s="367"/>
      <c r="K2575" s="519"/>
      <c r="L2575" s="367"/>
    </row>
    <row r="2576" spans="1:12" ht="19.5" hidden="1" customHeight="1">
      <c r="A2576" s="453">
        <v>4</v>
      </c>
      <c r="B2576" s="435">
        <v>7</v>
      </c>
      <c r="C2576" s="420" t="s">
        <v>39</v>
      </c>
      <c r="D2576" s="92">
        <v>5</v>
      </c>
      <c r="E2576" s="92">
        <v>2</v>
      </c>
      <c r="F2576" s="92">
        <v>1</v>
      </c>
      <c r="G2576" s="564" t="s">
        <v>45</v>
      </c>
      <c r="H2576" s="550" t="s">
        <v>197</v>
      </c>
      <c r="I2576" s="527"/>
      <c r="J2576" s="367"/>
      <c r="K2576" s="519"/>
      <c r="L2576" s="367"/>
    </row>
    <row r="2577" spans="1:12" ht="19.5" hidden="1" customHeight="1">
      <c r="A2577" s="453">
        <v>4</v>
      </c>
      <c r="B2577" s="435">
        <v>7</v>
      </c>
      <c r="C2577" s="420" t="s">
        <v>39</v>
      </c>
      <c r="D2577" s="92">
        <v>5</v>
      </c>
      <c r="E2577" s="92">
        <v>2</v>
      </c>
      <c r="F2577" s="92">
        <v>1</v>
      </c>
      <c r="G2577" s="564" t="s">
        <v>49</v>
      </c>
      <c r="H2577" s="550" t="s">
        <v>203</v>
      </c>
      <c r="I2577" s="527"/>
      <c r="J2577" s="367"/>
      <c r="K2577" s="519"/>
      <c r="L2577" s="367"/>
    </row>
    <row r="2578" spans="1:12" ht="19.5" hidden="1" customHeight="1">
      <c r="A2578" s="453">
        <v>4</v>
      </c>
      <c r="B2578" s="435">
        <v>7</v>
      </c>
      <c r="C2578" s="420" t="s">
        <v>39</v>
      </c>
      <c r="D2578" s="92">
        <v>5</v>
      </c>
      <c r="E2578" s="92">
        <v>2</v>
      </c>
      <c r="F2578" s="92">
        <v>1</v>
      </c>
      <c r="G2578" s="564" t="s">
        <v>51</v>
      </c>
      <c r="H2578" s="550" t="s">
        <v>446</v>
      </c>
      <c r="I2578" s="527"/>
      <c r="J2578" s="367"/>
      <c r="K2578" s="519"/>
      <c r="L2578" s="367"/>
    </row>
    <row r="2579" spans="1:12" ht="19.5" hidden="1" customHeight="1">
      <c r="A2579" s="453">
        <v>4</v>
      </c>
      <c r="B2579" s="435">
        <v>7</v>
      </c>
      <c r="C2579" s="420" t="s">
        <v>39</v>
      </c>
      <c r="D2579" s="92">
        <v>5</v>
      </c>
      <c r="E2579" s="92">
        <v>2</v>
      </c>
      <c r="F2579" s="92">
        <v>1</v>
      </c>
      <c r="G2579" s="549" t="s">
        <v>585</v>
      </c>
      <c r="H2579" s="550" t="s">
        <v>725</v>
      </c>
      <c r="I2579" s="527"/>
      <c r="J2579" s="367"/>
      <c r="K2579" s="519"/>
      <c r="L2579" s="367"/>
    </row>
    <row r="2580" spans="1:12" ht="19.5" hidden="1" customHeight="1">
      <c r="A2580" s="453">
        <v>4</v>
      </c>
      <c r="B2580" s="435">
        <v>7</v>
      </c>
      <c r="C2580" s="420" t="s">
        <v>39</v>
      </c>
      <c r="D2580" s="92">
        <v>5</v>
      </c>
      <c r="E2580" s="92">
        <v>2</v>
      </c>
      <c r="F2580" s="92">
        <v>2</v>
      </c>
      <c r="G2580" s="520"/>
      <c r="H2580" s="367" t="s">
        <v>220</v>
      </c>
      <c r="I2580" s="527"/>
      <c r="J2580" s="367"/>
      <c r="K2580" s="519">
        <f>SUM(K2581:K2584)</f>
        <v>0</v>
      </c>
      <c r="L2580" s="367"/>
    </row>
    <row r="2581" spans="1:12" ht="19.5" hidden="1" customHeight="1">
      <c r="A2581" s="453">
        <v>4</v>
      </c>
      <c r="B2581" s="435">
        <v>7</v>
      </c>
      <c r="C2581" s="420" t="s">
        <v>39</v>
      </c>
      <c r="D2581" s="92">
        <v>5</v>
      </c>
      <c r="E2581" s="92">
        <v>2</v>
      </c>
      <c r="F2581" s="92">
        <v>2</v>
      </c>
      <c r="G2581" s="549" t="s">
        <v>34</v>
      </c>
      <c r="H2581" s="367" t="s">
        <v>339</v>
      </c>
      <c r="I2581" s="527"/>
      <c r="J2581" s="367"/>
      <c r="K2581" s="519"/>
      <c r="L2581" s="367"/>
    </row>
    <row r="2582" spans="1:12" ht="21.75" hidden="1" customHeight="1">
      <c r="A2582" s="453">
        <v>4</v>
      </c>
      <c r="B2582" s="435">
        <v>7</v>
      </c>
      <c r="C2582" s="420" t="s">
        <v>39</v>
      </c>
      <c r="D2582" s="92">
        <v>5</v>
      </c>
      <c r="E2582" s="92">
        <v>2</v>
      </c>
      <c r="F2582" s="92">
        <v>2</v>
      </c>
      <c r="G2582" s="564" t="s">
        <v>41</v>
      </c>
      <c r="H2582" s="367" t="s">
        <v>792</v>
      </c>
      <c r="I2582" s="527"/>
      <c r="J2582" s="367"/>
      <c r="K2582" s="519"/>
      <c r="L2582" s="367"/>
    </row>
    <row r="2583" spans="1:12" ht="19.5" hidden="1" customHeight="1">
      <c r="A2583" s="453">
        <v>4</v>
      </c>
      <c r="B2583" s="435">
        <v>7</v>
      </c>
      <c r="C2583" s="420" t="s">
        <v>39</v>
      </c>
      <c r="D2583" s="92">
        <v>5</v>
      </c>
      <c r="E2583" s="92">
        <v>2</v>
      </c>
      <c r="F2583" s="92">
        <v>2</v>
      </c>
      <c r="G2583" s="564" t="s">
        <v>45</v>
      </c>
      <c r="H2583" s="367" t="s">
        <v>702</v>
      </c>
      <c r="I2583" s="527"/>
      <c r="J2583" s="367"/>
      <c r="K2583" s="519"/>
      <c r="L2583" s="367"/>
    </row>
    <row r="2584" spans="1:12" ht="19.5" hidden="1" customHeight="1">
      <c r="A2584" s="453">
        <v>4</v>
      </c>
      <c r="B2584" s="435">
        <v>7</v>
      </c>
      <c r="C2584" s="420" t="s">
        <v>39</v>
      </c>
      <c r="D2584" s="92">
        <v>5</v>
      </c>
      <c r="E2584" s="92">
        <v>2</v>
      </c>
      <c r="F2584" s="92">
        <v>2</v>
      </c>
      <c r="G2584" s="549" t="s">
        <v>585</v>
      </c>
      <c r="H2584" s="367" t="s">
        <v>703</v>
      </c>
      <c r="I2584" s="527"/>
      <c r="J2584" s="367"/>
      <c r="K2584" s="519"/>
      <c r="L2584" s="367"/>
    </row>
    <row r="2585" spans="1:12" ht="19.5" hidden="1" customHeight="1">
      <c r="A2585" s="453">
        <v>4</v>
      </c>
      <c r="B2585" s="435">
        <v>7</v>
      </c>
      <c r="C2585" s="420" t="s">
        <v>39</v>
      </c>
      <c r="D2585" s="92">
        <v>5</v>
      </c>
      <c r="E2585" s="92">
        <v>2</v>
      </c>
      <c r="F2585" s="92">
        <v>7</v>
      </c>
      <c r="G2585" s="520"/>
      <c r="H2585" s="367" t="s">
        <v>768</v>
      </c>
      <c r="I2585" s="527"/>
      <c r="J2585" s="367"/>
      <c r="K2585" s="519">
        <f>SUM(K2586:K2587)</f>
        <v>0</v>
      </c>
      <c r="L2585" s="367"/>
    </row>
    <row r="2586" spans="1:12" ht="19.5" hidden="1" customHeight="1">
      <c r="A2586" s="453">
        <v>4</v>
      </c>
      <c r="B2586" s="435">
        <v>7</v>
      </c>
      <c r="C2586" s="420" t="s">
        <v>39</v>
      </c>
      <c r="D2586" s="92">
        <v>5</v>
      </c>
      <c r="E2586" s="92">
        <v>2</v>
      </c>
      <c r="F2586" s="92">
        <v>7</v>
      </c>
      <c r="G2586" s="518" t="s">
        <v>34</v>
      </c>
      <c r="H2586" s="367" t="s">
        <v>769</v>
      </c>
      <c r="I2586" s="527"/>
      <c r="J2586" s="367"/>
      <c r="K2586" s="519"/>
      <c r="L2586" s="367"/>
    </row>
    <row r="2587" spans="1:12" ht="19.5" hidden="1" customHeight="1">
      <c r="A2587" s="453">
        <v>4</v>
      </c>
      <c r="B2587" s="435">
        <v>7</v>
      </c>
      <c r="C2587" s="420" t="s">
        <v>39</v>
      </c>
      <c r="D2587" s="92">
        <v>5</v>
      </c>
      <c r="E2587" s="435">
        <v>2</v>
      </c>
      <c r="F2587" s="435">
        <v>7</v>
      </c>
      <c r="G2587" s="567" t="s">
        <v>37</v>
      </c>
      <c r="H2587" s="367" t="s">
        <v>770</v>
      </c>
      <c r="I2587" s="568"/>
      <c r="J2587" s="362"/>
      <c r="K2587" s="569"/>
      <c r="L2587" s="362"/>
    </row>
    <row r="2588" spans="1:12" ht="19.5" hidden="1" customHeight="1">
      <c r="A2588" s="453">
        <v>4</v>
      </c>
      <c r="B2588" s="435">
        <v>7</v>
      </c>
      <c r="C2588" s="420" t="s">
        <v>39</v>
      </c>
      <c r="D2588" s="92">
        <v>5</v>
      </c>
      <c r="E2588" s="92">
        <v>3</v>
      </c>
      <c r="F2588" s="92"/>
      <c r="G2588" s="520"/>
      <c r="H2588" s="367" t="s">
        <v>55</v>
      </c>
      <c r="I2588" s="527"/>
      <c r="J2588" s="367"/>
      <c r="K2588" s="519">
        <f>K2589</f>
        <v>0</v>
      </c>
      <c r="L2588" s="367"/>
    </row>
    <row r="2589" spans="1:12" ht="19.5" hidden="1" customHeight="1">
      <c r="A2589" s="453">
        <v>4</v>
      </c>
      <c r="B2589" s="435">
        <v>7</v>
      </c>
      <c r="C2589" s="420" t="s">
        <v>39</v>
      </c>
      <c r="D2589" s="92">
        <v>5</v>
      </c>
      <c r="E2589" s="92">
        <v>3</v>
      </c>
      <c r="F2589" s="92">
        <v>4</v>
      </c>
      <c r="G2589" s="520"/>
      <c r="H2589" s="367" t="s">
        <v>756</v>
      </c>
      <c r="I2589" s="527"/>
      <c r="J2589" s="367"/>
      <c r="K2589" s="519">
        <f>SUM(K2590:K2593)</f>
        <v>0</v>
      </c>
      <c r="L2589" s="367"/>
    </row>
    <row r="2590" spans="1:12" ht="19.5" hidden="1" customHeight="1">
      <c r="A2590" s="453">
        <v>4</v>
      </c>
      <c r="B2590" s="435">
        <v>7</v>
      </c>
      <c r="C2590" s="420" t="s">
        <v>39</v>
      </c>
      <c r="D2590" s="92">
        <v>5</v>
      </c>
      <c r="E2590" s="92">
        <v>3</v>
      </c>
      <c r="F2590" s="92">
        <v>4</v>
      </c>
      <c r="G2590" s="518" t="s">
        <v>34</v>
      </c>
      <c r="H2590" s="367" t="s">
        <v>731</v>
      </c>
      <c r="I2590" s="527"/>
      <c r="J2590" s="367"/>
      <c r="K2590" s="519"/>
      <c r="L2590" s="367"/>
    </row>
    <row r="2591" spans="1:12" ht="19.5" hidden="1" customHeight="1">
      <c r="A2591" s="453">
        <v>4</v>
      </c>
      <c r="B2591" s="435">
        <v>7</v>
      </c>
      <c r="C2591" s="420" t="s">
        <v>39</v>
      </c>
      <c r="D2591" s="92">
        <v>5</v>
      </c>
      <c r="E2591" s="92">
        <v>3</v>
      </c>
      <c r="F2591" s="92">
        <v>4</v>
      </c>
      <c r="G2591" s="518" t="s">
        <v>37</v>
      </c>
      <c r="H2591" s="367" t="s">
        <v>757</v>
      </c>
      <c r="I2591" s="527"/>
      <c r="J2591" s="367"/>
      <c r="K2591" s="519"/>
      <c r="L2591" s="367"/>
    </row>
    <row r="2592" spans="1:12" ht="19.5" hidden="1" customHeight="1">
      <c r="A2592" s="453">
        <v>4</v>
      </c>
      <c r="B2592" s="435">
        <v>7</v>
      </c>
      <c r="C2592" s="420" t="s">
        <v>39</v>
      </c>
      <c r="D2592" s="92">
        <v>5</v>
      </c>
      <c r="E2592" s="92">
        <v>3</v>
      </c>
      <c r="F2592" s="92">
        <v>4</v>
      </c>
      <c r="G2592" s="518" t="s">
        <v>39</v>
      </c>
      <c r="H2592" s="367" t="s">
        <v>758</v>
      </c>
      <c r="I2592" s="527"/>
      <c r="J2592" s="367"/>
      <c r="K2592" s="519"/>
      <c r="L2592" s="367"/>
    </row>
    <row r="2593" spans="1:12" ht="19.5" hidden="1" customHeight="1">
      <c r="A2593" s="453">
        <v>4</v>
      </c>
      <c r="B2593" s="435">
        <v>7</v>
      </c>
      <c r="C2593" s="420" t="s">
        <v>39</v>
      </c>
      <c r="D2593" s="92">
        <v>5</v>
      </c>
      <c r="E2593" s="92">
        <v>3</v>
      </c>
      <c r="F2593" s="92">
        <v>4</v>
      </c>
      <c r="G2593" s="518" t="s">
        <v>41</v>
      </c>
      <c r="H2593" s="367" t="s">
        <v>759</v>
      </c>
      <c r="I2593" s="527"/>
      <c r="J2593" s="367"/>
      <c r="K2593" s="519"/>
      <c r="L2593" s="367"/>
    </row>
    <row r="2594" spans="1:12" ht="19.5" hidden="1" customHeight="1">
      <c r="A2594" s="92">
        <v>4</v>
      </c>
      <c r="B2594" s="420">
        <v>7</v>
      </c>
      <c r="C2594" s="420" t="s">
        <v>41</v>
      </c>
      <c r="D2594" s="92"/>
      <c r="E2594" s="92"/>
      <c r="F2594" s="92"/>
      <c r="G2594" s="520"/>
      <c r="H2594" s="469" t="s">
        <v>551</v>
      </c>
      <c r="I2594" s="587"/>
      <c r="J2594" s="367"/>
      <c r="K2594" s="519">
        <f>K2595</f>
        <v>0</v>
      </c>
      <c r="L2594" s="367"/>
    </row>
    <row r="2595" spans="1:12" ht="19.5" hidden="1" customHeight="1">
      <c r="A2595" s="453">
        <v>4</v>
      </c>
      <c r="B2595" s="435">
        <v>7</v>
      </c>
      <c r="C2595" s="420" t="s">
        <v>41</v>
      </c>
      <c r="D2595" s="92">
        <v>5</v>
      </c>
      <c r="E2595" s="92">
        <v>2</v>
      </c>
      <c r="F2595" s="92"/>
      <c r="G2595" s="520"/>
      <c r="H2595" s="367" t="s">
        <v>43</v>
      </c>
      <c r="I2595" s="367"/>
      <c r="J2595" s="367"/>
      <c r="K2595" s="519">
        <f>K2596+K2603+K2608+K2612</f>
        <v>0</v>
      </c>
      <c r="L2595" s="367"/>
    </row>
    <row r="2596" spans="1:12" ht="19.5" hidden="1" customHeight="1">
      <c r="A2596" s="453">
        <v>4</v>
      </c>
      <c r="B2596" s="435">
        <v>7</v>
      </c>
      <c r="C2596" s="420" t="s">
        <v>41</v>
      </c>
      <c r="D2596" s="92">
        <v>5</v>
      </c>
      <c r="E2596" s="92">
        <v>2</v>
      </c>
      <c r="F2596" s="92">
        <v>1</v>
      </c>
      <c r="G2596" s="520"/>
      <c r="H2596" s="367" t="s">
        <v>161</v>
      </c>
      <c r="I2596" s="367"/>
      <c r="J2596" s="367"/>
      <c r="K2596" s="519">
        <f>SUM(K2597:K2602)</f>
        <v>0</v>
      </c>
      <c r="L2596" s="367"/>
    </row>
    <row r="2597" spans="1:12" ht="19.5" hidden="1" customHeight="1">
      <c r="A2597" s="453">
        <v>4</v>
      </c>
      <c r="B2597" s="435">
        <v>7</v>
      </c>
      <c r="C2597" s="420" t="s">
        <v>41</v>
      </c>
      <c r="D2597" s="92">
        <v>5</v>
      </c>
      <c r="E2597" s="92">
        <v>2</v>
      </c>
      <c r="F2597" s="92">
        <v>1</v>
      </c>
      <c r="G2597" s="549" t="s">
        <v>34</v>
      </c>
      <c r="H2597" s="550" t="s">
        <v>330</v>
      </c>
      <c r="I2597" s="367"/>
      <c r="J2597" s="367"/>
      <c r="K2597" s="519"/>
      <c r="L2597" s="367"/>
    </row>
    <row r="2598" spans="1:12" ht="19.5" hidden="1" customHeight="1">
      <c r="A2598" s="453">
        <v>4</v>
      </c>
      <c r="B2598" s="435">
        <v>7</v>
      </c>
      <c r="C2598" s="420" t="s">
        <v>41</v>
      </c>
      <c r="D2598" s="92">
        <v>5</v>
      </c>
      <c r="E2598" s="92">
        <v>2</v>
      </c>
      <c r="F2598" s="92">
        <v>1</v>
      </c>
      <c r="G2598" s="564" t="s">
        <v>41</v>
      </c>
      <c r="H2598" s="550" t="s">
        <v>695</v>
      </c>
      <c r="I2598" s="367"/>
      <c r="J2598" s="367"/>
      <c r="K2598" s="519"/>
      <c r="L2598" s="367"/>
    </row>
    <row r="2599" spans="1:12" ht="19.5" hidden="1" customHeight="1">
      <c r="A2599" s="453">
        <v>4</v>
      </c>
      <c r="B2599" s="435">
        <v>7</v>
      </c>
      <c r="C2599" s="420" t="s">
        <v>41</v>
      </c>
      <c r="D2599" s="92">
        <v>5</v>
      </c>
      <c r="E2599" s="92">
        <v>2</v>
      </c>
      <c r="F2599" s="92">
        <v>1</v>
      </c>
      <c r="G2599" s="564" t="s">
        <v>45</v>
      </c>
      <c r="H2599" s="550" t="s">
        <v>197</v>
      </c>
      <c r="I2599" s="367"/>
      <c r="J2599" s="367"/>
      <c r="K2599" s="519"/>
      <c r="L2599" s="367"/>
    </row>
    <row r="2600" spans="1:12" ht="19.5" hidden="1" customHeight="1">
      <c r="A2600" s="453">
        <v>4</v>
      </c>
      <c r="B2600" s="435">
        <v>7</v>
      </c>
      <c r="C2600" s="420" t="s">
        <v>41</v>
      </c>
      <c r="D2600" s="92">
        <v>5</v>
      </c>
      <c r="E2600" s="92">
        <v>2</v>
      </c>
      <c r="F2600" s="92">
        <v>1</v>
      </c>
      <c r="G2600" s="564" t="s">
        <v>49</v>
      </c>
      <c r="H2600" s="550" t="s">
        <v>203</v>
      </c>
      <c r="I2600" s="367"/>
      <c r="J2600" s="367"/>
      <c r="K2600" s="519"/>
      <c r="L2600" s="367"/>
    </row>
    <row r="2601" spans="1:12" ht="19.5" hidden="1" customHeight="1">
      <c r="A2601" s="453">
        <v>4</v>
      </c>
      <c r="B2601" s="435">
        <v>7</v>
      </c>
      <c r="C2601" s="420" t="s">
        <v>41</v>
      </c>
      <c r="D2601" s="92">
        <v>5</v>
      </c>
      <c r="E2601" s="92">
        <v>2</v>
      </c>
      <c r="F2601" s="92">
        <v>1</v>
      </c>
      <c r="G2601" s="564" t="s">
        <v>51</v>
      </c>
      <c r="H2601" s="550" t="s">
        <v>446</v>
      </c>
      <c r="I2601" s="367"/>
      <c r="J2601" s="367"/>
      <c r="K2601" s="519"/>
      <c r="L2601" s="367"/>
    </row>
    <row r="2602" spans="1:12" s="566" customFormat="1" ht="24" hidden="1" customHeight="1">
      <c r="A2602" s="453">
        <v>4</v>
      </c>
      <c r="B2602" s="435">
        <v>7</v>
      </c>
      <c r="C2602" s="420" t="s">
        <v>41</v>
      </c>
      <c r="D2602" s="92">
        <v>5</v>
      </c>
      <c r="E2602" s="92">
        <v>2</v>
      </c>
      <c r="F2602" s="92">
        <v>1</v>
      </c>
      <c r="G2602" s="549" t="s">
        <v>585</v>
      </c>
      <c r="H2602" s="550" t="s">
        <v>725</v>
      </c>
      <c r="I2602" s="367"/>
      <c r="J2602" s="367"/>
      <c r="K2602" s="519"/>
      <c r="L2602" s="367"/>
    </row>
    <row r="2603" spans="1:12" hidden="1">
      <c r="A2603" s="453">
        <v>4</v>
      </c>
      <c r="B2603" s="435">
        <v>7</v>
      </c>
      <c r="C2603" s="420" t="s">
        <v>41</v>
      </c>
      <c r="D2603" s="92">
        <v>5</v>
      </c>
      <c r="E2603" s="92">
        <v>2</v>
      </c>
      <c r="F2603" s="92">
        <v>2</v>
      </c>
      <c r="G2603" s="520"/>
      <c r="H2603" s="367" t="s">
        <v>220</v>
      </c>
      <c r="I2603" s="367"/>
      <c r="J2603" s="367"/>
      <c r="K2603" s="519">
        <f>SUM(K2604:K2607)</f>
        <v>0</v>
      </c>
      <c r="L2603" s="367"/>
    </row>
    <row r="2604" spans="1:12" ht="19.5" hidden="1" customHeight="1">
      <c r="A2604" s="453">
        <v>4</v>
      </c>
      <c r="B2604" s="435">
        <v>7</v>
      </c>
      <c r="C2604" s="420" t="s">
        <v>41</v>
      </c>
      <c r="D2604" s="92">
        <v>5</v>
      </c>
      <c r="E2604" s="92">
        <v>2</v>
      </c>
      <c r="F2604" s="92">
        <v>2</v>
      </c>
      <c r="G2604" s="549" t="s">
        <v>34</v>
      </c>
      <c r="H2604" s="367" t="s">
        <v>339</v>
      </c>
      <c r="I2604" s="367"/>
      <c r="J2604" s="367"/>
      <c r="K2604" s="519"/>
      <c r="L2604" s="367"/>
    </row>
    <row r="2605" spans="1:12" ht="19.5" hidden="1" customHeight="1">
      <c r="A2605" s="453">
        <v>4</v>
      </c>
      <c r="B2605" s="435">
        <v>7</v>
      </c>
      <c r="C2605" s="420" t="s">
        <v>41</v>
      </c>
      <c r="D2605" s="92">
        <v>5</v>
      </c>
      <c r="E2605" s="92">
        <v>2</v>
      </c>
      <c r="F2605" s="92">
        <v>2</v>
      </c>
      <c r="G2605" s="564" t="s">
        <v>41</v>
      </c>
      <c r="H2605" s="367" t="s">
        <v>792</v>
      </c>
      <c r="I2605" s="367"/>
      <c r="J2605" s="367"/>
      <c r="K2605" s="519"/>
      <c r="L2605" s="367"/>
    </row>
    <row r="2606" spans="1:12" ht="19.5" hidden="1" customHeight="1">
      <c r="A2606" s="453">
        <v>4</v>
      </c>
      <c r="B2606" s="435">
        <v>7</v>
      </c>
      <c r="C2606" s="420" t="s">
        <v>41</v>
      </c>
      <c r="D2606" s="92">
        <v>5</v>
      </c>
      <c r="E2606" s="92">
        <v>2</v>
      </c>
      <c r="F2606" s="92">
        <v>2</v>
      </c>
      <c r="G2606" s="564" t="s">
        <v>45</v>
      </c>
      <c r="H2606" s="367" t="s">
        <v>702</v>
      </c>
      <c r="I2606" s="367"/>
      <c r="J2606" s="367"/>
      <c r="K2606" s="519"/>
      <c r="L2606" s="367"/>
    </row>
    <row r="2607" spans="1:12" ht="19.5" hidden="1" customHeight="1">
      <c r="A2607" s="453">
        <v>4</v>
      </c>
      <c r="B2607" s="435">
        <v>7</v>
      </c>
      <c r="C2607" s="420" t="s">
        <v>41</v>
      </c>
      <c r="D2607" s="92">
        <v>5</v>
      </c>
      <c r="E2607" s="92">
        <v>2</v>
      </c>
      <c r="F2607" s="92">
        <v>2</v>
      </c>
      <c r="G2607" s="549" t="s">
        <v>585</v>
      </c>
      <c r="H2607" s="367" t="s">
        <v>703</v>
      </c>
      <c r="I2607" s="367"/>
      <c r="J2607" s="367"/>
      <c r="K2607" s="519"/>
      <c r="L2607" s="367"/>
    </row>
    <row r="2608" spans="1:12" ht="19.5" hidden="1" customHeight="1">
      <c r="A2608" s="453">
        <v>4</v>
      </c>
      <c r="B2608" s="435">
        <v>7</v>
      </c>
      <c r="C2608" s="420" t="s">
        <v>41</v>
      </c>
      <c r="D2608" s="92">
        <v>5</v>
      </c>
      <c r="E2608" s="92">
        <v>2</v>
      </c>
      <c r="F2608" s="92">
        <v>3</v>
      </c>
      <c r="G2608" s="520"/>
      <c r="H2608" s="367" t="s">
        <v>226</v>
      </c>
      <c r="I2608" s="367"/>
      <c r="J2608" s="367"/>
      <c r="K2608" s="519">
        <f>SUM(K2609:K2611)</f>
        <v>0</v>
      </c>
      <c r="L2608" s="367"/>
    </row>
    <row r="2609" spans="1:12" ht="19.5" hidden="1" customHeight="1">
      <c r="A2609" s="453">
        <v>4</v>
      </c>
      <c r="B2609" s="435">
        <v>7</v>
      </c>
      <c r="C2609" s="420" t="s">
        <v>41</v>
      </c>
      <c r="D2609" s="92">
        <v>5</v>
      </c>
      <c r="E2609" s="92">
        <v>2</v>
      </c>
      <c r="F2609" s="92">
        <v>3</v>
      </c>
      <c r="G2609" s="518" t="s">
        <v>34</v>
      </c>
      <c r="H2609" s="367" t="s">
        <v>704</v>
      </c>
      <c r="I2609" s="367"/>
      <c r="J2609" s="367"/>
      <c r="K2609" s="519"/>
      <c r="L2609" s="367"/>
    </row>
    <row r="2610" spans="1:12" ht="19.5" hidden="1" customHeight="1">
      <c r="A2610" s="453">
        <v>4</v>
      </c>
      <c r="B2610" s="435">
        <v>7</v>
      </c>
      <c r="C2610" s="420" t="s">
        <v>41</v>
      </c>
      <c r="D2610" s="92">
        <v>5</v>
      </c>
      <c r="E2610" s="92">
        <v>2</v>
      </c>
      <c r="F2610" s="92">
        <v>3</v>
      </c>
      <c r="G2610" s="518" t="s">
        <v>37</v>
      </c>
      <c r="H2610" s="367" t="s">
        <v>705</v>
      </c>
      <c r="I2610" s="367"/>
      <c r="J2610" s="367"/>
      <c r="K2610" s="519"/>
      <c r="L2610" s="367"/>
    </row>
    <row r="2611" spans="1:12" ht="19.5" hidden="1" customHeight="1">
      <c r="A2611" s="453">
        <v>4</v>
      </c>
      <c r="B2611" s="435">
        <v>7</v>
      </c>
      <c r="C2611" s="420" t="s">
        <v>41</v>
      </c>
      <c r="D2611" s="92">
        <v>5</v>
      </c>
      <c r="E2611" s="92">
        <v>2</v>
      </c>
      <c r="F2611" s="92">
        <v>3</v>
      </c>
      <c r="G2611" s="518" t="s">
        <v>39</v>
      </c>
      <c r="H2611" s="367" t="s">
        <v>495</v>
      </c>
      <c r="I2611" s="367"/>
      <c r="J2611" s="367"/>
      <c r="K2611" s="519"/>
      <c r="L2611" s="367"/>
    </row>
    <row r="2612" spans="1:12" ht="19.5" hidden="1" customHeight="1">
      <c r="A2612" s="453">
        <v>4</v>
      </c>
      <c r="B2612" s="435">
        <v>7</v>
      </c>
      <c r="C2612" s="420" t="s">
        <v>41</v>
      </c>
      <c r="D2612" s="92">
        <v>5</v>
      </c>
      <c r="E2612" s="92">
        <v>2</v>
      </c>
      <c r="F2612" s="92">
        <v>7</v>
      </c>
      <c r="G2612" s="520"/>
      <c r="H2612" s="367" t="s">
        <v>768</v>
      </c>
      <c r="I2612" s="367"/>
      <c r="J2612" s="367"/>
      <c r="K2612" s="519">
        <f>SUM(K2613:K2614)</f>
        <v>0</v>
      </c>
      <c r="L2612" s="367"/>
    </row>
    <row r="2613" spans="1:12" ht="19.5" hidden="1" customHeight="1">
      <c r="A2613" s="453">
        <v>4</v>
      </c>
      <c r="B2613" s="435">
        <v>7</v>
      </c>
      <c r="C2613" s="420" t="s">
        <v>41</v>
      </c>
      <c r="D2613" s="92">
        <v>5</v>
      </c>
      <c r="E2613" s="92">
        <v>2</v>
      </c>
      <c r="F2613" s="92">
        <v>7</v>
      </c>
      <c r="G2613" s="518" t="s">
        <v>34</v>
      </c>
      <c r="H2613" s="367" t="s">
        <v>769</v>
      </c>
      <c r="I2613" s="367"/>
      <c r="J2613" s="367"/>
      <c r="K2613" s="519"/>
      <c r="L2613" s="367"/>
    </row>
    <row r="2614" spans="1:12" ht="19.5" hidden="1" customHeight="1">
      <c r="A2614" s="453">
        <v>4</v>
      </c>
      <c r="B2614" s="435">
        <v>7</v>
      </c>
      <c r="C2614" s="420" t="s">
        <v>41</v>
      </c>
      <c r="D2614" s="92">
        <v>5</v>
      </c>
      <c r="E2614" s="435">
        <v>2</v>
      </c>
      <c r="F2614" s="435">
        <v>7</v>
      </c>
      <c r="G2614" s="567" t="s">
        <v>37</v>
      </c>
      <c r="H2614" s="367" t="s">
        <v>770</v>
      </c>
      <c r="I2614" s="362"/>
      <c r="J2614" s="362"/>
      <c r="K2614" s="569"/>
      <c r="L2614" s="362"/>
    </row>
    <row r="2615" spans="1:12" ht="19.5" hidden="1" customHeight="1">
      <c r="A2615" s="453">
        <v>4</v>
      </c>
      <c r="B2615" s="435">
        <v>7</v>
      </c>
      <c r="C2615" s="420" t="s">
        <v>585</v>
      </c>
      <c r="D2615" s="92"/>
      <c r="E2615" s="92"/>
      <c r="F2615" s="92"/>
      <c r="G2615" s="520"/>
      <c r="H2615" s="585" t="s">
        <v>625</v>
      </c>
      <c r="I2615" s="586"/>
      <c r="J2615" s="367"/>
      <c r="K2615" s="519">
        <f>K2616</f>
        <v>0</v>
      </c>
      <c r="L2615" s="367"/>
    </row>
    <row r="2616" spans="1:12" ht="19.5" hidden="1" customHeight="1">
      <c r="A2616" s="453">
        <v>4</v>
      </c>
      <c r="B2616" s="435">
        <v>7</v>
      </c>
      <c r="C2616" s="420" t="s">
        <v>585</v>
      </c>
      <c r="D2616" s="92">
        <v>5</v>
      </c>
      <c r="E2616" s="92">
        <v>2</v>
      </c>
      <c r="F2616" s="92"/>
      <c r="G2616" s="520"/>
      <c r="H2616" s="367" t="s">
        <v>43</v>
      </c>
      <c r="I2616" s="527"/>
      <c r="J2616" s="367"/>
      <c r="K2616" s="519">
        <f>K2617+K2624+K2629</f>
        <v>0</v>
      </c>
      <c r="L2616" s="367"/>
    </row>
    <row r="2617" spans="1:12" ht="19.5" hidden="1" customHeight="1">
      <c r="A2617" s="453">
        <v>4</v>
      </c>
      <c r="B2617" s="435">
        <v>7</v>
      </c>
      <c r="C2617" s="420" t="s">
        <v>585</v>
      </c>
      <c r="D2617" s="92">
        <v>5</v>
      </c>
      <c r="E2617" s="92">
        <v>2</v>
      </c>
      <c r="F2617" s="92">
        <v>1</v>
      </c>
      <c r="G2617" s="520"/>
      <c r="H2617" s="367" t="s">
        <v>161</v>
      </c>
      <c r="I2617" s="527"/>
      <c r="J2617" s="367"/>
      <c r="K2617" s="519">
        <f>SUM(K2618:K2623)</f>
        <v>0</v>
      </c>
      <c r="L2617" s="367"/>
    </row>
    <row r="2618" spans="1:12" ht="19.5" hidden="1" customHeight="1">
      <c r="A2618" s="453">
        <v>4</v>
      </c>
      <c r="B2618" s="435">
        <v>7</v>
      </c>
      <c r="C2618" s="420" t="s">
        <v>585</v>
      </c>
      <c r="D2618" s="92">
        <v>5</v>
      </c>
      <c r="E2618" s="92">
        <v>2</v>
      </c>
      <c r="F2618" s="92">
        <v>1</v>
      </c>
      <c r="G2618" s="549" t="s">
        <v>34</v>
      </c>
      <c r="H2618" s="550" t="s">
        <v>330</v>
      </c>
      <c r="I2618" s="527"/>
      <c r="J2618" s="367"/>
      <c r="K2618" s="519"/>
      <c r="L2618" s="367"/>
    </row>
    <row r="2619" spans="1:12" s="566" customFormat="1" ht="23.1" hidden="1" customHeight="1">
      <c r="A2619" s="453">
        <v>4</v>
      </c>
      <c r="B2619" s="435">
        <v>7</v>
      </c>
      <c r="C2619" s="420" t="s">
        <v>585</v>
      </c>
      <c r="D2619" s="92">
        <v>5</v>
      </c>
      <c r="E2619" s="92">
        <v>2</v>
      </c>
      <c r="F2619" s="92">
        <v>1</v>
      </c>
      <c r="G2619" s="564" t="s">
        <v>41</v>
      </c>
      <c r="H2619" s="550" t="s">
        <v>695</v>
      </c>
      <c r="I2619" s="527"/>
      <c r="J2619" s="367"/>
      <c r="K2619" s="519"/>
      <c r="L2619" s="367"/>
    </row>
    <row r="2620" spans="1:12" s="352" customFormat="1" ht="18.75" hidden="1" customHeight="1">
      <c r="A2620" s="453">
        <v>4</v>
      </c>
      <c r="B2620" s="435">
        <v>7</v>
      </c>
      <c r="C2620" s="420" t="s">
        <v>585</v>
      </c>
      <c r="D2620" s="92">
        <v>5</v>
      </c>
      <c r="E2620" s="92">
        <v>2</v>
      </c>
      <c r="F2620" s="92">
        <v>1</v>
      </c>
      <c r="G2620" s="564" t="s">
        <v>45</v>
      </c>
      <c r="H2620" s="550" t="s">
        <v>197</v>
      </c>
      <c r="I2620" s="527"/>
      <c r="J2620" s="367"/>
      <c r="K2620" s="519"/>
      <c r="L2620" s="367"/>
    </row>
    <row r="2621" spans="1:12" s="352" customFormat="1" ht="17.25" hidden="1" customHeight="1">
      <c r="A2621" s="453">
        <v>4</v>
      </c>
      <c r="B2621" s="435">
        <v>7</v>
      </c>
      <c r="C2621" s="420" t="s">
        <v>585</v>
      </c>
      <c r="D2621" s="92">
        <v>5</v>
      </c>
      <c r="E2621" s="92">
        <v>2</v>
      </c>
      <c r="F2621" s="92">
        <v>1</v>
      </c>
      <c r="G2621" s="564" t="s">
        <v>49</v>
      </c>
      <c r="H2621" s="550" t="s">
        <v>203</v>
      </c>
      <c r="I2621" s="527"/>
      <c r="J2621" s="367"/>
      <c r="K2621" s="519"/>
      <c r="L2621" s="367"/>
    </row>
    <row r="2622" spans="1:12" s="517" customFormat="1" ht="17.25" hidden="1" customHeight="1">
      <c r="A2622" s="453">
        <v>4</v>
      </c>
      <c r="B2622" s="435">
        <v>7</v>
      </c>
      <c r="C2622" s="420" t="s">
        <v>585</v>
      </c>
      <c r="D2622" s="92">
        <v>5</v>
      </c>
      <c r="E2622" s="92">
        <v>2</v>
      </c>
      <c r="F2622" s="92">
        <v>1</v>
      </c>
      <c r="G2622" s="564" t="s">
        <v>51</v>
      </c>
      <c r="H2622" s="550" t="s">
        <v>446</v>
      </c>
      <c r="I2622" s="527"/>
      <c r="J2622" s="367"/>
      <c r="K2622" s="519"/>
      <c r="L2622" s="367"/>
    </row>
    <row r="2623" spans="1:12" s="523" customFormat="1" ht="17.25" hidden="1" customHeight="1">
      <c r="A2623" s="453">
        <v>4</v>
      </c>
      <c r="B2623" s="435">
        <v>7</v>
      </c>
      <c r="C2623" s="420" t="s">
        <v>585</v>
      </c>
      <c r="D2623" s="92">
        <v>5</v>
      </c>
      <c r="E2623" s="92">
        <v>2</v>
      </c>
      <c r="F2623" s="92">
        <v>1</v>
      </c>
      <c r="G2623" s="549" t="s">
        <v>585</v>
      </c>
      <c r="H2623" s="550" t="s">
        <v>725</v>
      </c>
      <c r="I2623" s="527"/>
      <c r="J2623" s="367"/>
      <c r="K2623" s="519"/>
      <c r="L2623" s="367"/>
    </row>
    <row r="2624" spans="1:12" ht="17.25" hidden="1" customHeight="1">
      <c r="A2624" s="453">
        <v>4</v>
      </c>
      <c r="B2624" s="435">
        <v>7</v>
      </c>
      <c r="C2624" s="420" t="s">
        <v>585</v>
      </c>
      <c r="D2624" s="92">
        <v>5</v>
      </c>
      <c r="E2624" s="92">
        <v>2</v>
      </c>
      <c r="F2624" s="92">
        <v>2</v>
      </c>
      <c r="G2624" s="520"/>
      <c r="H2624" s="367" t="s">
        <v>220</v>
      </c>
      <c r="I2624" s="527"/>
      <c r="J2624" s="367"/>
      <c r="K2624" s="519">
        <f>SUM(K2625:K2628)</f>
        <v>0</v>
      </c>
      <c r="L2624" s="367"/>
    </row>
    <row r="2625" spans="1:12" ht="17.25" hidden="1" customHeight="1">
      <c r="A2625" s="453">
        <v>4</v>
      </c>
      <c r="B2625" s="435">
        <v>7</v>
      </c>
      <c r="C2625" s="420" t="s">
        <v>585</v>
      </c>
      <c r="D2625" s="92">
        <v>5</v>
      </c>
      <c r="E2625" s="92">
        <v>2</v>
      </c>
      <c r="F2625" s="92">
        <v>2</v>
      </c>
      <c r="G2625" s="549" t="s">
        <v>34</v>
      </c>
      <c r="H2625" s="367" t="s">
        <v>339</v>
      </c>
      <c r="I2625" s="527"/>
      <c r="J2625" s="367"/>
      <c r="K2625" s="519"/>
      <c r="L2625" s="367"/>
    </row>
    <row r="2626" spans="1:12" s="352" customFormat="1" ht="17.25" hidden="1" customHeight="1">
      <c r="A2626" s="453">
        <v>4</v>
      </c>
      <c r="B2626" s="435">
        <v>7</v>
      </c>
      <c r="C2626" s="420" t="s">
        <v>585</v>
      </c>
      <c r="D2626" s="92">
        <v>5</v>
      </c>
      <c r="E2626" s="92">
        <v>2</v>
      </c>
      <c r="F2626" s="92">
        <v>2</v>
      </c>
      <c r="G2626" s="564" t="s">
        <v>41</v>
      </c>
      <c r="H2626" s="367" t="s">
        <v>792</v>
      </c>
      <c r="I2626" s="527"/>
      <c r="J2626" s="367"/>
      <c r="K2626" s="519"/>
      <c r="L2626" s="367"/>
    </row>
    <row r="2627" spans="1:12" s="517" customFormat="1" ht="18.75" hidden="1" customHeight="1">
      <c r="A2627" s="453">
        <v>4</v>
      </c>
      <c r="B2627" s="435">
        <v>7</v>
      </c>
      <c r="C2627" s="420" t="s">
        <v>585</v>
      </c>
      <c r="D2627" s="92">
        <v>5</v>
      </c>
      <c r="E2627" s="92">
        <v>2</v>
      </c>
      <c r="F2627" s="92">
        <v>2</v>
      </c>
      <c r="G2627" s="564" t="s">
        <v>45</v>
      </c>
      <c r="H2627" s="367" t="s">
        <v>702</v>
      </c>
      <c r="I2627" s="527"/>
      <c r="J2627" s="367"/>
      <c r="K2627" s="519"/>
      <c r="L2627" s="367"/>
    </row>
    <row r="2628" spans="1:12" s="523" customFormat="1" ht="18.75" hidden="1" customHeight="1">
      <c r="A2628" s="453">
        <v>4</v>
      </c>
      <c r="B2628" s="435">
        <v>7</v>
      </c>
      <c r="C2628" s="420" t="s">
        <v>585</v>
      </c>
      <c r="D2628" s="92">
        <v>5</v>
      </c>
      <c r="E2628" s="92">
        <v>2</v>
      </c>
      <c r="F2628" s="92">
        <v>2</v>
      </c>
      <c r="G2628" s="549" t="s">
        <v>585</v>
      </c>
      <c r="H2628" s="367" t="s">
        <v>703</v>
      </c>
      <c r="I2628" s="527"/>
      <c r="J2628" s="367"/>
      <c r="K2628" s="519"/>
      <c r="L2628" s="367"/>
    </row>
    <row r="2629" spans="1:12" ht="18.75" hidden="1" customHeight="1">
      <c r="A2629" s="453">
        <v>4</v>
      </c>
      <c r="B2629" s="435">
        <v>7</v>
      </c>
      <c r="C2629" s="420" t="s">
        <v>585</v>
      </c>
      <c r="D2629" s="92">
        <v>5</v>
      </c>
      <c r="E2629" s="92">
        <v>2</v>
      </c>
      <c r="F2629" s="92">
        <v>7</v>
      </c>
      <c r="G2629" s="520"/>
      <c r="H2629" s="367" t="s">
        <v>768</v>
      </c>
      <c r="I2629" s="527"/>
      <c r="J2629" s="367"/>
      <c r="K2629" s="519">
        <f>SUM(K2630:K2631)</f>
        <v>0</v>
      </c>
      <c r="L2629" s="367"/>
    </row>
    <row r="2630" spans="1:12" ht="18.75" hidden="1" customHeight="1">
      <c r="A2630" s="453">
        <v>4</v>
      </c>
      <c r="B2630" s="435">
        <v>7</v>
      </c>
      <c r="C2630" s="420" t="s">
        <v>585</v>
      </c>
      <c r="D2630" s="92">
        <v>5</v>
      </c>
      <c r="E2630" s="92">
        <v>2</v>
      </c>
      <c r="F2630" s="92">
        <v>7</v>
      </c>
      <c r="G2630" s="518" t="s">
        <v>34</v>
      </c>
      <c r="H2630" s="367" t="s">
        <v>769</v>
      </c>
      <c r="I2630" s="527"/>
      <c r="J2630" s="367"/>
      <c r="K2630" s="519"/>
      <c r="L2630" s="367"/>
    </row>
    <row r="2631" spans="1:12" s="352" customFormat="1" ht="47.25" hidden="1">
      <c r="A2631" s="453">
        <v>4</v>
      </c>
      <c r="B2631" s="435">
        <v>7</v>
      </c>
      <c r="C2631" s="420" t="s">
        <v>585</v>
      </c>
      <c r="D2631" s="92">
        <v>5</v>
      </c>
      <c r="E2631" s="435">
        <v>2</v>
      </c>
      <c r="F2631" s="435">
        <v>7</v>
      </c>
      <c r="G2631" s="567" t="s">
        <v>37</v>
      </c>
      <c r="H2631" s="367" t="s">
        <v>770</v>
      </c>
      <c r="I2631" s="568"/>
      <c r="J2631" s="362"/>
      <c r="K2631" s="569"/>
      <c r="L2631" s="362"/>
    </row>
    <row r="2632" spans="1:12" s="517" customFormat="1" ht="47.25">
      <c r="A2632" s="380">
        <v>5</v>
      </c>
      <c r="B2632" s="452"/>
      <c r="C2632" s="452"/>
      <c r="D2632" s="92"/>
      <c r="E2632" s="380"/>
      <c r="F2632" s="380"/>
      <c r="G2632" s="513"/>
      <c r="H2632" s="89" t="s">
        <v>552</v>
      </c>
      <c r="I2632" s="89"/>
      <c r="J2632" s="89"/>
      <c r="K2632" s="514">
        <f>K2633+K2638+K2643</f>
        <v>25285500</v>
      </c>
      <c r="L2632" s="89"/>
    </row>
    <row r="2633" spans="1:12" s="523" customFormat="1">
      <c r="A2633" s="380">
        <v>5</v>
      </c>
      <c r="B2633" s="452">
        <v>1</v>
      </c>
      <c r="C2633" s="380"/>
      <c r="D2633" s="92"/>
      <c r="E2633" s="380"/>
      <c r="F2633" s="380"/>
      <c r="G2633" s="513"/>
      <c r="H2633" s="89" t="s">
        <v>553</v>
      </c>
      <c r="I2633" s="89"/>
      <c r="J2633" s="89"/>
      <c r="K2633" s="514">
        <f>K2634</f>
        <v>25285500</v>
      </c>
      <c r="L2633" s="89"/>
    </row>
    <row r="2634" spans="1:12">
      <c r="A2634" s="415">
        <v>5</v>
      </c>
      <c r="B2634" s="416">
        <v>1</v>
      </c>
      <c r="C2634" s="416" t="s">
        <v>554</v>
      </c>
      <c r="D2634" s="92"/>
      <c r="E2634" s="415"/>
      <c r="F2634" s="415"/>
      <c r="G2634" s="515"/>
      <c r="H2634" s="93" t="s">
        <v>553</v>
      </c>
      <c r="I2634" s="93"/>
      <c r="J2634" s="93"/>
      <c r="K2634" s="516">
        <f>K2635</f>
        <v>25285500</v>
      </c>
      <c r="L2634" s="93"/>
    </row>
    <row r="2635" spans="1:12">
      <c r="A2635" s="418">
        <v>5</v>
      </c>
      <c r="B2635" s="419">
        <v>1</v>
      </c>
      <c r="C2635" s="419" t="s">
        <v>554</v>
      </c>
      <c r="D2635" s="92">
        <v>5</v>
      </c>
      <c r="E2635" s="418">
        <v>4</v>
      </c>
      <c r="F2635" s="418"/>
      <c r="G2635" s="525"/>
      <c r="H2635" s="90" t="s">
        <v>555</v>
      </c>
      <c r="I2635" s="90"/>
      <c r="J2635" s="90"/>
      <c r="K2635" s="522">
        <f>K2636</f>
        <v>25285500</v>
      </c>
      <c r="L2635" s="90" t="s">
        <v>876</v>
      </c>
    </row>
    <row r="2636" spans="1:12">
      <c r="A2636" s="92">
        <v>5</v>
      </c>
      <c r="B2636" s="420">
        <v>1</v>
      </c>
      <c r="C2636" s="420" t="s">
        <v>554</v>
      </c>
      <c r="D2636" s="92">
        <v>5</v>
      </c>
      <c r="E2636" s="92">
        <v>4</v>
      </c>
      <c r="F2636" s="92">
        <v>1</v>
      </c>
      <c r="G2636" s="520"/>
      <c r="H2636" s="367" t="s">
        <v>555</v>
      </c>
      <c r="I2636" s="367"/>
      <c r="J2636" s="367"/>
      <c r="K2636" s="519">
        <f>K2637</f>
        <v>25285500</v>
      </c>
      <c r="L2636" s="90" t="s">
        <v>876</v>
      </c>
    </row>
    <row r="2637" spans="1:12">
      <c r="A2637" s="92">
        <v>5</v>
      </c>
      <c r="B2637" s="420">
        <v>1</v>
      </c>
      <c r="C2637" s="420" t="s">
        <v>554</v>
      </c>
      <c r="D2637" s="92">
        <v>5</v>
      </c>
      <c r="E2637" s="92">
        <v>4</v>
      </c>
      <c r="F2637" s="92">
        <v>1</v>
      </c>
      <c r="G2637" s="520">
        <v>1</v>
      </c>
      <c r="H2637" s="367" t="s">
        <v>555</v>
      </c>
      <c r="I2637" s="367"/>
      <c r="J2637" s="367"/>
      <c r="K2637" s="519">
        <f>'5,2,0'!J21</f>
        <v>25285500</v>
      </c>
      <c r="L2637" s="90" t="s">
        <v>876</v>
      </c>
    </row>
    <row r="2638" spans="1:12">
      <c r="A2638" s="380">
        <v>5</v>
      </c>
      <c r="B2638" s="452">
        <v>2</v>
      </c>
      <c r="C2638" s="380"/>
      <c r="D2638" s="92"/>
      <c r="E2638" s="380"/>
      <c r="F2638" s="380"/>
      <c r="G2638" s="513"/>
      <c r="H2638" s="89" t="s">
        <v>556</v>
      </c>
      <c r="I2638" s="89"/>
      <c r="J2638" s="89"/>
      <c r="K2638" s="514">
        <f>K2639</f>
        <v>0</v>
      </c>
      <c r="L2638" s="89"/>
    </row>
    <row r="2639" spans="1:12">
      <c r="A2639" s="415">
        <v>5</v>
      </c>
      <c r="B2639" s="416">
        <v>2</v>
      </c>
      <c r="C2639" s="416" t="s">
        <v>554</v>
      </c>
      <c r="D2639" s="92"/>
      <c r="E2639" s="415"/>
      <c r="F2639" s="415"/>
      <c r="G2639" s="515"/>
      <c r="H2639" s="93" t="s">
        <v>556</v>
      </c>
      <c r="I2639" s="93"/>
      <c r="J2639" s="93"/>
      <c r="K2639" s="516">
        <f>K2640</f>
        <v>0</v>
      </c>
      <c r="L2639" s="93"/>
    </row>
    <row r="2640" spans="1:12" hidden="1">
      <c r="A2640" s="418">
        <v>5</v>
      </c>
      <c r="B2640" s="419">
        <v>2</v>
      </c>
      <c r="C2640" s="419" t="s">
        <v>554</v>
      </c>
      <c r="D2640" s="92">
        <v>5</v>
      </c>
      <c r="E2640" s="418">
        <v>4</v>
      </c>
      <c r="F2640" s="418"/>
      <c r="G2640" s="525"/>
      <c r="H2640" s="90" t="s">
        <v>555</v>
      </c>
      <c r="I2640" s="90"/>
      <c r="J2640" s="90"/>
      <c r="K2640" s="522">
        <f>K2641</f>
        <v>0</v>
      </c>
      <c r="L2640" s="90"/>
    </row>
    <row r="2641" spans="1:12" hidden="1">
      <c r="A2641" s="92">
        <v>5</v>
      </c>
      <c r="B2641" s="420">
        <v>2</v>
      </c>
      <c r="C2641" s="420" t="s">
        <v>554</v>
      </c>
      <c r="D2641" s="92">
        <v>5</v>
      </c>
      <c r="E2641" s="92">
        <v>4</v>
      </c>
      <c r="F2641" s="92">
        <v>1</v>
      </c>
      <c r="G2641" s="520"/>
      <c r="H2641" s="367" t="s">
        <v>555</v>
      </c>
      <c r="I2641" s="367"/>
      <c r="J2641" s="367"/>
      <c r="K2641" s="519">
        <f>K2642</f>
        <v>0</v>
      </c>
      <c r="L2641" s="367"/>
    </row>
    <row r="2642" spans="1:12" hidden="1">
      <c r="A2642" s="92">
        <v>5</v>
      </c>
      <c r="B2642" s="420">
        <v>2</v>
      </c>
      <c r="C2642" s="420" t="s">
        <v>554</v>
      </c>
      <c r="D2642" s="92">
        <v>5</v>
      </c>
      <c r="E2642" s="92">
        <v>4</v>
      </c>
      <c r="F2642" s="92">
        <v>1</v>
      </c>
      <c r="G2642" s="520">
        <v>1</v>
      </c>
      <c r="H2642" s="367" t="s">
        <v>555</v>
      </c>
      <c r="I2642" s="367"/>
      <c r="J2642" s="367"/>
      <c r="K2642" s="519"/>
      <c r="L2642" s="367"/>
    </row>
    <row r="2643" spans="1:12">
      <c r="A2643" s="380">
        <v>5</v>
      </c>
      <c r="B2643" s="452">
        <v>3</v>
      </c>
      <c r="C2643" s="380"/>
      <c r="D2643" s="92"/>
      <c r="E2643" s="380"/>
      <c r="F2643" s="380"/>
      <c r="G2643" s="513"/>
      <c r="H2643" s="89" t="s">
        <v>557</v>
      </c>
      <c r="I2643" s="89"/>
      <c r="J2643" s="89"/>
      <c r="K2643" s="514">
        <f>K2644</f>
        <v>0</v>
      </c>
      <c r="L2643" s="89"/>
    </row>
    <row r="2644" spans="1:12">
      <c r="A2644" s="415">
        <v>5</v>
      </c>
      <c r="B2644" s="416">
        <v>3</v>
      </c>
      <c r="C2644" s="416" t="s">
        <v>554</v>
      </c>
      <c r="D2644" s="92"/>
      <c r="E2644" s="415"/>
      <c r="F2644" s="415"/>
      <c r="G2644" s="515"/>
      <c r="H2644" s="93" t="s">
        <v>557</v>
      </c>
      <c r="I2644" s="93"/>
      <c r="J2644" s="93"/>
      <c r="K2644" s="516">
        <f>K2645</f>
        <v>0</v>
      </c>
      <c r="L2644" s="93"/>
    </row>
    <row r="2645" spans="1:12" hidden="1">
      <c r="A2645" s="418">
        <v>5</v>
      </c>
      <c r="B2645" s="419">
        <v>3</v>
      </c>
      <c r="C2645" s="419" t="s">
        <v>554</v>
      </c>
      <c r="D2645" s="92">
        <v>5</v>
      </c>
      <c r="E2645" s="418">
        <v>4</v>
      </c>
      <c r="F2645" s="418"/>
      <c r="G2645" s="525"/>
      <c r="H2645" s="90" t="s">
        <v>555</v>
      </c>
      <c r="I2645" s="90"/>
      <c r="J2645" s="90"/>
      <c r="K2645" s="522">
        <f>K2646</f>
        <v>0</v>
      </c>
      <c r="L2645" s="90"/>
    </row>
    <row r="2646" spans="1:12" hidden="1">
      <c r="A2646" s="92">
        <v>5</v>
      </c>
      <c r="B2646" s="420">
        <v>3</v>
      </c>
      <c r="C2646" s="420" t="s">
        <v>554</v>
      </c>
      <c r="D2646" s="92">
        <v>5</v>
      </c>
      <c r="E2646" s="92">
        <v>4</v>
      </c>
      <c r="F2646" s="92">
        <v>1</v>
      </c>
      <c r="G2646" s="520"/>
      <c r="H2646" s="367" t="s">
        <v>555</v>
      </c>
      <c r="I2646" s="367"/>
      <c r="J2646" s="367"/>
      <c r="K2646" s="519">
        <f>K2647</f>
        <v>0</v>
      </c>
      <c r="L2646" s="367"/>
    </row>
    <row r="2647" spans="1:12" hidden="1">
      <c r="A2647" s="92">
        <v>5</v>
      </c>
      <c r="B2647" s="420">
        <v>3</v>
      </c>
      <c r="C2647" s="420" t="s">
        <v>554</v>
      </c>
      <c r="D2647" s="92">
        <v>5</v>
      </c>
      <c r="E2647" s="92">
        <v>4</v>
      </c>
      <c r="F2647" s="92">
        <v>1</v>
      </c>
      <c r="G2647" s="520">
        <v>1</v>
      </c>
      <c r="H2647" s="367" t="s">
        <v>555</v>
      </c>
      <c r="I2647" s="367"/>
      <c r="J2647" s="367"/>
      <c r="K2647" s="519"/>
      <c r="L2647" s="367"/>
    </row>
    <row r="2648" spans="1:12">
      <c r="A2648" s="92"/>
      <c r="B2648" s="420"/>
      <c r="C2648" s="420"/>
      <c r="D2648" s="92"/>
      <c r="E2648" s="92"/>
      <c r="F2648" s="92"/>
      <c r="G2648" s="520"/>
      <c r="H2648" s="367"/>
      <c r="I2648" s="367"/>
      <c r="J2648" s="367"/>
      <c r="K2648" s="519"/>
      <c r="L2648" s="367"/>
    </row>
    <row r="2649" spans="1:12">
      <c r="A2649" s="92"/>
      <c r="B2649" s="92"/>
      <c r="C2649" s="92"/>
      <c r="D2649" s="92"/>
      <c r="E2649" s="92"/>
      <c r="F2649" s="92"/>
      <c r="G2649" s="520"/>
      <c r="H2649" s="89" t="s">
        <v>558</v>
      </c>
      <c r="I2649" s="367"/>
      <c r="J2649" s="367"/>
      <c r="K2649" s="519" t="e">
        <f>K69</f>
        <v>#REF!</v>
      </c>
      <c r="L2649" s="367"/>
    </row>
    <row r="2650" spans="1:12" ht="19.5" customHeight="1">
      <c r="A2650" s="92"/>
      <c r="B2650" s="92"/>
      <c r="C2650" s="92"/>
      <c r="D2650" s="92"/>
      <c r="E2650" s="92"/>
      <c r="F2650" s="92"/>
      <c r="G2650" s="520"/>
      <c r="H2650" s="89" t="s">
        <v>559</v>
      </c>
      <c r="I2650" s="367"/>
      <c r="J2650" s="367"/>
      <c r="K2650" s="519" t="e">
        <f>K67-K69</f>
        <v>#REF!</v>
      </c>
      <c r="L2650" s="367"/>
    </row>
    <row r="2651" spans="1:12">
      <c r="A2651" s="92"/>
      <c r="B2651" s="92"/>
      <c r="C2651" s="92"/>
      <c r="D2651" s="92"/>
      <c r="E2651" s="92"/>
      <c r="F2651" s="92"/>
      <c r="G2651" s="520"/>
      <c r="H2651" s="367"/>
      <c r="I2651" s="367"/>
      <c r="J2651" s="367"/>
      <c r="K2651" s="519"/>
      <c r="L2651" s="367"/>
    </row>
    <row r="2652" spans="1:12" ht="20.25" customHeight="1">
      <c r="A2652" s="92"/>
      <c r="B2652" s="92"/>
      <c r="C2652" s="92"/>
      <c r="D2652" s="92">
        <v>6</v>
      </c>
      <c r="E2652" s="92"/>
      <c r="F2652" s="92"/>
      <c r="G2652" s="520"/>
      <c r="H2652" s="89" t="s">
        <v>560</v>
      </c>
      <c r="I2652" s="367"/>
      <c r="J2652" s="367"/>
      <c r="K2652" s="519">
        <f>K2653-K2662</f>
        <v>0</v>
      </c>
      <c r="L2652" s="367"/>
    </row>
    <row r="2653" spans="1:12">
      <c r="A2653" s="92"/>
      <c r="B2653" s="92"/>
      <c r="C2653" s="92"/>
      <c r="D2653" s="92">
        <v>6</v>
      </c>
      <c r="E2653" s="92">
        <v>1</v>
      </c>
      <c r="F2653" s="92"/>
      <c r="G2653" s="520"/>
      <c r="H2653" s="89" t="s">
        <v>561</v>
      </c>
      <c r="I2653" s="367"/>
      <c r="J2653" s="367"/>
      <c r="K2653" s="519">
        <f>K2654</f>
        <v>0</v>
      </c>
      <c r="L2653" s="367"/>
    </row>
    <row r="2654" spans="1:12" ht="20.25" customHeight="1">
      <c r="A2654" s="92"/>
      <c r="B2654" s="92"/>
      <c r="C2654" s="92"/>
      <c r="D2654" s="92">
        <v>6</v>
      </c>
      <c r="E2654" s="92">
        <v>1</v>
      </c>
      <c r="F2654" s="92">
        <v>1</v>
      </c>
      <c r="G2654" s="520"/>
      <c r="H2654" s="367" t="s">
        <v>794</v>
      </c>
      <c r="I2654" s="367"/>
      <c r="J2654" s="367"/>
      <c r="K2654" s="519">
        <f>K2655</f>
        <v>0</v>
      </c>
      <c r="L2654" s="367"/>
    </row>
    <row r="2655" spans="1:12">
      <c r="A2655" s="92"/>
      <c r="B2655" s="92"/>
      <c r="C2655" s="92"/>
      <c r="D2655" s="92">
        <v>6</v>
      </c>
      <c r="E2655" s="92">
        <v>1</v>
      </c>
      <c r="F2655" s="92">
        <v>1</v>
      </c>
      <c r="G2655" s="520">
        <v>1</v>
      </c>
      <c r="H2655" s="367" t="s">
        <v>794</v>
      </c>
      <c r="I2655" s="367"/>
      <c r="J2655" s="367"/>
      <c r="K2655" s="519"/>
      <c r="L2655" s="367"/>
    </row>
    <row r="2656" spans="1:12" ht="20.25" customHeight="1">
      <c r="A2656" s="92"/>
      <c r="B2656" s="92"/>
      <c r="C2656" s="92"/>
      <c r="D2656" s="92">
        <v>6</v>
      </c>
      <c r="E2656" s="92">
        <v>1</v>
      </c>
      <c r="F2656" s="92">
        <v>2</v>
      </c>
      <c r="G2656" s="520"/>
      <c r="H2656" s="588" t="s">
        <v>795</v>
      </c>
      <c r="I2656" s="367"/>
      <c r="J2656" s="367"/>
      <c r="K2656" s="519">
        <f>K2657</f>
        <v>0</v>
      </c>
      <c r="L2656" s="367"/>
    </row>
    <row r="2657" spans="1:12" ht="18" customHeight="1">
      <c r="A2657" s="92"/>
      <c r="B2657" s="92"/>
      <c r="C2657" s="92"/>
      <c r="D2657" s="92">
        <v>6</v>
      </c>
      <c r="E2657" s="92">
        <v>1</v>
      </c>
      <c r="F2657" s="92">
        <v>2</v>
      </c>
      <c r="G2657" s="520">
        <v>1</v>
      </c>
      <c r="H2657" s="588" t="s">
        <v>795</v>
      </c>
      <c r="I2657" s="367"/>
      <c r="J2657" s="367"/>
      <c r="K2657" s="519"/>
      <c r="L2657" s="367"/>
    </row>
    <row r="2658" spans="1:12" ht="31.5">
      <c r="A2658" s="92"/>
      <c r="B2658" s="92"/>
      <c r="C2658" s="92"/>
      <c r="D2658" s="92">
        <v>6</v>
      </c>
      <c r="E2658" s="92">
        <v>1</v>
      </c>
      <c r="F2658" s="92">
        <v>3</v>
      </c>
      <c r="G2658" s="520"/>
      <c r="H2658" s="367" t="s">
        <v>796</v>
      </c>
      <c r="I2658" s="367"/>
      <c r="J2658" s="367"/>
      <c r="K2658" s="519">
        <f>K2659</f>
        <v>0</v>
      </c>
      <c r="L2658" s="367"/>
    </row>
    <row r="2659" spans="1:12" ht="31.5">
      <c r="A2659" s="92"/>
      <c r="B2659" s="92"/>
      <c r="C2659" s="92"/>
      <c r="D2659" s="92">
        <v>6</v>
      </c>
      <c r="E2659" s="92">
        <v>1</v>
      </c>
      <c r="F2659" s="92">
        <v>3</v>
      </c>
      <c r="G2659" s="520">
        <v>1</v>
      </c>
      <c r="H2659" s="367" t="s">
        <v>796</v>
      </c>
      <c r="I2659" s="367"/>
      <c r="J2659" s="367"/>
      <c r="K2659" s="519"/>
      <c r="L2659" s="367"/>
    </row>
    <row r="2660" spans="1:12">
      <c r="A2660" s="92"/>
      <c r="B2660" s="92"/>
      <c r="C2660" s="92"/>
      <c r="D2660" s="92">
        <v>6</v>
      </c>
      <c r="E2660" s="92">
        <v>1</v>
      </c>
      <c r="F2660" s="92">
        <v>9</v>
      </c>
      <c r="G2660" s="520"/>
      <c r="H2660" s="367" t="s">
        <v>797</v>
      </c>
      <c r="I2660" s="367"/>
      <c r="J2660" s="367"/>
      <c r="K2660" s="519">
        <f>K2661</f>
        <v>0</v>
      </c>
      <c r="L2660" s="367"/>
    </row>
    <row r="2661" spans="1:12">
      <c r="A2661" s="92"/>
      <c r="B2661" s="92"/>
      <c r="C2661" s="92"/>
      <c r="D2661" s="92">
        <v>6</v>
      </c>
      <c r="E2661" s="92">
        <v>1</v>
      </c>
      <c r="F2661" s="92">
        <v>9</v>
      </c>
      <c r="G2661" s="520">
        <v>1</v>
      </c>
      <c r="H2661" s="367" t="s">
        <v>797</v>
      </c>
      <c r="I2661" s="367"/>
      <c r="J2661" s="367"/>
      <c r="K2661" s="519"/>
      <c r="L2661" s="367"/>
    </row>
    <row r="2662" spans="1:12">
      <c r="A2662" s="92"/>
      <c r="B2662" s="92"/>
      <c r="C2662" s="92"/>
      <c r="D2662" s="92">
        <v>6</v>
      </c>
      <c r="E2662" s="92">
        <v>2</v>
      </c>
      <c r="F2662" s="92"/>
      <c r="G2662" s="520"/>
      <c r="H2662" s="89" t="s">
        <v>562</v>
      </c>
      <c r="I2662" s="367"/>
      <c r="J2662" s="367"/>
      <c r="K2662" s="519">
        <f>K2663+K2665+K2667</f>
        <v>0</v>
      </c>
      <c r="L2662" s="367"/>
    </row>
    <row r="2663" spans="1:12">
      <c r="A2663" s="92"/>
      <c r="B2663" s="92"/>
      <c r="C2663" s="92"/>
      <c r="D2663" s="92">
        <v>6</v>
      </c>
      <c r="E2663" s="92">
        <v>2</v>
      </c>
      <c r="F2663" s="92">
        <v>1</v>
      </c>
      <c r="G2663" s="520"/>
      <c r="H2663" s="367" t="s">
        <v>798</v>
      </c>
      <c r="I2663" s="367"/>
      <c r="J2663" s="367"/>
      <c r="K2663" s="519">
        <f>K2664</f>
        <v>0</v>
      </c>
      <c r="L2663" s="367"/>
    </row>
    <row r="2664" spans="1:12">
      <c r="A2664" s="92"/>
      <c r="B2664" s="92"/>
      <c r="C2664" s="92"/>
      <c r="D2664" s="92">
        <v>6</v>
      </c>
      <c r="E2664" s="92">
        <v>2</v>
      </c>
      <c r="F2664" s="92">
        <v>1</v>
      </c>
      <c r="G2664" s="520">
        <v>1</v>
      </c>
      <c r="H2664" s="367" t="s">
        <v>798</v>
      </c>
      <c r="I2664" s="367"/>
      <c r="J2664" s="367"/>
      <c r="K2664" s="519"/>
      <c r="L2664" s="367"/>
    </row>
    <row r="2665" spans="1:12">
      <c r="A2665" s="92"/>
      <c r="B2665" s="92"/>
      <c r="C2665" s="92"/>
      <c r="D2665" s="92">
        <v>6</v>
      </c>
      <c r="E2665" s="92">
        <v>2</v>
      </c>
      <c r="F2665" s="92">
        <v>2</v>
      </c>
      <c r="G2665" s="520"/>
      <c r="H2665" s="367" t="s">
        <v>799</v>
      </c>
      <c r="I2665" s="367"/>
      <c r="J2665" s="367"/>
      <c r="K2665" s="519">
        <f>K2666</f>
        <v>0</v>
      </c>
      <c r="L2665" s="367"/>
    </row>
    <row r="2666" spans="1:12">
      <c r="A2666" s="92"/>
      <c r="B2666" s="92"/>
      <c r="C2666" s="92"/>
      <c r="D2666" s="92">
        <v>6</v>
      </c>
      <c r="E2666" s="92">
        <v>2</v>
      </c>
      <c r="F2666" s="92">
        <v>2</v>
      </c>
      <c r="G2666" s="520">
        <v>1</v>
      </c>
      <c r="H2666" s="367" t="s">
        <v>799</v>
      </c>
      <c r="I2666" s="367"/>
      <c r="J2666" s="367"/>
      <c r="K2666" s="519"/>
      <c r="L2666" s="367" t="s">
        <v>48</v>
      </c>
    </row>
    <row r="2667" spans="1:12">
      <c r="A2667" s="92"/>
      <c r="B2667" s="92"/>
      <c r="C2667" s="92"/>
      <c r="D2667" s="92">
        <v>6</v>
      </c>
      <c r="E2667" s="92">
        <v>2</v>
      </c>
      <c r="F2667" s="92">
        <v>3</v>
      </c>
      <c r="G2667" s="520"/>
      <c r="H2667" s="367" t="s">
        <v>800</v>
      </c>
      <c r="I2667" s="367"/>
      <c r="J2667" s="367"/>
      <c r="K2667" s="519">
        <f>K2668</f>
        <v>0</v>
      </c>
      <c r="L2667" s="367"/>
    </row>
    <row r="2668" spans="1:12">
      <c r="A2668" s="92"/>
      <c r="B2668" s="92"/>
      <c r="C2668" s="92"/>
      <c r="D2668" s="92">
        <v>6</v>
      </c>
      <c r="E2668" s="92">
        <v>2</v>
      </c>
      <c r="F2668" s="92">
        <v>3</v>
      </c>
      <c r="G2668" s="520">
        <v>1</v>
      </c>
      <c r="H2668" s="367" t="s">
        <v>800</v>
      </c>
      <c r="I2668" s="367"/>
      <c r="J2668" s="367"/>
      <c r="K2668" s="519"/>
      <c r="L2668" s="367"/>
    </row>
    <row r="2669" spans="1:12">
      <c r="A2669" s="92"/>
      <c r="B2669" s="92"/>
      <c r="C2669" s="92"/>
      <c r="D2669" s="92"/>
      <c r="E2669" s="92"/>
      <c r="F2669" s="92"/>
      <c r="G2669" s="520"/>
      <c r="H2669" s="367"/>
      <c r="I2669" s="367"/>
      <c r="J2669" s="367"/>
      <c r="K2669" s="519"/>
      <c r="L2669" s="367"/>
    </row>
    <row r="2670" spans="1:12" ht="31.5">
      <c r="A2670" s="92"/>
      <c r="B2670" s="92"/>
      <c r="C2670" s="92"/>
      <c r="D2670" s="92"/>
      <c r="E2670" s="92"/>
      <c r="F2670" s="92"/>
      <c r="G2670" s="520"/>
      <c r="H2670" s="89" t="s">
        <v>563</v>
      </c>
      <c r="I2670" s="367"/>
      <c r="J2670" s="367"/>
      <c r="K2670" s="519" t="e">
        <f>K2650+K2652</f>
        <v>#REF!</v>
      </c>
      <c r="L2670" s="367"/>
    </row>
    <row r="2671" spans="1:12">
      <c r="A2671" s="589"/>
      <c r="B2671" s="590"/>
      <c r="C2671" s="590"/>
      <c r="D2671" s="590"/>
      <c r="E2671" s="590"/>
      <c r="F2671" s="590"/>
      <c r="G2671" s="591"/>
      <c r="H2671" s="590"/>
      <c r="I2671" s="590"/>
      <c r="J2671" s="590"/>
      <c r="K2671" s="592"/>
      <c r="L2671" s="590"/>
    </row>
    <row r="2672" spans="1:12">
      <c r="A2672" s="589"/>
      <c r="B2672" s="590"/>
      <c r="C2672" s="590"/>
      <c r="D2672" s="590"/>
      <c r="E2672" s="590"/>
      <c r="F2672" s="590"/>
      <c r="G2672" s="591"/>
      <c r="H2672" s="590"/>
      <c r="I2672" s="590"/>
      <c r="J2672" s="590"/>
      <c r="K2672" s="916" t="s">
        <v>923</v>
      </c>
      <c r="L2672" s="916"/>
    </row>
    <row r="2673" spans="1:12">
      <c r="A2673" s="589"/>
      <c r="B2673" s="590"/>
      <c r="C2673" s="590"/>
      <c r="D2673" s="590"/>
      <c r="E2673" s="590"/>
      <c r="F2673" s="590"/>
      <c r="G2673" s="591"/>
      <c r="H2673" s="590"/>
      <c r="I2673" s="590"/>
      <c r="J2673" s="590"/>
      <c r="K2673" s="916" t="s">
        <v>924</v>
      </c>
      <c r="L2673" s="916"/>
    </row>
    <row r="2674" spans="1:12">
      <c r="A2674" s="589"/>
      <c r="B2674" s="590"/>
      <c r="C2674" s="590"/>
      <c r="D2674" s="590"/>
      <c r="E2674" s="590"/>
      <c r="F2674" s="590"/>
      <c r="G2674" s="591"/>
      <c r="H2674" s="590"/>
      <c r="I2674" s="590"/>
      <c r="J2674" s="590"/>
      <c r="K2674" s="500"/>
      <c r="L2674" s="500"/>
    </row>
    <row r="2675" spans="1:12">
      <c r="A2675" s="589"/>
      <c r="B2675" s="590"/>
      <c r="C2675" s="590"/>
      <c r="D2675" s="590"/>
      <c r="E2675" s="590"/>
      <c r="F2675" s="590"/>
      <c r="G2675" s="591"/>
      <c r="H2675" s="590"/>
      <c r="I2675" s="590"/>
      <c r="J2675" s="590"/>
      <c r="K2675" s="500"/>
      <c r="L2675" s="500"/>
    </row>
    <row r="2676" spans="1:12">
      <c r="A2676" s="589"/>
      <c r="B2676" s="590"/>
      <c r="C2676" s="590"/>
      <c r="D2676" s="590"/>
      <c r="E2676" s="590"/>
      <c r="F2676" s="590"/>
      <c r="G2676" s="591"/>
      <c r="H2676" s="590"/>
      <c r="I2676" s="590"/>
      <c r="J2676" s="590"/>
      <c r="K2676" s="593"/>
      <c r="L2676" s="500"/>
    </row>
    <row r="2677" spans="1:12">
      <c r="A2677" s="589"/>
      <c r="B2677" s="590"/>
      <c r="C2677" s="590"/>
      <c r="D2677" s="590"/>
      <c r="E2677" s="590"/>
      <c r="F2677" s="590"/>
      <c r="G2677" s="591"/>
      <c r="H2677" s="590"/>
      <c r="I2677" s="590"/>
      <c r="J2677" s="590"/>
      <c r="K2677" s="593"/>
      <c r="L2677" s="500"/>
    </row>
    <row r="2678" spans="1:12">
      <c r="K2678" s="916" t="s">
        <v>89</v>
      </c>
      <c r="L2678" s="916"/>
    </row>
    <row r="2679" spans="1:12">
      <c r="K2679" s="593"/>
      <c r="L2679" s="500"/>
    </row>
    <row r="2680" spans="1:12">
      <c r="K2680" s="593"/>
      <c r="L2680" s="500"/>
    </row>
  </sheetData>
  <mergeCells count="15">
    <mergeCell ref="K2678:L2678"/>
    <mergeCell ref="A16:C16"/>
    <mergeCell ref="D16:G16"/>
    <mergeCell ref="H1730:I1730"/>
    <mergeCell ref="K2672:L2672"/>
    <mergeCell ref="K2673:L2673"/>
    <mergeCell ref="J6:L6"/>
    <mergeCell ref="A9:L9"/>
    <mergeCell ref="A10:L10"/>
    <mergeCell ref="A11:L11"/>
    <mergeCell ref="A14:G15"/>
    <mergeCell ref="H14:H15"/>
    <mergeCell ref="I14:J14"/>
    <mergeCell ref="K14:K15"/>
    <mergeCell ref="L14:L15"/>
  </mergeCells>
  <pageMargins left="0.39370078740157483" right="0.15748031496062992" top="0.74803149606299213" bottom="0.86614173228346458" header="0.31496062992125984" footer="0.31496062992125984"/>
  <pageSetup paperSize="5" scale="50" firstPageNumber="61" orientation="portrait" useFirstPageNumber="1" horizontalDpi="4294967292" verticalDpi="4294967292" r:id="rId1"/>
  <headerFooter scaleWithDoc="0" alignWithMargins="0"/>
  <rowBreaks count="4" manualBreakCount="4">
    <brk id="137" max="16383" man="1"/>
    <brk id="584" max="16383" man="1"/>
    <brk id="1401" max="16383" man="1"/>
    <brk id="2260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1"/>
  <sheetViews>
    <sheetView tabSelected="1" workbookViewId="0"/>
  </sheetViews>
  <sheetFormatPr defaultRowHeight="15"/>
  <cols>
    <col min="1" max="1" width="58.85546875" style="705" customWidth="1"/>
    <col min="2" max="2" width="12.7109375" style="705" customWidth="1"/>
    <col min="3" max="3" width="12.7109375" style="705" bestFit="1" customWidth="1"/>
    <col min="4" max="4" width="17" style="705" customWidth="1"/>
    <col min="5" max="5" width="12.7109375" style="705" bestFit="1" customWidth="1"/>
    <col min="6" max="7" width="11.5703125" style="705" bestFit="1" customWidth="1"/>
    <col min="8" max="8" width="14.28515625" style="705" bestFit="1" customWidth="1"/>
    <col min="9" max="9" width="9.140625" style="705"/>
    <col min="10" max="10" width="11.5703125" style="705" bestFit="1" customWidth="1"/>
    <col min="11" max="16384" width="9.140625" style="705"/>
  </cols>
  <sheetData>
    <row r="1" spans="1:8">
      <c r="A1" s="313"/>
      <c r="B1" s="313" t="s">
        <v>44</v>
      </c>
      <c r="C1" s="313">
        <f>307843500+(10%*307843500)</f>
        <v>338627850</v>
      </c>
      <c r="D1" s="313" t="s">
        <v>48</v>
      </c>
      <c r="E1" s="313">
        <f>731555000+(10%*731555000)</f>
        <v>804710500</v>
      </c>
      <c r="F1" s="313" t="s">
        <v>47</v>
      </c>
      <c r="G1" s="313">
        <f>25346220</f>
        <v>25346220</v>
      </c>
    </row>
    <row r="2" spans="1:8">
      <c r="A2" s="313" t="s">
        <v>1139</v>
      </c>
      <c r="B2" s="313">
        <f>SUM(B3:B67)</f>
        <v>344138000</v>
      </c>
      <c r="C2" s="313">
        <f>C1-B2</f>
        <v>-5510150</v>
      </c>
      <c r="D2" s="313">
        <f>SUM(D3:D67)</f>
        <v>1080060500</v>
      </c>
      <c r="E2" s="313">
        <f>E1-D2</f>
        <v>-275350000</v>
      </c>
      <c r="F2" s="313">
        <f>SUM(F3:F67)</f>
        <v>78375220</v>
      </c>
      <c r="G2" s="313">
        <f>G1-F2</f>
        <v>-53029000</v>
      </c>
    </row>
    <row r="3" spans="1:8">
      <c r="A3" s="313" t="str">
        <f>'1.1.1'!C20</f>
        <v>Penyediaan Penghasilan Tetap dan Tunjangan Kepala Desa</v>
      </c>
      <c r="B3" s="313">
        <v>60000000</v>
      </c>
      <c r="C3" s="313"/>
      <c r="D3" s="313"/>
      <c r="E3" s="313"/>
      <c r="F3" s="313"/>
      <c r="G3" s="313"/>
      <c r="H3" s="705">
        <f>SUM(B3:G3)</f>
        <v>60000000</v>
      </c>
    </row>
    <row r="4" spans="1:8">
      <c r="A4" s="313" t="str">
        <f>'1.1.2'!F8</f>
        <v>Penyediaan Penghasilan Tetap dan Tunjangan Perangkat Desa</v>
      </c>
      <c r="B4" s="313">
        <v>124800000</v>
      </c>
      <c r="C4" s="313"/>
      <c r="D4" s="313"/>
      <c r="E4" s="313"/>
      <c r="F4" s="313"/>
      <c r="G4" s="313"/>
      <c r="H4" s="705">
        <f t="shared" ref="H4:H20" si="0">SUM(B4:G4)</f>
        <v>124800000</v>
      </c>
    </row>
    <row r="5" spans="1:8">
      <c r="A5" s="313" t="str">
        <f>'1.1.3'!F8</f>
        <v>Penyediaan Jaminan Sosial bagi Kepala Desa dan Perangkat Desa</v>
      </c>
      <c r="B5" s="313">
        <v>144000</v>
      </c>
      <c r="C5" s="313"/>
      <c r="D5" s="313"/>
      <c r="E5" s="313"/>
      <c r="F5" s="313">
        <v>6240000</v>
      </c>
      <c r="G5" s="313"/>
      <c r="H5" s="705">
        <f t="shared" si="0"/>
        <v>6384000</v>
      </c>
    </row>
    <row r="6" spans="1:8">
      <c r="A6" s="313" t="str">
        <f>'1.1.4'!F8</f>
        <v>Penyediaan Operasional Pemerintah Desa</v>
      </c>
      <c r="B6" s="313">
        <v>60986000</v>
      </c>
      <c r="C6" s="313"/>
      <c r="D6" s="313"/>
      <c r="E6" s="313"/>
      <c r="F6" s="313">
        <v>15889000</v>
      </c>
      <c r="G6" s="313"/>
      <c r="H6" s="705">
        <f t="shared" si="0"/>
        <v>76875000</v>
      </c>
    </row>
    <row r="7" spans="1:8">
      <c r="A7" s="313" t="str">
        <f>'1.1.5'!F8</f>
        <v>Penyediaan Tunjangan BPD</v>
      </c>
      <c r="B7" s="313">
        <f>'1.1.5'!J19</f>
        <v>30000000</v>
      </c>
      <c r="C7" s="313"/>
      <c r="D7" s="313"/>
      <c r="E7" s="313"/>
      <c r="F7" s="313"/>
      <c r="G7" s="313"/>
      <c r="H7" s="705">
        <f t="shared" si="0"/>
        <v>30000000</v>
      </c>
    </row>
    <row r="8" spans="1:8">
      <c r="A8" s="313" t="str">
        <f>'1.1.6'!F8</f>
        <v xml:space="preserve">Penyediaan Operasional BPD </v>
      </c>
      <c r="B8" s="313">
        <v>8308000</v>
      </c>
      <c r="C8" s="313"/>
      <c r="D8" s="313"/>
      <c r="E8" s="313"/>
      <c r="F8" s="313"/>
      <c r="G8" s="313"/>
      <c r="H8" s="705">
        <f t="shared" si="0"/>
        <v>8308000</v>
      </c>
    </row>
    <row r="9" spans="1:8">
      <c r="A9" s="313" t="str">
        <f>'1.1.7'!F8</f>
        <v>Penyediaan Insentif/Operasional RT/RW</v>
      </c>
      <c r="B9" s="313">
        <v>56400000</v>
      </c>
      <c r="C9" s="313"/>
      <c r="D9" s="313"/>
      <c r="E9" s="313"/>
      <c r="F9" s="313"/>
      <c r="G9" s="313"/>
      <c r="H9" s="705">
        <f t="shared" si="0"/>
        <v>56400000</v>
      </c>
    </row>
    <row r="10" spans="1:8">
      <c r="A10" s="313" t="str">
        <f>'1,4,10'!F7</f>
        <v xml:space="preserve">Dukungan Pelaksanaan dan Sosialisasi Pilkades, Pemilihan Kepala Kewilayahan dan Pemilihan BPD </v>
      </c>
      <c r="B10" s="313">
        <f>'1,4,10'!J17</f>
        <v>3500000</v>
      </c>
      <c r="C10" s="313"/>
      <c r="D10" s="313"/>
      <c r="E10" s="313"/>
      <c r="F10" s="313"/>
      <c r="G10" s="313"/>
      <c r="H10" s="705">
        <f t="shared" si="0"/>
        <v>3500000</v>
      </c>
    </row>
    <row r="11" spans="1:8">
      <c r="A11" s="313" t="str">
        <f>'1.4.1'!F7</f>
        <v xml:space="preserve">Penyelenggaraan Musyawarah Perencanaan Desa/Pembahasan APBDes </v>
      </c>
      <c r="B11" s="313" t="s">
        <v>1142</v>
      </c>
      <c r="C11" s="313"/>
      <c r="D11" s="313">
        <f>'1.4.1'!J17</f>
        <v>5000000</v>
      </c>
      <c r="E11" s="313"/>
      <c r="F11" s="313"/>
      <c r="G11" s="313"/>
      <c r="H11" s="705">
        <f t="shared" si="0"/>
        <v>5000000</v>
      </c>
    </row>
    <row r="12" spans="1:8">
      <c r="A12" s="313" t="str">
        <f>'1.4.2'!F7</f>
        <v>Penyelenggaraan Musyawarah Desa lainnya (musdus, rembug warga, dll., yang bersifat non-reguler sesuai kebutuhan desa)</v>
      </c>
      <c r="B12" s="313" t="s">
        <v>1142</v>
      </c>
      <c r="C12" s="313"/>
      <c r="D12" s="313">
        <f>'1.4.2'!J17</f>
        <v>3000000</v>
      </c>
      <c r="E12" s="313"/>
      <c r="F12" s="313"/>
      <c r="G12" s="313"/>
      <c r="H12" s="705">
        <f t="shared" si="0"/>
        <v>3000000</v>
      </c>
    </row>
    <row r="13" spans="1:8">
      <c r="A13" s="313" t="str">
        <f>'2.2.2'!F7</f>
        <v>Penyelenggaraan Posyandu</v>
      </c>
      <c r="B13" s="313" t="s">
        <v>1142</v>
      </c>
      <c r="C13" s="313"/>
      <c r="D13" s="313">
        <v>42200000</v>
      </c>
      <c r="E13" s="313"/>
      <c r="F13" s="313"/>
      <c r="G13" s="313"/>
      <c r="H13" s="705">
        <f t="shared" si="0"/>
        <v>42200000</v>
      </c>
    </row>
    <row r="14" spans="1:8">
      <c r="A14" s="313" t="str">
        <f>'2.3.10'!F7</f>
        <v>Pembangunan/Rehabilitasi/Peningkatan/Pengerasan Jalan Lingkungan Permukiman/Gang</v>
      </c>
      <c r="B14" s="313" t="s">
        <v>1142</v>
      </c>
      <c r="C14" s="313"/>
      <c r="D14" s="313">
        <f>'2.3.10'!J20</f>
        <v>660000000</v>
      </c>
      <c r="E14" s="313"/>
      <c r="F14" s="313"/>
      <c r="G14" s="313"/>
      <c r="H14" s="705">
        <f t="shared" si="0"/>
        <v>660000000</v>
      </c>
    </row>
    <row r="15" spans="1:8">
      <c r="A15" s="313" t="str">
        <f>'2.6.3'!F7</f>
        <v>Pengelolaan dan Pembuatan Jaringan/Instalasi Komunikasi dan Informasi Lokal Desal</v>
      </c>
      <c r="B15" s="313" t="s">
        <v>1142</v>
      </c>
      <c r="C15" s="313"/>
      <c r="D15" s="313">
        <v>25000000</v>
      </c>
      <c r="E15" s="313"/>
      <c r="F15" s="313"/>
      <c r="G15" s="313"/>
      <c r="H15" s="705">
        <f t="shared" si="0"/>
        <v>25000000</v>
      </c>
    </row>
    <row r="16" spans="1:8">
      <c r="A16" s="313" t="s">
        <v>1158</v>
      </c>
      <c r="B16" s="313"/>
      <c r="C16" s="313"/>
      <c r="D16" s="313">
        <v>22800000</v>
      </c>
      <c r="E16" s="313"/>
      <c r="F16" s="313"/>
      <c r="G16" s="313"/>
      <c r="H16" s="705">
        <v>22800000</v>
      </c>
    </row>
    <row r="17" spans="1:8">
      <c r="A17" s="313" t="str">
        <f>'4.2.1'!F7</f>
        <v>Peningkatan Produksi Tanaman Pangan (Alat Produksi dan pengolahan pertanian, penggilingan Padi/jagung, dll)</v>
      </c>
      <c r="B17" s="313" t="s">
        <v>1142</v>
      </c>
      <c r="C17" s="313"/>
      <c r="D17" s="313">
        <v>60000000</v>
      </c>
      <c r="E17" s="313"/>
      <c r="F17" s="313"/>
      <c r="G17" s="313"/>
      <c r="H17" s="705">
        <f t="shared" si="0"/>
        <v>60000000</v>
      </c>
    </row>
    <row r="18" spans="1:8">
      <c r="A18" s="313" t="s">
        <v>1157</v>
      </c>
      <c r="B18" s="313" t="s">
        <v>1142</v>
      </c>
      <c r="C18" s="313"/>
      <c r="D18" s="313">
        <v>236775000</v>
      </c>
      <c r="E18" s="313"/>
      <c r="F18" s="313">
        <v>2500000</v>
      </c>
      <c r="G18" s="313"/>
      <c r="H18" s="705">
        <f t="shared" si="0"/>
        <v>239275000</v>
      </c>
    </row>
    <row r="19" spans="1:8">
      <c r="A19" s="313" t="str">
        <f>'3.2.3'!F7</f>
        <v>Penyelenggaraan Festival Kesenian, Adat/Kebudayaan, dan Keagamaan (perayaan hari kemerdekaan, hari besar keagamaan, dll) tingkat Desa</v>
      </c>
      <c r="B19" s="313" t="s">
        <v>1142</v>
      </c>
      <c r="C19" s="313"/>
      <c r="D19" s="313"/>
      <c r="E19" s="313"/>
      <c r="F19" s="313">
        <v>3746220</v>
      </c>
      <c r="G19" s="313"/>
      <c r="H19" s="705">
        <f t="shared" si="0"/>
        <v>3746220</v>
      </c>
    </row>
    <row r="20" spans="1:8">
      <c r="A20" s="313" t="str">
        <f>'5,2,0'!F7</f>
        <v>Penanggulangan Bencana</v>
      </c>
      <c r="B20" s="313"/>
      <c r="C20" s="313"/>
      <c r="D20" s="313">
        <v>25285500</v>
      </c>
      <c r="E20" s="313"/>
      <c r="F20" s="313">
        <v>50000000</v>
      </c>
      <c r="G20" s="313"/>
      <c r="H20" s="705">
        <f t="shared" si="0"/>
        <v>75285500</v>
      </c>
    </row>
    <row r="21" spans="1:8">
      <c r="A21" s="705" t="s">
        <v>1142</v>
      </c>
      <c r="H21" s="705">
        <f>SUM(H3:H20)</f>
        <v>1502573720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W45"/>
  <sheetViews>
    <sheetView view="pageBreakPreview" topLeftCell="A29" zoomScale="95" zoomScaleNormal="89" zoomScaleSheetLayoutView="95" workbookViewId="0">
      <selection activeCell="B36" sqref="B36:F36"/>
    </sheetView>
  </sheetViews>
  <sheetFormatPr defaultRowHeight="14.25"/>
  <cols>
    <col min="1" max="1" width="2.7109375" style="94" customWidth="1"/>
    <col min="2" max="2" width="14.7109375" style="94" customWidth="1"/>
    <col min="3" max="4" width="2.7109375" style="94" customWidth="1"/>
    <col min="5" max="5" width="6" style="94" customWidth="1"/>
    <col min="6" max="6" width="25.7109375" style="94" customWidth="1"/>
    <col min="7" max="8" width="9.140625" style="94"/>
    <col min="9" max="10" width="17.7109375" style="94" customWidth="1"/>
    <col min="11" max="11" width="1.7109375" style="94" customWidth="1"/>
    <col min="12" max="15" width="13.28515625" style="95" customWidth="1"/>
    <col min="16" max="23" width="13.28515625" style="94" customWidth="1"/>
    <col min="24" max="16384" width="9.140625" style="94"/>
  </cols>
  <sheetData>
    <row r="1" spans="1:23" ht="15.75">
      <c r="A1" s="921" t="s">
        <v>90</v>
      </c>
      <c r="B1" s="921"/>
      <c r="C1" s="921"/>
      <c r="D1" s="921"/>
      <c r="E1" s="921"/>
      <c r="F1" s="921"/>
      <c r="G1" s="921"/>
      <c r="H1" s="921"/>
      <c r="I1" s="921"/>
      <c r="J1" s="921"/>
    </row>
    <row r="2" spans="1:23" ht="15.75">
      <c r="A2" s="921" t="s">
        <v>1159</v>
      </c>
      <c r="B2" s="921"/>
      <c r="C2" s="921"/>
      <c r="D2" s="921"/>
      <c r="E2" s="921"/>
      <c r="F2" s="921"/>
      <c r="G2" s="921"/>
      <c r="H2" s="921"/>
      <c r="I2" s="921"/>
      <c r="J2" s="921"/>
    </row>
    <row r="3" spans="1:23" ht="15.75">
      <c r="A3" s="921" t="s">
        <v>1297</v>
      </c>
      <c r="B3" s="921"/>
      <c r="C3" s="921"/>
      <c r="D3" s="921"/>
      <c r="E3" s="921"/>
      <c r="F3" s="921"/>
      <c r="G3" s="921"/>
      <c r="H3" s="921"/>
      <c r="I3" s="921"/>
      <c r="J3" s="921"/>
    </row>
    <row r="4" spans="1:23">
      <c r="A4" s="96"/>
      <c r="B4" s="96"/>
      <c r="C4" s="96"/>
      <c r="D4" s="96"/>
      <c r="E4" s="96"/>
      <c r="F4" s="96"/>
      <c r="G4" s="96"/>
      <c r="H4" s="96"/>
      <c r="I4" s="96"/>
      <c r="J4" s="96"/>
    </row>
    <row r="5" spans="1:23">
      <c r="A5" s="97" t="s">
        <v>93</v>
      </c>
      <c r="B5" s="96" t="s">
        <v>94</v>
      </c>
      <c r="C5" s="98"/>
      <c r="D5" s="99" t="s">
        <v>95</v>
      </c>
      <c r="E5" s="97" t="s">
        <v>93</v>
      </c>
      <c r="F5" s="98" t="str">
        <f>LAMPIRAN!F22</f>
        <v>Penyelenggaraan Pemerintahan Desa</v>
      </c>
      <c r="G5" s="96"/>
      <c r="H5" s="96"/>
      <c r="I5" s="96"/>
      <c r="J5" s="96"/>
    </row>
    <row r="6" spans="1:23">
      <c r="A6" s="97" t="s">
        <v>96</v>
      </c>
      <c r="B6" s="96" t="s">
        <v>97</v>
      </c>
      <c r="C6" s="98"/>
      <c r="D6" s="99" t="s">
        <v>95</v>
      </c>
      <c r="E6" s="97" t="s">
        <v>98</v>
      </c>
      <c r="F6" s="922" t="str">
        <f>LAMPIRAN!F24</f>
        <v>Penyelenggaraan Belanja Penghasilan Tetap, Tunjangan dan Operasional Pemerintahan Desa</v>
      </c>
      <c r="G6" s="922"/>
      <c r="H6" s="922"/>
      <c r="I6" s="922"/>
      <c r="J6" s="922"/>
    </row>
    <row r="7" spans="1:23">
      <c r="A7" s="97"/>
      <c r="B7" s="96"/>
      <c r="C7" s="98"/>
      <c r="D7" s="99"/>
      <c r="E7" s="97"/>
      <c r="F7" s="922"/>
      <c r="G7" s="922"/>
      <c r="H7" s="922"/>
      <c r="I7" s="922"/>
      <c r="J7" s="922"/>
    </row>
    <row r="8" spans="1:23">
      <c r="A8" s="97" t="s">
        <v>99</v>
      </c>
      <c r="B8" s="96" t="s">
        <v>100</v>
      </c>
      <c r="C8" s="98"/>
      <c r="D8" s="99" t="s">
        <v>95</v>
      </c>
      <c r="E8" s="97" t="s">
        <v>101</v>
      </c>
      <c r="F8" s="98" t="str">
        <f>LAMPIRAN!F25</f>
        <v>Penyediaan Penghasilan Tetap dan Tunjangan Kepala Desa</v>
      </c>
      <c r="G8" s="96"/>
      <c r="H8" s="96"/>
      <c r="I8" s="96"/>
      <c r="J8" s="96"/>
    </row>
    <row r="9" spans="1:23">
      <c r="A9" s="97" t="s">
        <v>102</v>
      </c>
      <c r="B9" s="96" t="s">
        <v>103</v>
      </c>
      <c r="C9" s="98"/>
      <c r="D9" s="99" t="s">
        <v>95</v>
      </c>
      <c r="E9" s="920" t="s">
        <v>1301</v>
      </c>
      <c r="F9" s="920"/>
      <c r="G9" s="96"/>
      <c r="H9" s="96"/>
      <c r="I9" s="96"/>
      <c r="J9" s="96"/>
    </row>
    <row r="10" spans="1:23">
      <c r="A10" s="97"/>
      <c r="B10" s="96" t="s">
        <v>104</v>
      </c>
      <c r="C10" s="98"/>
      <c r="D10" s="99"/>
      <c r="E10" s="96"/>
      <c r="F10" s="98"/>
      <c r="G10" s="96"/>
      <c r="H10" s="96"/>
      <c r="I10" s="96"/>
      <c r="J10" s="96"/>
    </row>
    <row r="11" spans="1:23">
      <c r="A11" s="97" t="s">
        <v>105</v>
      </c>
      <c r="B11" s="96" t="s">
        <v>106</v>
      </c>
      <c r="C11" s="98"/>
      <c r="D11" s="99" t="s">
        <v>95</v>
      </c>
      <c r="E11" s="920" t="s">
        <v>107</v>
      </c>
      <c r="F11" s="920"/>
      <c r="G11" s="96"/>
      <c r="H11" s="96"/>
      <c r="I11" s="96"/>
      <c r="J11" s="96"/>
    </row>
    <row r="12" spans="1:23">
      <c r="A12" s="927" t="s">
        <v>108</v>
      </c>
      <c r="B12" s="927"/>
      <c r="C12" s="98"/>
      <c r="D12" s="100" t="s">
        <v>95</v>
      </c>
      <c r="E12" s="101"/>
      <c r="F12" s="98"/>
      <c r="G12" s="96"/>
      <c r="H12" s="96"/>
      <c r="I12" s="96"/>
      <c r="J12" s="96"/>
    </row>
    <row r="13" spans="1:23">
      <c r="A13" s="928" t="s">
        <v>109</v>
      </c>
      <c r="B13" s="928"/>
      <c r="C13" s="928" t="s">
        <v>110</v>
      </c>
      <c r="D13" s="928"/>
      <c r="E13" s="928"/>
      <c r="F13" s="928"/>
      <c r="G13" s="929" t="s">
        <v>111</v>
      </c>
      <c r="H13" s="930"/>
      <c r="I13" s="926" t="s">
        <v>112</v>
      </c>
      <c r="J13" s="926" t="s">
        <v>113</v>
      </c>
      <c r="L13" s="954" t="s">
        <v>834</v>
      </c>
      <c r="M13" s="954"/>
      <c r="N13" s="954"/>
      <c r="O13" s="954"/>
      <c r="P13" s="954"/>
      <c r="Q13" s="954"/>
      <c r="R13" s="954"/>
      <c r="S13" s="954"/>
      <c r="T13" s="954"/>
      <c r="U13" s="954"/>
      <c r="V13" s="954"/>
      <c r="W13" s="954"/>
    </row>
    <row r="14" spans="1:23">
      <c r="A14" s="928"/>
      <c r="B14" s="928"/>
      <c r="C14" s="928"/>
      <c r="D14" s="928"/>
      <c r="E14" s="928"/>
      <c r="F14" s="928"/>
      <c r="G14" s="931"/>
      <c r="H14" s="932"/>
      <c r="I14" s="926"/>
      <c r="J14" s="926"/>
      <c r="L14" s="954"/>
      <c r="M14" s="954"/>
      <c r="N14" s="954"/>
      <c r="O14" s="954"/>
      <c r="P14" s="954"/>
      <c r="Q14" s="954"/>
      <c r="R14" s="954"/>
      <c r="S14" s="954"/>
      <c r="T14" s="954"/>
      <c r="U14" s="954"/>
      <c r="V14" s="954"/>
      <c r="W14" s="954"/>
    </row>
    <row r="15" spans="1:23">
      <c r="A15" s="928"/>
      <c r="B15" s="928"/>
      <c r="C15" s="928"/>
      <c r="D15" s="928"/>
      <c r="E15" s="928"/>
      <c r="F15" s="928"/>
      <c r="G15" s="933"/>
      <c r="H15" s="934"/>
      <c r="I15" s="926"/>
      <c r="J15" s="926"/>
      <c r="L15" s="954"/>
      <c r="M15" s="954"/>
      <c r="N15" s="954"/>
      <c r="O15" s="954"/>
      <c r="P15" s="954"/>
      <c r="Q15" s="954"/>
      <c r="R15" s="954"/>
      <c r="S15" s="954"/>
      <c r="T15" s="954"/>
      <c r="U15" s="954"/>
      <c r="V15" s="954"/>
      <c r="W15" s="954"/>
    </row>
    <row r="16" spans="1:23">
      <c r="A16" s="923">
        <v>1</v>
      </c>
      <c r="B16" s="923"/>
      <c r="C16" s="923">
        <v>2</v>
      </c>
      <c r="D16" s="923"/>
      <c r="E16" s="923"/>
      <c r="F16" s="923"/>
      <c r="G16" s="924">
        <v>3</v>
      </c>
      <c r="H16" s="925"/>
      <c r="I16" s="102">
        <v>4</v>
      </c>
      <c r="J16" s="102">
        <v>5</v>
      </c>
      <c r="L16" s="103">
        <v>1</v>
      </c>
      <c r="M16" s="103">
        <v>2</v>
      </c>
      <c r="N16" s="103">
        <v>3</v>
      </c>
      <c r="O16" s="103">
        <v>4</v>
      </c>
      <c r="P16" s="103">
        <v>5</v>
      </c>
      <c r="Q16" s="103">
        <v>6</v>
      </c>
      <c r="R16" s="103">
        <v>7</v>
      </c>
      <c r="S16" s="103">
        <v>8</v>
      </c>
      <c r="T16" s="103">
        <v>9</v>
      </c>
      <c r="U16" s="103">
        <v>10</v>
      </c>
      <c r="V16" s="103">
        <v>11</v>
      </c>
      <c r="W16" s="103">
        <v>12</v>
      </c>
    </row>
    <row r="17" spans="1:23">
      <c r="A17" s="104"/>
      <c r="B17" s="105"/>
      <c r="C17" s="106"/>
      <c r="D17" s="107"/>
      <c r="E17" s="107"/>
      <c r="F17" s="108"/>
      <c r="G17" s="109"/>
      <c r="H17" s="105"/>
      <c r="I17" s="110"/>
      <c r="J17" s="110"/>
    </row>
    <row r="18" spans="1:23">
      <c r="A18" s="106" t="str">
        <f>E5</f>
        <v>1.</v>
      </c>
      <c r="B18" s="105"/>
      <c r="C18" s="106" t="str">
        <f>F5</f>
        <v>Penyelenggaraan Pemerintahan Desa</v>
      </c>
      <c r="D18" s="107"/>
      <c r="E18" s="107"/>
      <c r="F18" s="108"/>
      <c r="G18" s="109"/>
      <c r="H18" s="105"/>
      <c r="I18" s="110"/>
      <c r="J18" s="110">
        <f>J19</f>
        <v>60000000</v>
      </c>
    </row>
    <row r="19" spans="1:23" ht="45" customHeight="1">
      <c r="A19" s="111" t="str">
        <f>E6</f>
        <v>1.1</v>
      </c>
      <c r="B19" s="105"/>
      <c r="C19" s="935" t="str">
        <f>F6</f>
        <v>Penyelenggaraan Belanja Penghasilan Tetap, Tunjangan dan Operasional Pemerintahan Desa</v>
      </c>
      <c r="D19" s="936"/>
      <c r="E19" s="936"/>
      <c r="F19" s="937"/>
      <c r="G19" s="109"/>
      <c r="H19" s="105"/>
      <c r="I19" s="110"/>
      <c r="J19" s="110">
        <f>J20</f>
        <v>60000000</v>
      </c>
    </row>
    <row r="20" spans="1:23" ht="30" customHeight="1">
      <c r="A20" s="111" t="str">
        <f>E8</f>
        <v>1.1.1</v>
      </c>
      <c r="B20" s="105"/>
      <c r="C20" s="938" t="str">
        <f>F8</f>
        <v>Penyediaan Penghasilan Tetap dan Tunjangan Kepala Desa</v>
      </c>
      <c r="D20" s="939"/>
      <c r="E20" s="939"/>
      <c r="F20" s="940"/>
      <c r="G20" s="109"/>
      <c r="H20" s="105"/>
      <c r="I20" s="110"/>
      <c r="J20" s="110">
        <f>J21</f>
        <v>60000000</v>
      </c>
    </row>
    <row r="21" spans="1:23">
      <c r="A21" s="104" t="s">
        <v>118</v>
      </c>
      <c r="B21" s="105"/>
      <c r="C21" s="112" t="s">
        <v>36</v>
      </c>
      <c r="D21" s="113"/>
      <c r="E21" s="113"/>
      <c r="F21" s="108"/>
      <c r="G21" s="109"/>
      <c r="H21" s="105"/>
      <c r="I21" s="110"/>
      <c r="J21" s="110">
        <f>J22+J25</f>
        <v>60000000</v>
      </c>
    </row>
    <row r="22" spans="1:23" s="115" customFormat="1">
      <c r="A22" s="104" t="s">
        <v>119</v>
      </c>
      <c r="B22" s="105"/>
      <c r="C22" s="113" t="s">
        <v>120</v>
      </c>
      <c r="D22" s="113"/>
      <c r="E22" s="113"/>
      <c r="F22" s="114"/>
      <c r="G22" s="109"/>
      <c r="H22" s="105"/>
      <c r="I22" s="110"/>
      <c r="J22" s="110">
        <f>J23</f>
        <v>42000000</v>
      </c>
      <c r="L22" s="116"/>
      <c r="M22" s="116"/>
      <c r="N22" s="116"/>
      <c r="O22" s="116"/>
    </row>
    <row r="23" spans="1:23">
      <c r="A23" s="117"/>
      <c r="B23" s="118"/>
      <c r="C23" s="119"/>
      <c r="D23" s="125" t="s">
        <v>57</v>
      </c>
      <c r="E23" s="120" t="s">
        <v>120</v>
      </c>
      <c r="F23" s="121"/>
      <c r="G23" s="122">
        <v>12</v>
      </c>
      <c r="H23" s="118" t="s">
        <v>121</v>
      </c>
      <c r="I23" s="123">
        <v>3500000</v>
      </c>
      <c r="J23" s="123">
        <f t="shared" ref="J23:J26" si="0">G23*I23</f>
        <v>42000000</v>
      </c>
      <c r="L23" s="95">
        <v>3500000</v>
      </c>
      <c r="M23" s="95">
        <v>3500000</v>
      </c>
      <c r="N23" s="95">
        <v>3500000</v>
      </c>
      <c r="O23" s="95">
        <v>3500000</v>
      </c>
      <c r="P23" s="95">
        <v>3500000</v>
      </c>
      <c r="Q23" s="95">
        <v>3500000</v>
      </c>
      <c r="R23" s="95">
        <v>3500000</v>
      </c>
      <c r="S23" s="95">
        <v>3500000</v>
      </c>
      <c r="T23" s="95">
        <v>3500000</v>
      </c>
      <c r="U23" s="95">
        <v>3500000</v>
      </c>
      <c r="V23" s="95">
        <v>3500000</v>
      </c>
      <c r="W23" s="95">
        <v>3500000</v>
      </c>
    </row>
    <row r="24" spans="1:23">
      <c r="A24" s="117"/>
      <c r="B24" s="118"/>
      <c r="C24" s="119"/>
      <c r="D24" s="125"/>
      <c r="E24" s="120"/>
      <c r="F24" s="121"/>
      <c r="G24" s="122"/>
      <c r="H24" s="118"/>
      <c r="I24" s="123"/>
      <c r="J24" s="123"/>
    </row>
    <row r="25" spans="1:23" s="115" customFormat="1">
      <c r="A25" s="104" t="s">
        <v>122</v>
      </c>
      <c r="B25" s="105"/>
      <c r="C25" s="124" t="s">
        <v>123</v>
      </c>
      <c r="D25" s="141"/>
      <c r="E25" s="113"/>
      <c r="F25" s="114"/>
      <c r="G25" s="109"/>
      <c r="H25" s="105"/>
      <c r="I25" s="110"/>
      <c r="J25" s="110">
        <f>SUM(J26:J27)</f>
        <v>18000000</v>
      </c>
      <c r="L25" s="116"/>
      <c r="M25" s="116"/>
      <c r="N25" s="116"/>
      <c r="O25" s="116"/>
    </row>
    <row r="26" spans="1:23">
      <c r="A26" s="117"/>
      <c r="B26" s="118"/>
      <c r="C26" s="119"/>
      <c r="D26" s="125" t="s">
        <v>57</v>
      </c>
      <c r="E26" s="120" t="s">
        <v>124</v>
      </c>
      <c r="F26" s="121"/>
      <c r="G26" s="122">
        <v>12</v>
      </c>
      <c r="H26" s="118" t="s">
        <v>121</v>
      </c>
      <c r="I26" s="123">
        <v>500000</v>
      </c>
      <c r="J26" s="123">
        <f t="shared" si="0"/>
        <v>6000000</v>
      </c>
      <c r="L26" s="116">
        <v>500000</v>
      </c>
      <c r="M26" s="116">
        <v>500000</v>
      </c>
      <c r="N26" s="116">
        <v>500000</v>
      </c>
      <c r="O26" s="116">
        <v>500000</v>
      </c>
      <c r="P26" s="116">
        <v>500000</v>
      </c>
      <c r="Q26" s="116">
        <v>500000</v>
      </c>
      <c r="R26" s="116">
        <v>500000</v>
      </c>
      <c r="S26" s="116">
        <v>500000</v>
      </c>
      <c r="T26" s="116">
        <v>500000</v>
      </c>
      <c r="U26" s="116">
        <v>500000</v>
      </c>
      <c r="V26" s="116">
        <v>500000</v>
      </c>
      <c r="W26" s="116">
        <v>500000</v>
      </c>
    </row>
    <row r="27" spans="1:23">
      <c r="A27" s="117"/>
      <c r="B27" s="118"/>
      <c r="C27" s="126"/>
      <c r="D27" s="125" t="s">
        <v>57</v>
      </c>
      <c r="E27" s="120" t="s">
        <v>804</v>
      </c>
      <c r="F27" s="121"/>
      <c r="G27" s="122">
        <v>12</v>
      </c>
      <c r="H27" s="118" t="s">
        <v>121</v>
      </c>
      <c r="I27" s="123">
        <v>1000000</v>
      </c>
      <c r="J27" s="123">
        <f t="shared" ref="J27" si="1">G27*I27</f>
        <v>12000000</v>
      </c>
      <c r="L27" s="116"/>
      <c r="M27" s="116"/>
      <c r="N27" s="116"/>
      <c r="O27" s="116"/>
      <c r="W27" s="95">
        <v>12000000</v>
      </c>
    </row>
    <row r="28" spans="1:23" ht="15" thickBot="1">
      <c r="A28" s="117"/>
      <c r="B28" s="118"/>
      <c r="C28" s="127"/>
      <c r="D28" s="128"/>
      <c r="E28" s="128"/>
      <c r="F28" s="129"/>
      <c r="G28" s="122"/>
      <c r="H28" s="118"/>
      <c r="I28" s="123"/>
      <c r="J28" s="123"/>
    </row>
    <row r="29" spans="1:23" ht="15" thickTop="1">
      <c r="A29" s="941" t="s">
        <v>126</v>
      </c>
      <c r="B29" s="941"/>
      <c r="C29" s="941"/>
      <c r="D29" s="941"/>
      <c r="E29" s="941"/>
      <c r="F29" s="941"/>
      <c r="G29" s="941"/>
      <c r="H29" s="941"/>
      <c r="I29" s="941"/>
      <c r="J29" s="130">
        <f>J18</f>
        <v>60000000</v>
      </c>
      <c r="L29" s="95">
        <f>SUM(L17:L28)</f>
        <v>4000000</v>
      </c>
      <c r="M29" s="95">
        <f t="shared" ref="M29:W29" si="2">SUM(M17:M28)</f>
        <v>4000000</v>
      </c>
      <c r="N29" s="95">
        <f t="shared" si="2"/>
        <v>4000000</v>
      </c>
      <c r="O29" s="95">
        <f t="shared" si="2"/>
        <v>4000000</v>
      </c>
      <c r="P29" s="95">
        <f t="shared" si="2"/>
        <v>4000000</v>
      </c>
      <c r="Q29" s="95">
        <f t="shared" si="2"/>
        <v>4000000</v>
      </c>
      <c r="R29" s="95">
        <f t="shared" si="2"/>
        <v>4000000</v>
      </c>
      <c r="S29" s="95">
        <f t="shared" si="2"/>
        <v>4000000</v>
      </c>
      <c r="T29" s="95">
        <f t="shared" si="2"/>
        <v>4000000</v>
      </c>
      <c r="U29" s="95">
        <f t="shared" si="2"/>
        <v>4000000</v>
      </c>
      <c r="V29" s="95">
        <f t="shared" si="2"/>
        <v>4000000</v>
      </c>
      <c r="W29" s="95">
        <f t="shared" si="2"/>
        <v>16000000</v>
      </c>
    </row>
    <row r="30" spans="1:23">
      <c r="A30" s="131"/>
      <c r="B30" s="942" t="s">
        <v>127</v>
      </c>
      <c r="C30" s="942"/>
      <c r="D30" s="942"/>
      <c r="E30" s="942"/>
      <c r="F30" s="942"/>
      <c r="G30" s="132"/>
      <c r="H30" s="132"/>
      <c r="I30" s="132"/>
      <c r="J30" s="133"/>
      <c r="L30" s="116">
        <f>SUM(L29:W29)</f>
        <v>60000000</v>
      </c>
      <c r="M30" s="134"/>
    </row>
    <row r="31" spans="1:23">
      <c r="A31" s="943" t="s">
        <v>128</v>
      </c>
      <c r="B31" s="920"/>
      <c r="C31" s="920"/>
      <c r="D31" s="99" t="s">
        <v>95</v>
      </c>
      <c r="E31" s="944">
        <f>J29/4</f>
        <v>15000000</v>
      </c>
      <c r="F31" s="944"/>
      <c r="G31" s="96"/>
      <c r="H31" s="96"/>
      <c r="I31" s="96"/>
      <c r="J31" s="135"/>
    </row>
    <row r="32" spans="1:23">
      <c r="A32" s="943" t="s">
        <v>129</v>
      </c>
      <c r="B32" s="920"/>
      <c r="C32" s="920"/>
      <c r="D32" s="99" t="s">
        <v>95</v>
      </c>
      <c r="E32" s="944">
        <f>E31</f>
        <v>15000000</v>
      </c>
      <c r="F32" s="944"/>
      <c r="G32" s="96"/>
      <c r="H32" s="96"/>
      <c r="I32" s="96"/>
      <c r="J32" s="135"/>
    </row>
    <row r="33" spans="1:22">
      <c r="A33" s="943" t="s">
        <v>130</v>
      </c>
      <c r="B33" s="920"/>
      <c r="C33" s="920"/>
      <c r="D33" s="99" t="s">
        <v>95</v>
      </c>
      <c r="E33" s="944">
        <f>E32</f>
        <v>15000000</v>
      </c>
      <c r="F33" s="944"/>
      <c r="G33" s="96"/>
      <c r="H33" s="96"/>
      <c r="I33" s="96"/>
      <c r="J33" s="135"/>
    </row>
    <row r="34" spans="1:22">
      <c r="A34" s="945" t="s">
        <v>131</v>
      </c>
      <c r="B34" s="946"/>
      <c r="C34" s="946"/>
      <c r="D34" s="136" t="s">
        <v>95</v>
      </c>
      <c r="E34" s="944">
        <f>E33</f>
        <v>15000000</v>
      </c>
      <c r="F34" s="944"/>
      <c r="G34" s="137"/>
      <c r="H34" s="137"/>
      <c r="I34" s="137"/>
      <c r="J34" s="138"/>
    </row>
    <row r="35" spans="1:22">
      <c r="A35" s="131"/>
      <c r="B35" s="132"/>
      <c r="C35" s="132"/>
      <c r="D35" s="132"/>
      <c r="E35" s="132"/>
      <c r="F35" s="133"/>
      <c r="G35" s="961" t="s">
        <v>1300</v>
      </c>
      <c r="H35" s="961"/>
      <c r="I35" s="961"/>
      <c r="J35" s="962"/>
    </row>
    <row r="36" spans="1:22" ht="15.75">
      <c r="A36" s="139"/>
      <c r="B36" s="947"/>
      <c r="C36" s="947"/>
      <c r="D36" s="947"/>
      <c r="E36" s="947"/>
      <c r="F36" s="948"/>
      <c r="G36" s="96"/>
      <c r="H36" s="96"/>
      <c r="I36" s="96" t="str">
        <f>N36</f>
        <v>Disusun Oleh :</v>
      </c>
      <c r="J36" s="135"/>
      <c r="N36" s="963" t="s">
        <v>1109</v>
      </c>
      <c r="O36" s="963"/>
      <c r="P36" s="963"/>
      <c r="Q36" s="963"/>
      <c r="R36" s="963"/>
      <c r="S36" s="963"/>
      <c r="T36" s="963"/>
      <c r="U36" s="963"/>
      <c r="V36" s="964"/>
    </row>
    <row r="37" spans="1:22" ht="15.75">
      <c r="A37" s="139"/>
      <c r="B37" s="927"/>
      <c r="C37" s="927"/>
      <c r="D37" s="927"/>
      <c r="E37" s="927"/>
      <c r="F37" s="949"/>
      <c r="G37" s="950" t="str">
        <f>N37</f>
        <v>Tim Penyusun RKPDesa</v>
      </c>
      <c r="H37" s="927"/>
      <c r="I37" s="927"/>
      <c r="J37" s="949"/>
      <c r="N37" s="963" t="s">
        <v>1094</v>
      </c>
      <c r="O37" s="963"/>
      <c r="P37" s="963"/>
      <c r="Q37" s="963"/>
      <c r="R37" s="963"/>
      <c r="S37" s="963"/>
      <c r="T37" s="963"/>
      <c r="U37" s="963"/>
      <c r="V37" s="964"/>
    </row>
    <row r="38" spans="1:22" ht="15.75">
      <c r="A38" s="139"/>
      <c r="B38" s="96"/>
      <c r="C38" s="96"/>
      <c r="D38" s="96"/>
      <c r="E38" s="96"/>
      <c r="F38" s="135"/>
      <c r="G38" s="96"/>
      <c r="H38" s="96"/>
      <c r="I38" s="96"/>
      <c r="J38" s="135"/>
      <c r="N38" s="336"/>
      <c r="O38" s="336"/>
      <c r="P38" s="336"/>
      <c r="Q38" s="336"/>
      <c r="R38" s="336"/>
      <c r="S38" s="336"/>
      <c r="T38" s="336"/>
      <c r="U38" s="336"/>
      <c r="V38" s="337"/>
    </row>
    <row r="39" spans="1:22" ht="15.75">
      <c r="A39" s="139"/>
      <c r="B39" s="96"/>
      <c r="C39" s="96"/>
      <c r="D39" s="96"/>
      <c r="E39" s="96"/>
      <c r="F39" s="135"/>
      <c r="G39" s="96"/>
      <c r="H39" s="96"/>
      <c r="I39" s="96"/>
      <c r="J39" s="135"/>
      <c r="N39" s="336"/>
      <c r="O39" s="336"/>
      <c r="P39" s="336"/>
      <c r="Q39" s="336"/>
      <c r="R39" s="336"/>
      <c r="S39" s="336"/>
      <c r="T39" s="336"/>
      <c r="U39" s="336"/>
      <c r="V39" s="337"/>
    </row>
    <row r="40" spans="1:22" ht="15.75">
      <c r="A40" s="139"/>
      <c r="B40" s="96"/>
      <c r="C40" s="96"/>
      <c r="D40" s="96"/>
      <c r="E40" s="96"/>
      <c r="F40" s="135"/>
      <c r="G40" s="96"/>
      <c r="H40" s="96"/>
      <c r="I40" s="96"/>
      <c r="J40" s="135"/>
      <c r="N40" s="336"/>
      <c r="O40" s="336"/>
      <c r="P40" s="336"/>
      <c r="Q40" s="336"/>
      <c r="R40" s="336"/>
      <c r="S40" s="336"/>
      <c r="T40" s="336"/>
      <c r="U40" s="336"/>
      <c r="V40" s="337"/>
    </row>
    <row r="41" spans="1:22" ht="15.75">
      <c r="A41" s="139"/>
      <c r="B41" s="96"/>
      <c r="C41" s="96"/>
      <c r="D41" s="96"/>
      <c r="E41" s="96"/>
      <c r="F41" s="135"/>
      <c r="G41" s="96"/>
      <c r="H41" s="96"/>
      <c r="I41" s="96"/>
      <c r="J41" s="135"/>
      <c r="N41" s="336"/>
      <c r="O41" s="336"/>
      <c r="P41" s="336"/>
      <c r="Q41" s="336"/>
      <c r="R41" s="336"/>
      <c r="S41" s="336"/>
      <c r="T41" s="336"/>
      <c r="U41" s="336"/>
      <c r="V41" s="337"/>
    </row>
    <row r="42" spans="1:22" ht="15.75">
      <c r="A42" s="139"/>
      <c r="B42" s="951"/>
      <c r="C42" s="951"/>
      <c r="D42" s="951"/>
      <c r="E42" s="951"/>
      <c r="F42" s="952"/>
      <c r="G42" s="953" t="s">
        <v>1295</v>
      </c>
      <c r="H42" s="951"/>
      <c r="I42" s="951"/>
      <c r="J42" s="952"/>
      <c r="N42" s="336"/>
      <c r="O42" s="336"/>
      <c r="P42" s="336"/>
      <c r="Q42" s="336"/>
      <c r="R42" s="336"/>
      <c r="S42" s="336"/>
      <c r="T42" s="336"/>
      <c r="U42" s="336"/>
      <c r="V42" s="337"/>
    </row>
    <row r="43" spans="1:22" ht="15.75">
      <c r="A43" s="140"/>
      <c r="B43" s="137"/>
      <c r="C43" s="137"/>
      <c r="D43" s="137"/>
      <c r="E43" s="137"/>
      <c r="F43" s="138"/>
      <c r="G43" s="957"/>
      <c r="H43" s="958"/>
      <c r="I43" s="958"/>
      <c r="J43" s="959"/>
      <c r="N43" s="965" t="s">
        <v>1040</v>
      </c>
      <c r="O43" s="965"/>
      <c r="P43" s="965"/>
      <c r="Q43" s="965"/>
      <c r="R43" s="965"/>
      <c r="S43" s="965"/>
      <c r="T43" s="965"/>
      <c r="U43" s="965"/>
      <c r="V43" s="966"/>
    </row>
    <row r="44" spans="1:22" ht="15.75">
      <c r="A44" s="96"/>
      <c r="B44" s="96"/>
      <c r="C44" s="96"/>
      <c r="D44" s="96"/>
      <c r="E44" s="96"/>
      <c r="F44" s="96"/>
      <c r="G44" s="942"/>
      <c r="H44" s="942"/>
      <c r="I44" s="942"/>
      <c r="J44" s="942"/>
      <c r="N44" s="955" t="s">
        <v>1110</v>
      </c>
      <c r="O44" s="955"/>
      <c r="P44" s="955"/>
      <c r="Q44" s="955"/>
      <c r="R44" s="955"/>
      <c r="S44" s="955"/>
      <c r="T44" s="955"/>
      <c r="U44" s="955"/>
      <c r="V44" s="956"/>
    </row>
    <row r="45" spans="1:22">
      <c r="A45" s="96"/>
      <c r="B45" s="96"/>
      <c r="C45" s="96"/>
      <c r="D45" s="96"/>
      <c r="E45" s="96"/>
      <c r="F45" s="96"/>
      <c r="G45" s="960"/>
      <c r="H45" s="960"/>
      <c r="I45" s="960"/>
      <c r="J45" s="960"/>
    </row>
  </sheetData>
  <mergeCells count="41">
    <mergeCell ref="L13:W15"/>
    <mergeCell ref="N44:V44"/>
    <mergeCell ref="G43:J43"/>
    <mergeCell ref="G44:J44"/>
    <mergeCell ref="G45:J45"/>
    <mergeCell ref="G35:J35"/>
    <mergeCell ref="N36:V36"/>
    <mergeCell ref="N37:V37"/>
    <mergeCell ref="N43:V43"/>
    <mergeCell ref="B36:F36"/>
    <mergeCell ref="B37:F37"/>
    <mergeCell ref="G37:J37"/>
    <mergeCell ref="B42:F42"/>
    <mergeCell ref="G42:J42"/>
    <mergeCell ref="A32:C32"/>
    <mergeCell ref="E32:F32"/>
    <mergeCell ref="A33:C33"/>
    <mergeCell ref="E33:F33"/>
    <mergeCell ref="A34:C34"/>
    <mergeCell ref="E34:F34"/>
    <mergeCell ref="C19:F19"/>
    <mergeCell ref="C20:F20"/>
    <mergeCell ref="A29:I29"/>
    <mergeCell ref="B30:F30"/>
    <mergeCell ref="A31:C31"/>
    <mergeCell ref="E31:F31"/>
    <mergeCell ref="A16:B16"/>
    <mergeCell ref="C16:F16"/>
    <mergeCell ref="G16:H16"/>
    <mergeCell ref="J13:J15"/>
    <mergeCell ref="A12:B12"/>
    <mergeCell ref="A13:B15"/>
    <mergeCell ref="C13:F15"/>
    <mergeCell ref="G13:H15"/>
    <mergeCell ref="I13:I15"/>
    <mergeCell ref="E11:F11"/>
    <mergeCell ref="A1:J1"/>
    <mergeCell ref="A2:J2"/>
    <mergeCell ref="A3:J3"/>
    <mergeCell ref="F6:J7"/>
    <mergeCell ref="E9:F9"/>
  </mergeCells>
  <pageMargins left="0.70866141732283472" right="0.31496062992125984" top="0.55118110236220474" bottom="0.35433070866141736" header="0.31496062992125984" footer="0.31496062992125984"/>
  <pageSetup paperSize="5" scale="80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X54"/>
  <sheetViews>
    <sheetView view="pageBreakPreview" topLeftCell="A28" zoomScale="98" zoomScaleNormal="100" zoomScaleSheetLayoutView="98" workbookViewId="0">
      <selection activeCell="E35" sqref="E35:F35"/>
    </sheetView>
  </sheetViews>
  <sheetFormatPr defaultRowHeight="14.25"/>
  <cols>
    <col min="1" max="1" width="2.7109375" style="94" customWidth="1"/>
    <col min="2" max="2" width="14.7109375" style="94" customWidth="1"/>
    <col min="3" max="4" width="2.7109375" style="94" customWidth="1"/>
    <col min="5" max="5" width="6" style="94" customWidth="1"/>
    <col min="6" max="6" width="25.7109375" style="94" customWidth="1"/>
    <col min="7" max="8" width="9.140625" style="94"/>
    <col min="9" max="10" width="17.7109375" style="94" customWidth="1"/>
    <col min="11" max="11" width="2.7109375" style="94" customWidth="1"/>
    <col min="12" max="23" width="13.85546875" style="94" customWidth="1"/>
    <col min="24" max="16384" width="9.140625" style="94"/>
  </cols>
  <sheetData>
    <row r="1" spans="1:23" ht="15.75">
      <c r="A1" s="921" t="s">
        <v>90</v>
      </c>
      <c r="B1" s="921"/>
      <c r="C1" s="921"/>
      <c r="D1" s="921"/>
      <c r="E1" s="921"/>
      <c r="F1" s="921"/>
      <c r="G1" s="921"/>
      <c r="H1" s="921"/>
      <c r="I1" s="921"/>
      <c r="J1" s="921"/>
      <c r="L1" s="95"/>
      <c r="M1" s="95"/>
      <c r="N1" s="95"/>
      <c r="O1" s="95"/>
    </row>
    <row r="2" spans="1:23" ht="15.75">
      <c r="A2" s="921" t="s">
        <v>1159</v>
      </c>
      <c r="B2" s="921"/>
      <c r="C2" s="921"/>
      <c r="D2" s="921"/>
      <c r="E2" s="921"/>
      <c r="F2" s="921"/>
      <c r="G2" s="921"/>
      <c r="H2" s="921"/>
      <c r="I2" s="921"/>
      <c r="J2" s="921"/>
      <c r="L2" s="95"/>
      <c r="M2" s="95"/>
      <c r="N2" s="95"/>
      <c r="O2" s="95"/>
    </row>
    <row r="3" spans="1:23" ht="15.75">
      <c r="A3" s="921" t="str">
        <f>'1.1.1'!A3:J3</f>
        <v>TAHUN ANGGARAN 2024</v>
      </c>
      <c r="B3" s="921"/>
      <c r="C3" s="921"/>
      <c r="D3" s="921"/>
      <c r="E3" s="921"/>
      <c r="F3" s="921"/>
      <c r="G3" s="921"/>
      <c r="H3" s="921"/>
      <c r="I3" s="921"/>
      <c r="J3" s="921"/>
      <c r="L3" s="95"/>
      <c r="M3" s="95"/>
      <c r="N3" s="95"/>
      <c r="O3" s="95"/>
    </row>
    <row r="4" spans="1:23">
      <c r="A4" s="96"/>
      <c r="B4" s="96"/>
      <c r="C4" s="96"/>
      <c r="D4" s="96"/>
      <c r="E4" s="96"/>
      <c r="F4" s="96"/>
      <c r="G4" s="96"/>
      <c r="H4" s="96"/>
      <c r="I4" s="96"/>
      <c r="J4" s="96"/>
      <c r="L4" s="95"/>
      <c r="M4" s="95"/>
      <c r="N4" s="95"/>
      <c r="O4" s="95"/>
    </row>
    <row r="5" spans="1:23">
      <c r="A5" s="97" t="s">
        <v>93</v>
      </c>
      <c r="B5" s="96" t="s">
        <v>94</v>
      </c>
      <c r="C5" s="98"/>
      <c r="D5" s="99" t="s">
        <v>95</v>
      </c>
      <c r="E5" s="97" t="s">
        <v>138</v>
      </c>
      <c r="F5" s="98" t="str">
        <f>LAMPIRAN!F22</f>
        <v>Penyelenggaraan Pemerintahan Desa</v>
      </c>
      <c r="G5" s="96"/>
      <c r="H5" s="96"/>
      <c r="I5" s="96"/>
      <c r="J5" s="96"/>
      <c r="L5" s="95"/>
      <c r="M5" s="95"/>
      <c r="N5" s="95"/>
      <c r="O5" s="95"/>
    </row>
    <row r="6" spans="1:23" ht="15" customHeight="1">
      <c r="A6" s="97" t="s">
        <v>96</v>
      </c>
      <c r="B6" s="96" t="s">
        <v>97</v>
      </c>
      <c r="C6" s="98"/>
      <c r="D6" s="99" t="s">
        <v>95</v>
      </c>
      <c r="E6" s="97" t="s">
        <v>98</v>
      </c>
      <c r="F6" s="922" t="str">
        <f>LAMPIRAN!F24</f>
        <v>Penyelenggaraan Belanja Penghasilan Tetap, Tunjangan dan Operasional Pemerintahan Desa</v>
      </c>
      <c r="G6" s="922"/>
      <c r="H6" s="922"/>
      <c r="I6" s="922"/>
      <c r="J6" s="922"/>
      <c r="L6" s="95"/>
      <c r="M6" s="95"/>
      <c r="N6" s="95"/>
      <c r="O6" s="95"/>
    </row>
    <row r="7" spans="1:23" ht="15" customHeight="1">
      <c r="A7" s="97"/>
      <c r="B7" s="96"/>
      <c r="C7" s="98"/>
      <c r="D7" s="99"/>
      <c r="E7" s="97"/>
      <c r="F7" s="922"/>
      <c r="G7" s="922"/>
      <c r="H7" s="922"/>
      <c r="I7" s="922"/>
      <c r="J7" s="922"/>
      <c r="L7" s="95"/>
      <c r="M7" s="95"/>
      <c r="N7" s="95"/>
      <c r="O7" s="95"/>
    </row>
    <row r="8" spans="1:23">
      <c r="A8" s="97" t="s">
        <v>99</v>
      </c>
      <c r="B8" s="96" t="s">
        <v>100</v>
      </c>
      <c r="C8" s="98"/>
      <c r="D8" s="99" t="s">
        <v>95</v>
      </c>
      <c r="E8" s="97" t="s">
        <v>139</v>
      </c>
      <c r="F8" s="98" t="str">
        <f>LAMPIRAN!F27</f>
        <v>Penyediaan Penghasilan Tetap dan Tunjangan Perangkat Desa</v>
      </c>
      <c r="G8" s="96"/>
      <c r="H8" s="96"/>
      <c r="I8" s="96"/>
      <c r="J8" s="96"/>
      <c r="L8" s="95"/>
      <c r="M8" s="95"/>
      <c r="N8" s="95"/>
      <c r="O8" s="95"/>
    </row>
    <row r="9" spans="1:23">
      <c r="A9" s="97" t="s">
        <v>102</v>
      </c>
      <c r="B9" s="96" t="s">
        <v>103</v>
      </c>
      <c r="C9" s="98"/>
      <c r="D9" s="99" t="s">
        <v>95</v>
      </c>
      <c r="E9" s="920" t="str">
        <f>'1.1.1'!E9:F9</f>
        <v>01 Januari s/d 31 Desember 2024</v>
      </c>
      <c r="F9" s="920"/>
      <c r="G9" s="96"/>
      <c r="H9" s="96"/>
      <c r="I9" s="96"/>
      <c r="J9" s="96"/>
      <c r="L9" s="95"/>
      <c r="M9" s="95"/>
      <c r="N9" s="95"/>
      <c r="O9" s="95"/>
    </row>
    <row r="10" spans="1:23">
      <c r="A10" s="97"/>
      <c r="B10" s="96" t="s">
        <v>104</v>
      </c>
      <c r="C10" s="98"/>
      <c r="D10" s="99"/>
      <c r="E10" s="96"/>
      <c r="F10" s="98"/>
      <c r="G10" s="96"/>
      <c r="H10" s="96"/>
      <c r="I10" s="96"/>
      <c r="J10" s="96"/>
      <c r="L10" s="95"/>
      <c r="M10" s="95"/>
      <c r="N10" s="95"/>
      <c r="O10" s="95"/>
    </row>
    <row r="11" spans="1:23">
      <c r="A11" s="97" t="s">
        <v>105</v>
      </c>
      <c r="B11" s="96" t="s">
        <v>106</v>
      </c>
      <c r="C11" s="98"/>
      <c r="D11" s="99" t="s">
        <v>95</v>
      </c>
      <c r="E11" s="920" t="s">
        <v>1156</v>
      </c>
      <c r="F11" s="920"/>
      <c r="G11" s="96"/>
      <c r="H11" s="96"/>
      <c r="I11" s="96"/>
      <c r="J11" s="96"/>
      <c r="L11" s="95"/>
      <c r="M11" s="95"/>
      <c r="N11" s="95"/>
      <c r="O11" s="95"/>
    </row>
    <row r="12" spans="1:23" ht="15" customHeight="1">
      <c r="A12" s="927" t="s">
        <v>108</v>
      </c>
      <c r="B12" s="927"/>
      <c r="C12" s="98"/>
      <c r="D12" s="100" t="s">
        <v>95</v>
      </c>
      <c r="E12" s="101"/>
      <c r="F12" s="98"/>
      <c r="G12" s="96"/>
      <c r="H12" s="96"/>
      <c r="I12" s="96"/>
      <c r="J12" s="96"/>
      <c r="L12" s="95"/>
      <c r="M12" s="95"/>
      <c r="N12" s="95"/>
      <c r="O12" s="95"/>
    </row>
    <row r="13" spans="1:23">
      <c r="A13" s="928" t="s">
        <v>109</v>
      </c>
      <c r="B13" s="928"/>
      <c r="C13" s="928" t="s">
        <v>110</v>
      </c>
      <c r="D13" s="928"/>
      <c r="E13" s="928"/>
      <c r="F13" s="928"/>
      <c r="G13" s="929" t="s">
        <v>111</v>
      </c>
      <c r="H13" s="930"/>
      <c r="I13" s="926" t="s">
        <v>112</v>
      </c>
      <c r="J13" s="926" t="s">
        <v>113</v>
      </c>
      <c r="L13" s="954" t="s">
        <v>834</v>
      </c>
      <c r="M13" s="954"/>
      <c r="N13" s="954"/>
      <c r="O13" s="954"/>
      <c r="P13" s="954"/>
      <c r="Q13" s="954"/>
      <c r="R13" s="954"/>
      <c r="S13" s="954"/>
      <c r="T13" s="954"/>
      <c r="U13" s="954"/>
      <c r="V13" s="954"/>
      <c r="W13" s="954"/>
    </row>
    <row r="14" spans="1:23">
      <c r="A14" s="928"/>
      <c r="B14" s="928"/>
      <c r="C14" s="928"/>
      <c r="D14" s="928"/>
      <c r="E14" s="928"/>
      <c r="F14" s="928"/>
      <c r="G14" s="931"/>
      <c r="H14" s="932"/>
      <c r="I14" s="926"/>
      <c r="J14" s="926"/>
      <c r="L14" s="954"/>
      <c r="M14" s="954"/>
      <c r="N14" s="954"/>
      <c r="O14" s="954"/>
      <c r="P14" s="954"/>
      <c r="Q14" s="954"/>
      <c r="R14" s="954"/>
      <c r="S14" s="954"/>
      <c r="T14" s="954"/>
      <c r="U14" s="954"/>
      <c r="V14" s="954"/>
      <c r="W14" s="954"/>
    </row>
    <row r="15" spans="1:23">
      <c r="A15" s="928"/>
      <c r="B15" s="928"/>
      <c r="C15" s="928"/>
      <c r="D15" s="928"/>
      <c r="E15" s="928"/>
      <c r="F15" s="928"/>
      <c r="G15" s="933"/>
      <c r="H15" s="934"/>
      <c r="I15" s="926"/>
      <c r="J15" s="926"/>
      <c r="L15" s="954"/>
      <c r="M15" s="954"/>
      <c r="N15" s="954"/>
      <c r="O15" s="954"/>
      <c r="P15" s="954"/>
      <c r="Q15" s="954"/>
      <c r="R15" s="954"/>
      <c r="S15" s="954"/>
      <c r="T15" s="954"/>
      <c r="U15" s="954"/>
      <c r="V15" s="954"/>
      <c r="W15" s="954"/>
    </row>
    <row r="16" spans="1:23">
      <c r="A16" s="923">
        <v>1</v>
      </c>
      <c r="B16" s="923"/>
      <c r="C16" s="923">
        <v>2</v>
      </c>
      <c r="D16" s="923"/>
      <c r="E16" s="923"/>
      <c r="F16" s="923"/>
      <c r="G16" s="924">
        <v>3</v>
      </c>
      <c r="H16" s="925"/>
      <c r="I16" s="102">
        <v>4</v>
      </c>
      <c r="J16" s="102">
        <v>5</v>
      </c>
      <c r="L16" s="103">
        <v>1</v>
      </c>
      <c r="M16" s="103">
        <v>2</v>
      </c>
      <c r="N16" s="103">
        <v>3</v>
      </c>
      <c r="O16" s="103">
        <v>4</v>
      </c>
      <c r="P16" s="103">
        <v>5</v>
      </c>
      <c r="Q16" s="103">
        <v>6</v>
      </c>
      <c r="R16" s="103">
        <v>7</v>
      </c>
      <c r="S16" s="103">
        <v>8</v>
      </c>
      <c r="T16" s="103">
        <v>9</v>
      </c>
      <c r="U16" s="103">
        <v>10</v>
      </c>
      <c r="V16" s="103">
        <v>11</v>
      </c>
      <c r="W16" s="103">
        <v>12</v>
      </c>
    </row>
    <row r="17" spans="1:24">
      <c r="A17" s="104"/>
      <c r="B17" s="105"/>
      <c r="C17" s="106"/>
      <c r="D17" s="107"/>
      <c r="E17" s="107"/>
      <c r="F17" s="108"/>
      <c r="G17" s="109"/>
      <c r="H17" s="105"/>
      <c r="I17" s="110"/>
      <c r="J17" s="110"/>
      <c r="L17" s="95"/>
      <c r="M17" s="95"/>
      <c r="N17" s="95"/>
      <c r="O17" s="95"/>
    </row>
    <row r="18" spans="1:24">
      <c r="A18" s="106" t="str">
        <f>E5</f>
        <v>1</v>
      </c>
      <c r="B18" s="105"/>
      <c r="C18" s="106" t="str">
        <f>F5</f>
        <v>Penyelenggaraan Pemerintahan Desa</v>
      </c>
      <c r="D18" s="107"/>
      <c r="E18" s="107"/>
      <c r="F18" s="108"/>
      <c r="G18" s="109"/>
      <c r="H18" s="105"/>
      <c r="I18" s="110"/>
      <c r="J18" s="110">
        <f>J19</f>
        <v>165000000</v>
      </c>
      <c r="L18" s="95"/>
      <c r="M18" s="95"/>
      <c r="N18" s="95"/>
      <c r="O18" s="95"/>
    </row>
    <row r="19" spans="1:24" ht="45" customHeight="1">
      <c r="A19" s="111" t="str">
        <f>E6</f>
        <v>1.1</v>
      </c>
      <c r="B19" s="105"/>
      <c r="C19" s="938" t="str">
        <f>F6</f>
        <v>Penyelenggaraan Belanja Penghasilan Tetap, Tunjangan dan Operasional Pemerintahan Desa</v>
      </c>
      <c r="D19" s="939"/>
      <c r="E19" s="939"/>
      <c r="F19" s="940"/>
      <c r="G19" s="109"/>
      <c r="H19" s="105"/>
      <c r="I19" s="110"/>
      <c r="J19" s="110">
        <f>J20</f>
        <v>165000000</v>
      </c>
      <c r="L19" s="95"/>
      <c r="M19" s="95"/>
      <c r="N19" s="95"/>
      <c r="O19" s="95"/>
    </row>
    <row r="20" spans="1:24" ht="30" customHeight="1">
      <c r="A20" s="111" t="str">
        <f>E8</f>
        <v>1.1.2</v>
      </c>
      <c r="B20" s="105"/>
      <c r="C20" s="938" t="str">
        <f>F8</f>
        <v>Penyediaan Penghasilan Tetap dan Tunjangan Perangkat Desa</v>
      </c>
      <c r="D20" s="939"/>
      <c r="E20" s="939"/>
      <c r="F20" s="940"/>
      <c r="G20" s="109"/>
      <c r="H20" s="105"/>
      <c r="I20" s="110"/>
      <c r="J20" s="110">
        <f>J21</f>
        <v>165000000</v>
      </c>
      <c r="L20" s="95"/>
      <c r="M20" s="95"/>
      <c r="N20" s="95"/>
      <c r="O20" s="95"/>
    </row>
    <row r="21" spans="1:24">
      <c r="A21" s="104" t="s">
        <v>140</v>
      </c>
      <c r="B21" s="105"/>
      <c r="C21" s="112" t="s">
        <v>36</v>
      </c>
      <c r="D21" s="113"/>
      <c r="E21" s="113"/>
      <c r="F21" s="108"/>
      <c r="G21" s="109"/>
      <c r="H21" s="105"/>
      <c r="I21" s="110"/>
      <c r="J21" s="110">
        <f>J22+J28</f>
        <v>165000000</v>
      </c>
      <c r="L21" s="95"/>
      <c r="M21" s="95"/>
      <c r="N21" s="95"/>
      <c r="O21" s="95"/>
    </row>
    <row r="22" spans="1:24" s="115" customFormat="1">
      <c r="A22" s="104" t="s">
        <v>141</v>
      </c>
      <c r="B22" s="105"/>
      <c r="C22" s="124" t="s">
        <v>142</v>
      </c>
      <c r="D22" s="113"/>
      <c r="E22" s="113"/>
      <c r="F22" s="114"/>
      <c r="G22" s="109"/>
      <c r="H22" s="105"/>
      <c r="I22" s="110"/>
      <c r="J22" s="110">
        <f>SUM(J23:J26)</f>
        <v>124800000</v>
      </c>
      <c r="L22" s="116"/>
      <c r="M22" s="116"/>
      <c r="N22" s="116"/>
      <c r="O22" s="116"/>
    </row>
    <row r="23" spans="1:24" ht="15.75">
      <c r="A23" s="117"/>
      <c r="B23" s="118"/>
      <c r="C23" s="119"/>
      <c r="D23" s="125" t="s">
        <v>57</v>
      </c>
      <c r="E23" s="340" t="s">
        <v>143</v>
      </c>
      <c r="F23" s="341"/>
      <c r="G23" s="122">
        <v>12</v>
      </c>
      <c r="H23" s="118" t="s">
        <v>121</v>
      </c>
      <c r="I23" s="123">
        <v>2600000</v>
      </c>
      <c r="J23" s="123">
        <f t="shared" ref="J23:J27" si="0">G23*I23</f>
        <v>31200000</v>
      </c>
      <c r="L23" s="95">
        <v>1750000</v>
      </c>
      <c r="M23" s="95">
        <f>L23</f>
        <v>1750000</v>
      </c>
      <c r="N23" s="95">
        <f t="shared" ref="N23:W23" si="1">M23</f>
        <v>1750000</v>
      </c>
      <c r="O23" s="95">
        <f t="shared" si="1"/>
        <v>1750000</v>
      </c>
      <c r="P23" s="95">
        <f t="shared" si="1"/>
        <v>1750000</v>
      </c>
      <c r="Q23" s="95">
        <f t="shared" si="1"/>
        <v>1750000</v>
      </c>
      <c r="R23" s="95">
        <f t="shared" si="1"/>
        <v>1750000</v>
      </c>
      <c r="S23" s="95">
        <f t="shared" si="1"/>
        <v>1750000</v>
      </c>
      <c r="T23" s="95">
        <f t="shared" si="1"/>
        <v>1750000</v>
      </c>
      <c r="U23" s="95">
        <f t="shared" si="1"/>
        <v>1750000</v>
      </c>
      <c r="V23" s="95">
        <f t="shared" si="1"/>
        <v>1750000</v>
      </c>
      <c r="W23" s="95">
        <f t="shared" si="1"/>
        <v>1750000</v>
      </c>
      <c r="X23" s="95"/>
    </row>
    <row r="24" spans="1:24" ht="15.75">
      <c r="A24" s="117"/>
      <c r="B24" s="118"/>
      <c r="C24" s="119"/>
      <c r="D24" s="125" t="s">
        <v>57</v>
      </c>
      <c r="E24" s="340" t="s">
        <v>144</v>
      </c>
      <c r="F24" s="341"/>
      <c r="G24" s="122">
        <v>12</v>
      </c>
      <c r="H24" s="118" t="s">
        <v>121</v>
      </c>
      <c r="I24" s="123">
        <v>2600000</v>
      </c>
      <c r="J24" s="123">
        <f t="shared" si="0"/>
        <v>31200000</v>
      </c>
      <c r="L24" s="95">
        <v>1750000</v>
      </c>
      <c r="M24" s="95">
        <f t="shared" ref="M24:W30" si="2">L24</f>
        <v>1750000</v>
      </c>
      <c r="N24" s="95">
        <f t="shared" si="2"/>
        <v>1750000</v>
      </c>
      <c r="O24" s="95">
        <f t="shared" si="2"/>
        <v>1750000</v>
      </c>
      <c r="P24" s="95">
        <f t="shared" si="2"/>
        <v>1750000</v>
      </c>
      <c r="Q24" s="95">
        <f t="shared" si="2"/>
        <v>1750000</v>
      </c>
      <c r="R24" s="95">
        <f t="shared" si="2"/>
        <v>1750000</v>
      </c>
      <c r="S24" s="95">
        <f t="shared" si="2"/>
        <v>1750000</v>
      </c>
      <c r="T24" s="95">
        <f t="shared" si="2"/>
        <v>1750000</v>
      </c>
      <c r="U24" s="95">
        <f t="shared" si="2"/>
        <v>1750000</v>
      </c>
      <c r="V24" s="95">
        <f t="shared" si="2"/>
        <v>1750000</v>
      </c>
      <c r="W24" s="95">
        <f t="shared" si="2"/>
        <v>1750000</v>
      </c>
      <c r="X24" s="95"/>
    </row>
    <row r="25" spans="1:24" ht="30" customHeight="1">
      <c r="A25" s="117"/>
      <c r="B25" s="118"/>
      <c r="C25" s="119"/>
      <c r="D25" s="125" t="s">
        <v>57</v>
      </c>
      <c r="E25" s="967" t="s">
        <v>145</v>
      </c>
      <c r="F25" s="968"/>
      <c r="G25" s="122">
        <v>12</v>
      </c>
      <c r="H25" s="118" t="s">
        <v>121</v>
      </c>
      <c r="I25" s="123">
        <v>2600000</v>
      </c>
      <c r="J25" s="123">
        <f t="shared" si="0"/>
        <v>31200000</v>
      </c>
      <c r="L25" s="95">
        <v>1750000</v>
      </c>
      <c r="M25" s="95">
        <f t="shared" si="2"/>
        <v>1750000</v>
      </c>
      <c r="N25" s="95">
        <f t="shared" si="2"/>
        <v>1750000</v>
      </c>
      <c r="O25" s="95">
        <f t="shared" si="2"/>
        <v>1750000</v>
      </c>
      <c r="P25" s="95">
        <f t="shared" si="2"/>
        <v>1750000</v>
      </c>
      <c r="Q25" s="95">
        <f t="shared" si="2"/>
        <v>1750000</v>
      </c>
      <c r="R25" s="95">
        <f t="shared" si="2"/>
        <v>1750000</v>
      </c>
      <c r="S25" s="95">
        <f t="shared" si="2"/>
        <v>1750000</v>
      </c>
      <c r="T25" s="95">
        <f t="shared" si="2"/>
        <v>1750000</v>
      </c>
      <c r="U25" s="95">
        <f t="shared" si="2"/>
        <v>1750000</v>
      </c>
      <c r="V25" s="95">
        <f t="shared" si="2"/>
        <v>1750000</v>
      </c>
      <c r="W25" s="95">
        <f t="shared" si="2"/>
        <v>1750000</v>
      </c>
      <c r="X25" s="95"/>
    </row>
    <row r="26" spans="1:24" ht="30" customHeight="1">
      <c r="A26" s="117"/>
      <c r="B26" s="118"/>
      <c r="C26" s="119"/>
      <c r="D26" s="125" t="s">
        <v>57</v>
      </c>
      <c r="E26" s="969" t="s">
        <v>146</v>
      </c>
      <c r="F26" s="970"/>
      <c r="G26" s="122">
        <v>12</v>
      </c>
      <c r="H26" s="118" t="s">
        <v>121</v>
      </c>
      <c r="I26" s="123">
        <v>2600000</v>
      </c>
      <c r="J26" s="123">
        <f t="shared" si="0"/>
        <v>31200000</v>
      </c>
      <c r="L26" s="95">
        <v>1750000</v>
      </c>
      <c r="M26" s="95">
        <f t="shared" si="2"/>
        <v>1750000</v>
      </c>
      <c r="N26" s="95">
        <f t="shared" si="2"/>
        <v>1750000</v>
      </c>
      <c r="O26" s="95">
        <f t="shared" si="2"/>
        <v>1750000</v>
      </c>
      <c r="P26" s="95">
        <f t="shared" si="2"/>
        <v>1750000</v>
      </c>
      <c r="Q26" s="95">
        <f t="shared" si="2"/>
        <v>1750000</v>
      </c>
      <c r="R26" s="95">
        <f t="shared" si="2"/>
        <v>1750000</v>
      </c>
      <c r="S26" s="95">
        <f t="shared" si="2"/>
        <v>1750000</v>
      </c>
      <c r="T26" s="95">
        <f t="shared" si="2"/>
        <v>1750000</v>
      </c>
      <c r="U26" s="95">
        <f t="shared" si="2"/>
        <v>1750000</v>
      </c>
      <c r="V26" s="95">
        <f t="shared" si="2"/>
        <v>1750000</v>
      </c>
      <c r="W26" s="95">
        <f t="shared" si="2"/>
        <v>1750000</v>
      </c>
      <c r="X26" s="95"/>
    </row>
    <row r="27" spans="1:24">
      <c r="A27" s="117"/>
      <c r="B27" s="118"/>
      <c r="C27" s="119"/>
      <c r="D27" s="120"/>
      <c r="E27" s="120" t="s">
        <v>1299</v>
      </c>
      <c r="F27" s="121"/>
      <c r="G27" s="122">
        <v>12</v>
      </c>
      <c r="H27" s="118" t="s">
        <v>121</v>
      </c>
      <c r="I27" s="123">
        <v>2900000</v>
      </c>
      <c r="J27" s="123">
        <f t="shared" si="0"/>
        <v>34800000</v>
      </c>
      <c r="L27" s="95"/>
      <c r="M27" s="95">
        <f t="shared" si="2"/>
        <v>0</v>
      </c>
      <c r="N27" s="95">
        <f t="shared" si="2"/>
        <v>0</v>
      </c>
      <c r="O27" s="95">
        <f t="shared" si="2"/>
        <v>0</v>
      </c>
      <c r="P27" s="95">
        <f t="shared" si="2"/>
        <v>0</v>
      </c>
      <c r="Q27" s="95">
        <f t="shared" si="2"/>
        <v>0</v>
      </c>
      <c r="R27" s="95">
        <f t="shared" si="2"/>
        <v>0</v>
      </c>
      <c r="S27" s="95">
        <f t="shared" si="2"/>
        <v>0</v>
      </c>
      <c r="T27" s="95">
        <f t="shared" si="2"/>
        <v>0</v>
      </c>
      <c r="U27" s="95">
        <f t="shared" si="2"/>
        <v>0</v>
      </c>
      <c r="V27" s="95">
        <f t="shared" si="2"/>
        <v>0</v>
      </c>
      <c r="W27" s="95">
        <f t="shared" si="2"/>
        <v>0</v>
      </c>
      <c r="X27" s="95"/>
    </row>
    <row r="28" spans="1:24" s="115" customFormat="1">
      <c r="A28" s="104" t="s">
        <v>147</v>
      </c>
      <c r="B28" s="105"/>
      <c r="C28" s="124" t="s">
        <v>148</v>
      </c>
      <c r="D28" s="143"/>
      <c r="E28" s="143"/>
      <c r="F28" s="105"/>
      <c r="G28" s="109"/>
      <c r="H28" s="105"/>
      <c r="I28" s="110"/>
      <c r="J28" s="110">
        <f>SUM(J29:J31)</f>
        <v>40200000</v>
      </c>
      <c r="L28" s="95"/>
      <c r="M28" s="95">
        <f t="shared" si="2"/>
        <v>0</v>
      </c>
      <c r="N28" s="95">
        <f t="shared" si="2"/>
        <v>0</v>
      </c>
      <c r="O28" s="95">
        <f t="shared" si="2"/>
        <v>0</v>
      </c>
      <c r="P28" s="95">
        <f t="shared" si="2"/>
        <v>0</v>
      </c>
      <c r="Q28" s="95">
        <f t="shared" si="2"/>
        <v>0</v>
      </c>
      <c r="R28" s="95">
        <f t="shared" si="2"/>
        <v>0</v>
      </c>
      <c r="S28" s="95">
        <f t="shared" si="2"/>
        <v>0</v>
      </c>
      <c r="T28" s="95">
        <f t="shared" si="2"/>
        <v>0</v>
      </c>
      <c r="U28" s="95">
        <f t="shared" si="2"/>
        <v>0</v>
      </c>
      <c r="V28" s="95">
        <f t="shared" si="2"/>
        <v>0</v>
      </c>
      <c r="W28" s="95">
        <f t="shared" si="2"/>
        <v>0</v>
      </c>
      <c r="X28" s="95"/>
    </row>
    <row r="29" spans="1:24" ht="15.75">
      <c r="A29" s="117"/>
      <c r="B29" s="118"/>
      <c r="C29" s="119"/>
      <c r="D29" s="120" t="s">
        <v>57</v>
      </c>
      <c r="E29" s="144" t="s">
        <v>802</v>
      </c>
      <c r="F29" s="121"/>
      <c r="G29" s="122">
        <v>60</v>
      </c>
      <c r="H29" s="118" t="s">
        <v>121</v>
      </c>
      <c r="I29" s="123">
        <v>300000</v>
      </c>
      <c r="J29" s="123">
        <f>G29*I29</f>
        <v>18000000</v>
      </c>
      <c r="L29" s="95">
        <f>J29/12</f>
        <v>1500000</v>
      </c>
      <c r="M29" s="95">
        <f t="shared" si="2"/>
        <v>1500000</v>
      </c>
      <c r="N29" s="95">
        <f t="shared" si="2"/>
        <v>1500000</v>
      </c>
      <c r="O29" s="95">
        <f t="shared" si="2"/>
        <v>1500000</v>
      </c>
      <c r="P29" s="95">
        <f t="shared" si="2"/>
        <v>1500000</v>
      </c>
      <c r="Q29" s="95">
        <f t="shared" si="2"/>
        <v>1500000</v>
      </c>
      <c r="R29" s="95">
        <f t="shared" si="2"/>
        <v>1500000</v>
      </c>
      <c r="S29" s="95">
        <f t="shared" si="2"/>
        <v>1500000</v>
      </c>
      <c r="T29" s="95">
        <f t="shared" si="2"/>
        <v>1500000</v>
      </c>
      <c r="U29" s="95">
        <f t="shared" si="2"/>
        <v>1500000</v>
      </c>
      <c r="V29" s="95">
        <f t="shared" si="2"/>
        <v>1500000</v>
      </c>
      <c r="W29" s="95">
        <f t="shared" si="2"/>
        <v>1500000</v>
      </c>
      <c r="X29" s="95"/>
    </row>
    <row r="30" spans="1:24" ht="15.75">
      <c r="A30" s="117"/>
      <c r="B30" s="118"/>
      <c r="C30" s="119"/>
      <c r="D30" s="120" t="s">
        <v>57</v>
      </c>
      <c r="E30" s="145" t="s">
        <v>803</v>
      </c>
      <c r="F30" s="121"/>
      <c r="G30" s="122">
        <v>12</v>
      </c>
      <c r="H30" s="118" t="s">
        <v>121</v>
      </c>
      <c r="I30" s="123">
        <v>300000</v>
      </c>
      <c r="J30" s="123">
        <f t="shared" ref="J30" si="3">G30*I30</f>
        <v>3600000</v>
      </c>
      <c r="L30" s="95">
        <f t="shared" ref="L30" si="4">J30/12</f>
        <v>300000</v>
      </c>
      <c r="M30" s="95">
        <f t="shared" si="2"/>
        <v>300000</v>
      </c>
      <c r="N30" s="95">
        <f t="shared" si="2"/>
        <v>300000</v>
      </c>
      <c r="O30" s="95">
        <f t="shared" si="2"/>
        <v>300000</v>
      </c>
      <c r="P30" s="95">
        <f t="shared" si="2"/>
        <v>300000</v>
      </c>
      <c r="Q30" s="95">
        <f t="shared" si="2"/>
        <v>300000</v>
      </c>
      <c r="R30" s="95">
        <f t="shared" si="2"/>
        <v>300000</v>
      </c>
      <c r="S30" s="95">
        <f t="shared" si="2"/>
        <v>300000</v>
      </c>
      <c r="T30" s="95">
        <f t="shared" si="2"/>
        <v>300000</v>
      </c>
      <c r="U30" s="95">
        <f t="shared" si="2"/>
        <v>300000</v>
      </c>
      <c r="V30" s="95">
        <f t="shared" si="2"/>
        <v>300000</v>
      </c>
      <c r="W30" s="95">
        <f t="shared" si="2"/>
        <v>300000</v>
      </c>
      <c r="X30" s="95"/>
    </row>
    <row r="31" spans="1:24" ht="15.75">
      <c r="A31" s="117"/>
      <c r="B31" s="118"/>
      <c r="C31" s="126"/>
      <c r="D31" s="120" t="s">
        <v>57</v>
      </c>
      <c r="E31" s="339" t="s">
        <v>805</v>
      </c>
      <c r="F31" s="121"/>
      <c r="G31" s="122">
        <v>60</v>
      </c>
      <c r="H31" s="118" t="s">
        <v>121</v>
      </c>
      <c r="I31" s="123">
        <v>310000</v>
      </c>
      <c r="J31" s="123">
        <f t="shared" ref="J31" si="5">G31*I31</f>
        <v>18600000</v>
      </c>
      <c r="L31" s="116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>
        <v>9600000</v>
      </c>
      <c r="X31" s="95"/>
    </row>
    <row r="32" spans="1:24" ht="15" thickBot="1">
      <c r="A32" s="117"/>
      <c r="B32" s="118"/>
      <c r="C32" s="127"/>
      <c r="D32" s="128"/>
      <c r="E32" s="128"/>
      <c r="F32" s="129"/>
      <c r="G32" s="122"/>
      <c r="H32" s="118"/>
      <c r="I32" s="123"/>
      <c r="J32" s="123"/>
      <c r="L32" s="95"/>
      <c r="M32" s="95"/>
      <c r="N32" s="95"/>
      <c r="O32" s="95"/>
    </row>
    <row r="33" spans="1:23" ht="15" thickTop="1">
      <c r="A33" s="941" t="s">
        <v>126</v>
      </c>
      <c r="B33" s="941"/>
      <c r="C33" s="941"/>
      <c r="D33" s="941"/>
      <c r="E33" s="941"/>
      <c r="F33" s="941"/>
      <c r="G33" s="941"/>
      <c r="H33" s="941"/>
      <c r="I33" s="941"/>
      <c r="J33" s="130">
        <f>J18</f>
        <v>165000000</v>
      </c>
      <c r="L33" s="95">
        <f t="shared" ref="L33:W33" si="6">SUM(L17:L32)</f>
        <v>8800000</v>
      </c>
      <c r="M33" s="95">
        <f t="shared" si="6"/>
        <v>8800000</v>
      </c>
      <c r="N33" s="95">
        <f t="shared" si="6"/>
        <v>8800000</v>
      </c>
      <c r="O33" s="95">
        <f t="shared" si="6"/>
        <v>8800000</v>
      </c>
      <c r="P33" s="95">
        <f t="shared" si="6"/>
        <v>8800000</v>
      </c>
      <c r="Q33" s="95">
        <f t="shared" si="6"/>
        <v>8800000</v>
      </c>
      <c r="R33" s="95">
        <f t="shared" si="6"/>
        <v>8800000</v>
      </c>
      <c r="S33" s="95">
        <f t="shared" si="6"/>
        <v>8800000</v>
      </c>
      <c r="T33" s="95">
        <f t="shared" si="6"/>
        <v>8800000</v>
      </c>
      <c r="U33" s="95">
        <f t="shared" si="6"/>
        <v>8800000</v>
      </c>
      <c r="V33" s="95">
        <f t="shared" si="6"/>
        <v>8800000</v>
      </c>
      <c r="W33" s="95">
        <f t="shared" si="6"/>
        <v>18400000</v>
      </c>
    </row>
    <row r="34" spans="1:23">
      <c r="A34" s="131"/>
      <c r="B34" s="942" t="s">
        <v>127</v>
      </c>
      <c r="C34" s="942"/>
      <c r="D34" s="942"/>
      <c r="E34" s="942"/>
      <c r="F34" s="942"/>
      <c r="G34" s="132"/>
      <c r="H34" s="132"/>
      <c r="I34" s="132"/>
      <c r="J34" s="133"/>
      <c r="L34" s="116">
        <f>SUM(L33:W33)</f>
        <v>115200000</v>
      </c>
      <c r="M34" s="134"/>
      <c r="N34" s="95"/>
      <c r="O34" s="95"/>
    </row>
    <row r="35" spans="1:23">
      <c r="A35" s="943" t="s">
        <v>128</v>
      </c>
      <c r="B35" s="920"/>
      <c r="C35" s="920"/>
      <c r="D35" s="99" t="s">
        <v>95</v>
      </c>
      <c r="E35" s="944">
        <f>J33/4</f>
        <v>41250000</v>
      </c>
      <c r="F35" s="944"/>
      <c r="G35" s="96"/>
      <c r="H35" s="96"/>
      <c r="I35" s="96"/>
      <c r="J35" s="135"/>
      <c r="L35" s="95"/>
      <c r="M35" s="95"/>
      <c r="N35" s="95"/>
      <c r="O35" s="95"/>
    </row>
    <row r="36" spans="1:23">
      <c r="A36" s="943" t="s">
        <v>129</v>
      </c>
      <c r="B36" s="920"/>
      <c r="C36" s="920"/>
      <c r="D36" s="99" t="s">
        <v>95</v>
      </c>
      <c r="E36" s="944">
        <f>E35</f>
        <v>41250000</v>
      </c>
      <c r="F36" s="944"/>
      <c r="G36" s="96"/>
      <c r="H36" s="96"/>
      <c r="I36" s="96"/>
      <c r="J36" s="135"/>
      <c r="L36" s="95" t="s">
        <v>1044</v>
      </c>
      <c r="M36" s="95"/>
      <c r="N36" s="95"/>
      <c r="O36" s="95"/>
    </row>
    <row r="37" spans="1:23">
      <c r="A37" s="943" t="s">
        <v>130</v>
      </c>
      <c r="B37" s="920"/>
      <c r="C37" s="920"/>
      <c r="D37" s="99" t="s">
        <v>95</v>
      </c>
      <c r="E37" s="944">
        <f t="shared" ref="E37:E38" si="7">E36</f>
        <v>41250000</v>
      </c>
      <c r="F37" s="944"/>
      <c r="G37" s="96"/>
      <c r="H37" s="96"/>
      <c r="I37" s="96"/>
      <c r="J37" s="135"/>
      <c r="L37" s="95"/>
      <c r="M37" s="95" t="s">
        <v>1045</v>
      </c>
      <c r="N37" s="95" t="s">
        <v>1046</v>
      </c>
      <c r="O37" s="95" t="s">
        <v>1047</v>
      </c>
      <c r="P37" s="94" t="s">
        <v>1048</v>
      </c>
    </row>
    <row r="38" spans="1:23">
      <c r="A38" s="945" t="s">
        <v>131</v>
      </c>
      <c r="B38" s="946"/>
      <c r="C38" s="946"/>
      <c r="D38" s="136" t="s">
        <v>95</v>
      </c>
      <c r="E38" s="944">
        <f t="shared" si="7"/>
        <v>41250000</v>
      </c>
      <c r="F38" s="944"/>
      <c r="G38" s="137"/>
      <c r="H38" s="137"/>
      <c r="I38" s="137"/>
      <c r="J38" s="138"/>
      <c r="L38" s="95" t="s">
        <v>1044</v>
      </c>
      <c r="M38" s="95">
        <f>I23</f>
        <v>2600000</v>
      </c>
      <c r="N38" s="95">
        <f>M38</f>
        <v>2600000</v>
      </c>
      <c r="O38" s="95">
        <f t="shared" ref="O38:P38" si="8">N38</f>
        <v>2600000</v>
      </c>
      <c r="P38" s="95">
        <f t="shared" si="8"/>
        <v>2600000</v>
      </c>
    </row>
    <row r="39" spans="1:23">
      <c r="A39" s="131"/>
      <c r="B39" s="132"/>
      <c r="C39" s="132"/>
      <c r="D39" s="132"/>
      <c r="E39" s="132"/>
      <c r="F39" s="133"/>
      <c r="G39" s="961" t="s">
        <v>1300</v>
      </c>
      <c r="H39" s="961"/>
      <c r="I39" s="961"/>
      <c r="J39" s="962"/>
      <c r="L39" s="95" t="s">
        <v>1049</v>
      </c>
      <c r="M39" s="95">
        <v>100000</v>
      </c>
      <c r="N39" s="95">
        <f t="shared" ref="N39:P40" si="9">M39</f>
        <v>100000</v>
      </c>
      <c r="O39" s="95">
        <f t="shared" si="9"/>
        <v>100000</v>
      </c>
      <c r="P39" s="95">
        <f t="shared" si="9"/>
        <v>100000</v>
      </c>
    </row>
    <row r="40" spans="1:23">
      <c r="A40" s="139"/>
      <c r="B40" s="947"/>
      <c r="C40" s="947"/>
      <c r="D40" s="947"/>
      <c r="E40" s="947"/>
      <c r="F40" s="948"/>
      <c r="G40" s="96"/>
      <c r="H40" s="96"/>
      <c r="I40" s="96" t="str">
        <f>'1.1.1'!I36</f>
        <v>Disusun Oleh :</v>
      </c>
      <c r="J40" s="135"/>
      <c r="L40" s="636" t="s">
        <v>1050</v>
      </c>
      <c r="M40" s="637">
        <v>100000</v>
      </c>
      <c r="N40" s="95"/>
      <c r="O40" s="95">
        <v>100000</v>
      </c>
      <c r="P40" s="95">
        <f t="shared" si="9"/>
        <v>100000</v>
      </c>
    </row>
    <row r="41" spans="1:23">
      <c r="A41" s="139"/>
      <c r="B41" s="927"/>
      <c r="C41" s="927"/>
      <c r="D41" s="927"/>
      <c r="E41" s="927"/>
      <c r="F41" s="949"/>
      <c r="G41" s="950" t="str">
        <f>'1.1.1'!G37:J37</f>
        <v>Tim Penyusun RKPDesa</v>
      </c>
      <c r="H41" s="927"/>
      <c r="I41" s="927"/>
      <c r="J41" s="949"/>
      <c r="L41" s="95" t="s">
        <v>1051</v>
      </c>
      <c r="M41" s="95"/>
      <c r="N41" s="95">
        <v>100000</v>
      </c>
      <c r="O41" s="95">
        <v>100000</v>
      </c>
      <c r="P41" s="634">
        <v>100000</v>
      </c>
    </row>
    <row r="42" spans="1:23">
      <c r="A42" s="139"/>
      <c r="B42" s="96"/>
      <c r="C42" s="96"/>
      <c r="D42" s="96"/>
      <c r="E42" s="96"/>
      <c r="F42" s="135"/>
      <c r="G42" s="96"/>
      <c r="H42" s="96"/>
      <c r="I42" s="96"/>
      <c r="J42" s="135"/>
      <c r="L42" s="95"/>
      <c r="M42" s="116">
        <f>SUM(M38:M41)</f>
        <v>2800000</v>
      </c>
      <c r="N42" s="116">
        <f t="shared" ref="N42:P42" si="10">SUM(N38:N41)</f>
        <v>2800000</v>
      </c>
      <c r="O42" s="116">
        <f t="shared" si="10"/>
        <v>2900000</v>
      </c>
      <c r="P42" s="116">
        <f t="shared" si="10"/>
        <v>2900000</v>
      </c>
    </row>
    <row r="43" spans="1:23">
      <c r="A43" s="139"/>
      <c r="B43" s="96"/>
      <c r="C43" s="96"/>
      <c r="D43" s="96"/>
      <c r="E43" s="96"/>
      <c r="F43" s="135"/>
      <c r="G43" s="96"/>
      <c r="H43" s="96"/>
      <c r="I43" s="96"/>
      <c r="J43" s="135"/>
      <c r="L43" s="95"/>
      <c r="M43" s="95"/>
      <c r="N43" s="95"/>
      <c r="O43" s="95"/>
    </row>
    <row r="44" spans="1:23">
      <c r="A44" s="139"/>
      <c r="B44" s="96"/>
      <c r="C44" s="96"/>
      <c r="D44" s="96"/>
      <c r="E44" s="96"/>
      <c r="F44" s="135"/>
      <c r="G44" s="96"/>
      <c r="H44" s="96"/>
      <c r="I44" s="96"/>
      <c r="J44" s="135"/>
      <c r="L44" s="95"/>
      <c r="M44" s="95"/>
      <c r="N44" s="95"/>
      <c r="O44" s="95"/>
    </row>
    <row r="45" spans="1:23">
      <c r="A45" s="139"/>
      <c r="B45" s="96"/>
      <c r="C45" s="96"/>
      <c r="D45" s="96"/>
      <c r="E45" s="96"/>
      <c r="F45" s="135"/>
      <c r="G45" s="96"/>
      <c r="H45" s="96"/>
      <c r="I45" s="96"/>
      <c r="J45" s="135"/>
      <c r="L45" s="95"/>
      <c r="M45" s="95"/>
      <c r="N45" s="95"/>
      <c r="O45" s="95"/>
    </row>
    <row r="46" spans="1:23">
      <c r="A46" s="139"/>
      <c r="B46" s="951"/>
      <c r="C46" s="951"/>
      <c r="D46" s="951"/>
      <c r="E46" s="951"/>
      <c r="F46" s="952"/>
      <c r="G46" s="953" t="str">
        <f>'1.1.1'!G42:J42</f>
        <v>MUHAMAD SUBANDI</v>
      </c>
      <c r="H46" s="951"/>
      <c r="I46" s="951"/>
      <c r="J46" s="952"/>
      <c r="L46" s="95"/>
      <c r="M46" s="95"/>
      <c r="N46" s="95"/>
      <c r="O46" s="95"/>
    </row>
    <row r="47" spans="1:23">
      <c r="A47" s="140"/>
      <c r="B47" s="137"/>
      <c r="C47" s="137"/>
      <c r="D47" s="137"/>
      <c r="E47" s="137"/>
      <c r="F47" s="138"/>
      <c r="G47" s="957"/>
      <c r="H47" s="958"/>
      <c r="I47" s="958"/>
      <c r="J47" s="959"/>
      <c r="L47" s="95"/>
      <c r="M47" s="95"/>
      <c r="N47" s="95"/>
      <c r="O47" s="95"/>
    </row>
    <row r="48" spans="1:23">
      <c r="A48" s="96"/>
      <c r="B48" s="96"/>
      <c r="C48" s="96"/>
      <c r="D48" s="96"/>
      <c r="E48" s="96"/>
      <c r="F48" s="96"/>
      <c r="G48" s="951"/>
      <c r="H48" s="951"/>
      <c r="I48" s="951"/>
      <c r="J48" s="951"/>
      <c r="L48" s="95"/>
      <c r="M48" s="95"/>
      <c r="N48" s="95"/>
      <c r="O48" s="95"/>
    </row>
    <row r="49" spans="12:15">
      <c r="L49" s="95"/>
      <c r="M49" s="95"/>
      <c r="N49" s="95"/>
      <c r="O49" s="95"/>
    </row>
    <row r="50" spans="12:15">
      <c r="L50" s="95"/>
      <c r="M50" s="95"/>
      <c r="N50" s="95"/>
      <c r="O50" s="95"/>
    </row>
    <row r="51" spans="12:15">
      <c r="L51" s="95"/>
      <c r="M51" s="95"/>
      <c r="N51" s="95"/>
      <c r="O51" s="95"/>
    </row>
    <row r="52" spans="12:15">
      <c r="L52" s="95"/>
      <c r="M52" s="95"/>
      <c r="N52" s="95"/>
      <c r="O52" s="95"/>
    </row>
    <row r="53" spans="12:15">
      <c r="L53" s="95"/>
      <c r="M53" s="95"/>
      <c r="N53" s="95"/>
      <c r="O53" s="95"/>
    </row>
    <row r="54" spans="12:15">
      <c r="L54" s="95"/>
      <c r="M54" s="95"/>
      <c r="N54" s="95"/>
      <c r="O54" s="95"/>
    </row>
  </sheetData>
  <mergeCells count="38">
    <mergeCell ref="B46:F46"/>
    <mergeCell ref="G46:J46"/>
    <mergeCell ref="G47:J47"/>
    <mergeCell ref="G48:J48"/>
    <mergeCell ref="A38:C38"/>
    <mergeCell ref="E38:F38"/>
    <mergeCell ref="G39:J39"/>
    <mergeCell ref="B40:F40"/>
    <mergeCell ref="B41:F41"/>
    <mergeCell ref="G41:J41"/>
    <mergeCell ref="A35:C35"/>
    <mergeCell ref="E35:F35"/>
    <mergeCell ref="A36:C36"/>
    <mergeCell ref="E36:F36"/>
    <mergeCell ref="A37:C37"/>
    <mergeCell ref="E37:F37"/>
    <mergeCell ref="B34:F34"/>
    <mergeCell ref="A16:B16"/>
    <mergeCell ref="C16:F16"/>
    <mergeCell ref="G16:H16"/>
    <mergeCell ref="J13:J15"/>
    <mergeCell ref="C19:F19"/>
    <mergeCell ref="C20:F20"/>
    <mergeCell ref="E25:F25"/>
    <mergeCell ref="E26:F26"/>
    <mergeCell ref="A33:I33"/>
    <mergeCell ref="L13:W15"/>
    <mergeCell ref="A12:B12"/>
    <mergeCell ref="A13:B15"/>
    <mergeCell ref="C13:F15"/>
    <mergeCell ref="G13:H15"/>
    <mergeCell ref="I13:I15"/>
    <mergeCell ref="E11:F11"/>
    <mergeCell ref="A1:J1"/>
    <mergeCell ref="A2:J2"/>
    <mergeCell ref="A3:J3"/>
    <mergeCell ref="F6:J7"/>
    <mergeCell ref="E9:F9"/>
  </mergeCells>
  <pageMargins left="0.70866141732283472" right="0.31496062992125984" top="0.55118110236220474" bottom="0.31496062992125984" header="0.31496062992125984" footer="0.31496062992125984"/>
  <pageSetup paperSize="5" scale="80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W49"/>
  <sheetViews>
    <sheetView topLeftCell="A29" workbookViewId="0">
      <selection activeCell="L46" sqref="L46"/>
    </sheetView>
  </sheetViews>
  <sheetFormatPr defaultRowHeight="14.25"/>
  <cols>
    <col min="1" max="1" width="2.7109375" style="94" customWidth="1"/>
    <col min="2" max="2" width="14.7109375" style="94" customWidth="1"/>
    <col min="3" max="4" width="2.7109375" style="94" customWidth="1"/>
    <col min="5" max="5" width="4.7109375" style="94" customWidth="1"/>
    <col min="6" max="6" width="25.7109375" style="94" customWidth="1"/>
    <col min="7" max="8" width="9.140625" style="94"/>
    <col min="9" max="10" width="17.7109375" style="94" customWidth="1"/>
    <col min="11" max="11" width="2.7109375" style="94" customWidth="1"/>
    <col min="12" max="23" width="12.42578125" style="94" customWidth="1"/>
    <col min="24" max="16384" width="9.140625" style="94"/>
  </cols>
  <sheetData>
    <row r="1" spans="1:23" ht="15.75">
      <c r="A1" s="921" t="s">
        <v>90</v>
      </c>
      <c r="B1" s="921"/>
      <c r="C1" s="921"/>
      <c r="D1" s="921"/>
      <c r="E1" s="921"/>
      <c r="F1" s="921"/>
      <c r="G1" s="921"/>
      <c r="H1" s="921"/>
      <c r="I1" s="921"/>
      <c r="J1" s="921"/>
      <c r="L1" s="95"/>
      <c r="M1" s="95"/>
      <c r="N1" s="95"/>
      <c r="O1" s="95"/>
    </row>
    <row r="2" spans="1:23" ht="15.75">
      <c r="A2" s="921" t="s">
        <v>1159</v>
      </c>
      <c r="B2" s="921"/>
      <c r="C2" s="921"/>
      <c r="D2" s="921"/>
      <c r="E2" s="921"/>
      <c r="F2" s="921"/>
      <c r="G2" s="921"/>
      <c r="H2" s="921"/>
      <c r="I2" s="921"/>
      <c r="J2" s="921"/>
      <c r="L2" s="95"/>
      <c r="M2" s="95"/>
      <c r="N2" s="95"/>
      <c r="O2" s="95"/>
    </row>
    <row r="3" spans="1:23" ht="15.75">
      <c r="A3" s="921" t="str">
        <f>'1.1.2'!A3:J3</f>
        <v>TAHUN ANGGARAN 2024</v>
      </c>
      <c r="B3" s="921"/>
      <c r="C3" s="921"/>
      <c r="D3" s="921"/>
      <c r="E3" s="921"/>
      <c r="F3" s="921"/>
      <c r="G3" s="921"/>
      <c r="H3" s="921"/>
      <c r="I3" s="921"/>
      <c r="J3" s="921"/>
      <c r="L3" s="95"/>
      <c r="M3" s="95"/>
      <c r="N3" s="95"/>
      <c r="O3" s="95"/>
    </row>
    <row r="4" spans="1:23">
      <c r="A4" s="96"/>
      <c r="B4" s="96"/>
      <c r="C4" s="96"/>
      <c r="D4" s="96"/>
      <c r="E4" s="96"/>
      <c r="F4" s="96"/>
      <c r="G4" s="96"/>
      <c r="H4" s="96"/>
      <c r="I4" s="96"/>
      <c r="J4" s="96"/>
      <c r="L4" s="95"/>
      <c r="M4" s="95"/>
      <c r="N4" s="95"/>
      <c r="O4" s="95"/>
    </row>
    <row r="5" spans="1:23">
      <c r="A5" s="97" t="s">
        <v>93</v>
      </c>
      <c r="B5" s="96" t="s">
        <v>94</v>
      </c>
      <c r="C5" s="98"/>
      <c r="D5" s="99" t="s">
        <v>95</v>
      </c>
      <c r="E5" s="97" t="s">
        <v>93</v>
      </c>
      <c r="F5" s="98" t="str">
        <f>LAMPIRAN!F22</f>
        <v>Penyelenggaraan Pemerintahan Desa</v>
      </c>
      <c r="G5" s="96"/>
      <c r="H5" s="96"/>
      <c r="I5" s="96"/>
      <c r="J5" s="96"/>
      <c r="L5" s="95"/>
      <c r="M5" s="95"/>
      <c r="N5" s="95"/>
      <c r="O5" s="95"/>
    </row>
    <row r="6" spans="1:23">
      <c r="A6" s="97" t="s">
        <v>96</v>
      </c>
      <c r="B6" s="96" t="s">
        <v>97</v>
      </c>
      <c r="C6" s="98"/>
      <c r="D6" s="99" t="s">
        <v>95</v>
      </c>
      <c r="E6" s="97" t="s">
        <v>98</v>
      </c>
      <c r="F6" s="922" t="str">
        <f>LAMPIRAN!F24</f>
        <v>Penyelenggaraan Belanja Penghasilan Tetap, Tunjangan dan Operasional Pemerintahan Desa</v>
      </c>
      <c r="G6" s="922"/>
      <c r="H6" s="922"/>
      <c r="I6" s="922"/>
      <c r="J6" s="922"/>
      <c r="L6" s="95"/>
      <c r="M6" s="95"/>
      <c r="N6" s="95"/>
      <c r="O6" s="95"/>
    </row>
    <row r="7" spans="1:23">
      <c r="A7" s="97"/>
      <c r="B7" s="96"/>
      <c r="C7" s="98"/>
      <c r="D7" s="99"/>
      <c r="E7" s="97"/>
      <c r="F7" s="922"/>
      <c r="G7" s="922"/>
      <c r="H7" s="922"/>
      <c r="I7" s="922"/>
      <c r="J7" s="922"/>
      <c r="L7" s="95"/>
      <c r="M7" s="95"/>
      <c r="N7" s="95"/>
      <c r="O7" s="95"/>
    </row>
    <row r="8" spans="1:23">
      <c r="A8" s="97" t="s">
        <v>99</v>
      </c>
      <c r="B8" s="96" t="s">
        <v>100</v>
      </c>
      <c r="C8" s="98"/>
      <c r="D8" s="99" t="s">
        <v>95</v>
      </c>
      <c r="E8" s="97" t="s">
        <v>149</v>
      </c>
      <c r="F8" s="98" t="str">
        <f>LAMPIRAN!F29</f>
        <v>Penyediaan Jaminan Sosial bagi Kepala Desa dan Perangkat Desa</v>
      </c>
      <c r="G8" s="96"/>
      <c r="H8" s="96"/>
      <c r="I8" s="96"/>
      <c r="J8" s="96"/>
      <c r="L8" s="95"/>
      <c r="M8" s="95"/>
      <c r="N8" s="95"/>
      <c r="O8" s="95"/>
    </row>
    <row r="9" spans="1:23">
      <c r="A9" s="97" t="s">
        <v>102</v>
      </c>
      <c r="B9" s="96" t="s">
        <v>103</v>
      </c>
      <c r="C9" s="98"/>
      <c r="D9" s="99" t="s">
        <v>95</v>
      </c>
      <c r="E9" s="920" t="str">
        <f>'1.1.2'!E9:F9</f>
        <v>01 Januari s/d 31 Desember 2024</v>
      </c>
      <c r="F9" s="920"/>
      <c r="G9" s="96"/>
      <c r="H9" s="96"/>
      <c r="I9" s="96"/>
      <c r="J9" s="96"/>
      <c r="L9" s="95"/>
      <c r="M9" s="95"/>
      <c r="N9" s="95"/>
      <c r="O9" s="95"/>
    </row>
    <row r="10" spans="1:23">
      <c r="A10" s="97"/>
      <c r="B10" s="96" t="s">
        <v>104</v>
      </c>
      <c r="C10" s="98"/>
      <c r="D10" s="99"/>
      <c r="E10" s="96"/>
      <c r="F10" s="98"/>
      <c r="G10" s="96"/>
      <c r="H10" s="96"/>
      <c r="I10" s="96"/>
      <c r="J10" s="96"/>
      <c r="L10" s="95"/>
      <c r="M10" s="95"/>
      <c r="N10" s="95"/>
      <c r="O10" s="95"/>
    </row>
    <row r="11" spans="1:23">
      <c r="A11" s="97" t="s">
        <v>105</v>
      </c>
      <c r="B11" s="96" t="s">
        <v>106</v>
      </c>
      <c r="C11" s="98"/>
      <c r="D11" s="99" t="s">
        <v>95</v>
      </c>
      <c r="E11" s="920" t="s">
        <v>1161</v>
      </c>
      <c r="F11" s="920"/>
      <c r="G11" s="96"/>
      <c r="H11" s="96"/>
      <c r="I11" s="96"/>
      <c r="J11" s="96"/>
      <c r="L11" s="95"/>
      <c r="M11" s="95"/>
      <c r="N11" s="95"/>
      <c r="O11" s="95"/>
    </row>
    <row r="12" spans="1:23" ht="15" customHeight="1">
      <c r="A12" s="927" t="s">
        <v>108</v>
      </c>
      <c r="B12" s="927"/>
      <c r="C12" s="98"/>
      <c r="D12" s="100" t="s">
        <v>95</v>
      </c>
      <c r="E12" s="101"/>
      <c r="F12" s="98"/>
      <c r="G12" s="96"/>
      <c r="H12" s="96"/>
      <c r="I12" s="96"/>
      <c r="J12" s="96"/>
      <c r="L12" s="95"/>
      <c r="M12" s="95"/>
      <c r="N12" s="95"/>
      <c r="O12" s="95"/>
    </row>
    <row r="13" spans="1:23">
      <c r="A13" s="928" t="s">
        <v>109</v>
      </c>
      <c r="B13" s="928"/>
      <c r="C13" s="928" t="s">
        <v>110</v>
      </c>
      <c r="D13" s="928"/>
      <c r="E13" s="928"/>
      <c r="F13" s="928"/>
      <c r="G13" s="929" t="s">
        <v>111</v>
      </c>
      <c r="H13" s="930"/>
      <c r="I13" s="926" t="s">
        <v>112</v>
      </c>
      <c r="J13" s="926" t="s">
        <v>113</v>
      </c>
      <c r="L13" s="954" t="s">
        <v>834</v>
      </c>
      <c r="M13" s="954"/>
      <c r="N13" s="954"/>
      <c r="O13" s="954"/>
      <c r="P13" s="954"/>
      <c r="Q13" s="954"/>
      <c r="R13" s="954"/>
      <c r="S13" s="954"/>
      <c r="T13" s="954"/>
      <c r="U13" s="954"/>
      <c r="V13" s="954"/>
      <c r="W13" s="954"/>
    </row>
    <row r="14" spans="1:23">
      <c r="A14" s="928"/>
      <c r="B14" s="928"/>
      <c r="C14" s="928"/>
      <c r="D14" s="928"/>
      <c r="E14" s="928"/>
      <c r="F14" s="928"/>
      <c r="G14" s="931"/>
      <c r="H14" s="932"/>
      <c r="I14" s="926"/>
      <c r="J14" s="926"/>
      <c r="L14" s="954"/>
      <c r="M14" s="954"/>
      <c r="N14" s="954"/>
      <c r="O14" s="954"/>
      <c r="P14" s="954"/>
      <c r="Q14" s="954"/>
      <c r="R14" s="954"/>
      <c r="S14" s="954"/>
      <c r="T14" s="954"/>
      <c r="U14" s="954"/>
      <c r="V14" s="954"/>
      <c r="W14" s="954"/>
    </row>
    <row r="15" spans="1:23">
      <c r="A15" s="928"/>
      <c r="B15" s="928"/>
      <c r="C15" s="928"/>
      <c r="D15" s="928"/>
      <c r="E15" s="928"/>
      <c r="F15" s="928"/>
      <c r="G15" s="933"/>
      <c r="H15" s="934"/>
      <c r="I15" s="926"/>
      <c r="J15" s="926"/>
      <c r="L15" s="954"/>
      <c r="M15" s="954"/>
      <c r="N15" s="954"/>
      <c r="O15" s="954"/>
      <c r="P15" s="954"/>
      <c r="Q15" s="954"/>
      <c r="R15" s="954"/>
      <c r="S15" s="954"/>
      <c r="T15" s="954"/>
      <c r="U15" s="954"/>
      <c r="V15" s="954"/>
      <c r="W15" s="954"/>
    </row>
    <row r="16" spans="1:23">
      <c r="A16" s="923">
        <v>1</v>
      </c>
      <c r="B16" s="923"/>
      <c r="C16" s="923">
        <v>2</v>
      </c>
      <c r="D16" s="923"/>
      <c r="E16" s="923"/>
      <c r="F16" s="923"/>
      <c r="G16" s="924">
        <v>3</v>
      </c>
      <c r="H16" s="925"/>
      <c r="I16" s="102">
        <v>4</v>
      </c>
      <c r="J16" s="102">
        <v>5</v>
      </c>
      <c r="L16" s="103">
        <v>1</v>
      </c>
      <c r="M16" s="103">
        <v>2</v>
      </c>
      <c r="N16" s="103">
        <v>3</v>
      </c>
      <c r="O16" s="103">
        <v>4</v>
      </c>
      <c r="P16" s="103">
        <v>5</v>
      </c>
      <c r="Q16" s="103">
        <v>6</v>
      </c>
      <c r="R16" s="103">
        <v>7</v>
      </c>
      <c r="S16" s="103">
        <v>8</v>
      </c>
      <c r="T16" s="103">
        <v>9</v>
      </c>
      <c r="U16" s="103">
        <v>10</v>
      </c>
      <c r="V16" s="103">
        <v>11</v>
      </c>
      <c r="W16" s="103">
        <v>12</v>
      </c>
    </row>
    <row r="17" spans="1:23">
      <c r="A17" s="104"/>
      <c r="B17" s="105"/>
      <c r="C17" s="106"/>
      <c r="D17" s="107"/>
      <c r="E17" s="107"/>
      <c r="F17" s="108"/>
      <c r="G17" s="109"/>
      <c r="H17" s="105"/>
      <c r="I17" s="110"/>
      <c r="J17" s="110"/>
      <c r="L17" s="95"/>
      <c r="M17" s="95"/>
      <c r="N17" s="95"/>
      <c r="O17" s="95"/>
    </row>
    <row r="18" spans="1:23">
      <c r="A18" s="106" t="str">
        <f>E5</f>
        <v>1.</v>
      </c>
      <c r="B18" s="105"/>
      <c r="C18" s="106" t="str">
        <f>F5</f>
        <v>Penyelenggaraan Pemerintahan Desa</v>
      </c>
      <c r="D18" s="107"/>
      <c r="E18" s="107"/>
      <c r="F18" s="108"/>
      <c r="G18" s="109"/>
      <c r="H18" s="105"/>
      <c r="I18" s="110"/>
      <c r="J18" s="110">
        <f>J19</f>
        <v>12240000</v>
      </c>
      <c r="L18" s="95"/>
      <c r="M18" s="95"/>
      <c r="N18" s="95"/>
      <c r="O18" s="95"/>
    </row>
    <row r="19" spans="1:23" ht="45" customHeight="1">
      <c r="A19" s="111" t="str">
        <f>E6</f>
        <v>1.1</v>
      </c>
      <c r="B19" s="105"/>
      <c r="C19" s="938" t="str">
        <f>F6</f>
        <v>Penyelenggaraan Belanja Penghasilan Tetap, Tunjangan dan Operasional Pemerintahan Desa</v>
      </c>
      <c r="D19" s="939"/>
      <c r="E19" s="939"/>
      <c r="F19" s="940"/>
      <c r="G19" s="109"/>
      <c r="H19" s="105"/>
      <c r="I19" s="110"/>
      <c r="J19" s="110">
        <f>J20</f>
        <v>12240000</v>
      </c>
      <c r="L19" s="95"/>
      <c r="M19" s="95"/>
      <c r="N19" s="95"/>
      <c r="O19" s="95"/>
    </row>
    <row r="20" spans="1:23" ht="30" customHeight="1">
      <c r="A20" s="111" t="str">
        <f>E8</f>
        <v>1.1.3</v>
      </c>
      <c r="B20" s="105"/>
      <c r="C20" s="935" t="str">
        <f>F8</f>
        <v>Penyediaan Jaminan Sosial bagi Kepala Desa dan Perangkat Desa</v>
      </c>
      <c r="D20" s="936"/>
      <c r="E20" s="936"/>
      <c r="F20" s="937"/>
      <c r="G20" s="109"/>
      <c r="H20" s="105"/>
      <c r="I20" s="110"/>
      <c r="J20" s="110">
        <f>J21</f>
        <v>12240000</v>
      </c>
      <c r="L20" s="95"/>
      <c r="M20" s="95"/>
      <c r="N20" s="95"/>
      <c r="O20" s="95"/>
    </row>
    <row r="21" spans="1:23">
      <c r="A21" s="104" t="s">
        <v>150</v>
      </c>
      <c r="B21" s="105"/>
      <c r="C21" s="112" t="s">
        <v>36</v>
      </c>
      <c r="D21" s="113"/>
      <c r="E21" s="113"/>
      <c r="F21" s="108"/>
      <c r="G21" s="109"/>
      <c r="H21" s="105"/>
      <c r="I21" s="110"/>
      <c r="J21" s="110">
        <f>J22+J25+J28+J31</f>
        <v>12240000</v>
      </c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</row>
    <row r="22" spans="1:23">
      <c r="A22" s="104" t="s">
        <v>151</v>
      </c>
      <c r="B22" s="105"/>
      <c r="C22" s="124" t="s">
        <v>152</v>
      </c>
      <c r="D22" s="113"/>
      <c r="E22" s="113"/>
      <c r="F22" s="108"/>
      <c r="G22" s="109"/>
      <c r="H22" s="105"/>
      <c r="I22" s="110"/>
      <c r="J22" s="110">
        <f>J23</f>
        <v>7200000</v>
      </c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</row>
    <row r="23" spans="1:23">
      <c r="A23" s="104"/>
      <c r="B23" s="105"/>
      <c r="C23" s="126" t="s">
        <v>57</v>
      </c>
      <c r="D23" s="120" t="s">
        <v>806</v>
      </c>
      <c r="E23" s="113"/>
      <c r="F23" s="108"/>
      <c r="G23" s="122">
        <v>36</v>
      </c>
      <c r="H23" s="118" t="s">
        <v>121</v>
      </c>
      <c r="I23" s="123">
        <v>200000</v>
      </c>
      <c r="J23" s="123">
        <f t="shared" ref="J23" si="0">G23*I23</f>
        <v>7200000</v>
      </c>
      <c r="L23" s="95">
        <f>I23</f>
        <v>200000</v>
      </c>
      <c r="M23" s="95">
        <f t="shared" ref="M23:W29" si="1">L23</f>
        <v>200000</v>
      </c>
      <c r="N23" s="95">
        <f t="shared" si="1"/>
        <v>200000</v>
      </c>
      <c r="O23" s="95">
        <f t="shared" si="1"/>
        <v>200000</v>
      </c>
      <c r="P23" s="95">
        <f t="shared" si="1"/>
        <v>200000</v>
      </c>
      <c r="Q23" s="95">
        <f t="shared" si="1"/>
        <v>200000</v>
      </c>
      <c r="R23" s="95">
        <f t="shared" si="1"/>
        <v>200000</v>
      </c>
      <c r="S23" s="95">
        <f t="shared" si="1"/>
        <v>200000</v>
      </c>
      <c r="T23" s="95">
        <f t="shared" si="1"/>
        <v>200000</v>
      </c>
      <c r="U23" s="95">
        <f t="shared" si="1"/>
        <v>200000</v>
      </c>
      <c r="V23" s="95">
        <f t="shared" si="1"/>
        <v>200000</v>
      </c>
      <c r="W23" s="95">
        <f t="shared" si="1"/>
        <v>200000</v>
      </c>
    </row>
    <row r="24" spans="1:23">
      <c r="A24" s="104"/>
      <c r="B24" s="105"/>
      <c r="C24" s="112"/>
      <c r="D24" s="113"/>
      <c r="E24" s="113"/>
      <c r="F24" s="108"/>
      <c r="G24" s="122"/>
      <c r="H24" s="118"/>
      <c r="I24" s="123"/>
      <c r="J24" s="123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</row>
    <row r="25" spans="1:23" s="115" customFormat="1">
      <c r="A25" s="104" t="s">
        <v>153</v>
      </c>
      <c r="B25" s="105"/>
      <c r="C25" s="124" t="s">
        <v>154</v>
      </c>
      <c r="D25" s="113"/>
      <c r="E25" s="113"/>
      <c r="F25" s="114"/>
      <c r="G25" s="109"/>
      <c r="H25" s="105"/>
      <c r="I25" s="110"/>
      <c r="J25" s="110">
        <f>J26</f>
        <v>2100000</v>
      </c>
      <c r="L25" s="95"/>
      <c r="M25" s="95">
        <f t="shared" si="1"/>
        <v>0</v>
      </c>
      <c r="N25" s="95">
        <f t="shared" si="1"/>
        <v>0</v>
      </c>
      <c r="O25" s="95">
        <f t="shared" si="1"/>
        <v>0</v>
      </c>
      <c r="P25" s="95">
        <f t="shared" si="1"/>
        <v>0</v>
      </c>
      <c r="Q25" s="95">
        <f t="shared" si="1"/>
        <v>0</v>
      </c>
      <c r="R25" s="95">
        <f t="shared" si="1"/>
        <v>0</v>
      </c>
      <c r="S25" s="95">
        <f t="shared" si="1"/>
        <v>0</v>
      </c>
      <c r="T25" s="95">
        <f t="shared" si="1"/>
        <v>0</v>
      </c>
      <c r="U25" s="95">
        <f t="shared" si="1"/>
        <v>0</v>
      </c>
      <c r="V25" s="95">
        <f t="shared" si="1"/>
        <v>0</v>
      </c>
      <c r="W25" s="95">
        <f t="shared" si="1"/>
        <v>0</v>
      </c>
    </row>
    <row r="26" spans="1:23">
      <c r="A26" s="117"/>
      <c r="B26" s="118"/>
      <c r="C26" s="126" t="s">
        <v>57</v>
      </c>
      <c r="D26" s="120" t="s">
        <v>807</v>
      </c>
      <c r="E26" s="120"/>
      <c r="F26" s="121"/>
      <c r="G26" s="122">
        <v>60</v>
      </c>
      <c r="H26" s="118" t="s">
        <v>121</v>
      </c>
      <c r="I26" s="123">
        <v>35000</v>
      </c>
      <c r="J26" s="123">
        <f t="shared" ref="J26:J29" si="2">G26*I26</f>
        <v>2100000</v>
      </c>
      <c r="L26" s="95">
        <f>J26/12</f>
        <v>175000</v>
      </c>
      <c r="M26" s="95">
        <f t="shared" si="1"/>
        <v>175000</v>
      </c>
      <c r="N26" s="95">
        <f t="shared" si="1"/>
        <v>175000</v>
      </c>
      <c r="O26" s="95">
        <f t="shared" si="1"/>
        <v>175000</v>
      </c>
      <c r="P26" s="95">
        <f t="shared" si="1"/>
        <v>175000</v>
      </c>
      <c r="Q26" s="95">
        <f t="shared" si="1"/>
        <v>175000</v>
      </c>
      <c r="R26" s="95">
        <f t="shared" si="1"/>
        <v>175000</v>
      </c>
      <c r="S26" s="95">
        <f t="shared" si="1"/>
        <v>175000</v>
      </c>
      <c r="T26" s="95">
        <f t="shared" si="1"/>
        <v>175000</v>
      </c>
      <c r="U26" s="95">
        <f t="shared" si="1"/>
        <v>175000</v>
      </c>
      <c r="V26" s="95">
        <f t="shared" si="1"/>
        <v>175000</v>
      </c>
      <c r="W26" s="95">
        <f t="shared" si="1"/>
        <v>175000</v>
      </c>
    </row>
    <row r="27" spans="1:23">
      <c r="A27" s="117"/>
      <c r="B27" s="118"/>
      <c r="C27" s="119"/>
      <c r="D27" s="120"/>
      <c r="E27" s="120"/>
      <c r="F27" s="121"/>
      <c r="G27" s="122"/>
      <c r="H27" s="118"/>
      <c r="I27" s="123"/>
      <c r="J27" s="123"/>
      <c r="L27" s="95"/>
      <c r="M27" s="95">
        <f t="shared" si="1"/>
        <v>0</v>
      </c>
      <c r="N27" s="95">
        <f t="shared" si="1"/>
        <v>0</v>
      </c>
      <c r="O27" s="95">
        <f t="shared" si="1"/>
        <v>0</v>
      </c>
      <c r="P27" s="95">
        <f t="shared" si="1"/>
        <v>0</v>
      </c>
      <c r="Q27" s="95">
        <f t="shared" si="1"/>
        <v>0</v>
      </c>
      <c r="R27" s="95">
        <f t="shared" si="1"/>
        <v>0</v>
      </c>
      <c r="S27" s="95">
        <f t="shared" si="1"/>
        <v>0</v>
      </c>
      <c r="T27" s="95">
        <f t="shared" si="1"/>
        <v>0</v>
      </c>
      <c r="U27" s="95">
        <f t="shared" si="1"/>
        <v>0</v>
      </c>
      <c r="V27" s="95">
        <f t="shared" si="1"/>
        <v>0</v>
      </c>
      <c r="W27" s="95">
        <f t="shared" si="1"/>
        <v>0</v>
      </c>
    </row>
    <row r="28" spans="1:23" s="115" customFormat="1">
      <c r="A28" s="104" t="s">
        <v>155</v>
      </c>
      <c r="B28" s="105"/>
      <c r="C28" s="124" t="s">
        <v>125</v>
      </c>
      <c r="D28" s="113"/>
      <c r="E28" s="113"/>
      <c r="F28" s="114"/>
      <c r="G28" s="109"/>
      <c r="H28" s="105"/>
      <c r="I28" s="110"/>
      <c r="J28" s="110">
        <f>SUM(J29:J29)</f>
        <v>240000</v>
      </c>
      <c r="L28" s="95">
        <f>J30/12</f>
        <v>0</v>
      </c>
      <c r="M28" s="95">
        <f t="shared" si="1"/>
        <v>0</v>
      </c>
      <c r="N28" s="95">
        <f t="shared" si="1"/>
        <v>0</v>
      </c>
      <c r="O28" s="95">
        <f t="shared" si="1"/>
        <v>0</v>
      </c>
      <c r="P28" s="95">
        <f t="shared" si="1"/>
        <v>0</v>
      </c>
      <c r="Q28" s="95">
        <f t="shared" si="1"/>
        <v>0</v>
      </c>
      <c r="R28" s="95">
        <f t="shared" si="1"/>
        <v>0</v>
      </c>
      <c r="S28" s="95">
        <f t="shared" si="1"/>
        <v>0</v>
      </c>
      <c r="T28" s="95">
        <f t="shared" si="1"/>
        <v>0</v>
      </c>
      <c r="U28" s="95">
        <f t="shared" si="1"/>
        <v>0</v>
      </c>
      <c r="V28" s="95">
        <f t="shared" si="1"/>
        <v>0</v>
      </c>
      <c r="W28" s="95">
        <f t="shared" si="1"/>
        <v>0</v>
      </c>
    </row>
    <row r="29" spans="1:23">
      <c r="A29" s="117"/>
      <c r="B29" s="118"/>
      <c r="C29" s="126" t="s">
        <v>57</v>
      </c>
      <c r="D29" s="120" t="s">
        <v>808</v>
      </c>
      <c r="E29" s="120"/>
      <c r="F29" s="121"/>
      <c r="G29" s="122">
        <v>12</v>
      </c>
      <c r="H29" s="118" t="s">
        <v>121</v>
      </c>
      <c r="I29" s="123">
        <v>20000</v>
      </c>
      <c r="J29" s="123">
        <f t="shared" si="2"/>
        <v>240000</v>
      </c>
      <c r="L29" s="95">
        <f>I29</f>
        <v>20000</v>
      </c>
      <c r="M29" s="95">
        <f t="shared" si="1"/>
        <v>20000</v>
      </c>
      <c r="N29" s="95">
        <f t="shared" si="1"/>
        <v>20000</v>
      </c>
      <c r="O29" s="95">
        <f t="shared" si="1"/>
        <v>20000</v>
      </c>
      <c r="P29" s="95">
        <f t="shared" si="1"/>
        <v>20000</v>
      </c>
      <c r="Q29" s="95">
        <f t="shared" si="1"/>
        <v>20000</v>
      </c>
      <c r="R29" s="95">
        <f t="shared" si="1"/>
        <v>20000</v>
      </c>
      <c r="S29" s="95">
        <f t="shared" si="1"/>
        <v>20000</v>
      </c>
      <c r="T29" s="95">
        <f t="shared" si="1"/>
        <v>20000</v>
      </c>
      <c r="U29" s="95">
        <f t="shared" si="1"/>
        <v>20000</v>
      </c>
      <c r="V29" s="95">
        <f t="shared" si="1"/>
        <v>20000</v>
      </c>
      <c r="W29" s="95">
        <f t="shared" si="1"/>
        <v>20000</v>
      </c>
    </row>
    <row r="30" spans="1:23">
      <c r="A30" s="117"/>
      <c r="B30" s="118"/>
      <c r="C30" s="119"/>
      <c r="D30" s="120"/>
      <c r="E30" s="120"/>
      <c r="F30" s="121"/>
      <c r="G30" s="122"/>
      <c r="H30" s="118"/>
      <c r="I30" s="123"/>
      <c r="J30" s="123"/>
      <c r="L30" s="95"/>
      <c r="M30" s="95">
        <f t="shared" ref="M30:W30" si="3">L30</f>
        <v>0</v>
      </c>
      <c r="N30" s="95">
        <f t="shared" si="3"/>
        <v>0</v>
      </c>
      <c r="O30" s="95">
        <f t="shared" si="3"/>
        <v>0</v>
      </c>
      <c r="P30" s="95">
        <f t="shared" si="3"/>
        <v>0</v>
      </c>
      <c r="Q30" s="95">
        <f t="shared" si="3"/>
        <v>0</v>
      </c>
      <c r="R30" s="95">
        <f t="shared" si="3"/>
        <v>0</v>
      </c>
      <c r="S30" s="95">
        <f t="shared" si="3"/>
        <v>0</v>
      </c>
      <c r="T30" s="95">
        <f t="shared" si="3"/>
        <v>0</v>
      </c>
      <c r="U30" s="95">
        <f t="shared" si="3"/>
        <v>0</v>
      </c>
      <c r="V30" s="95">
        <f t="shared" si="3"/>
        <v>0</v>
      </c>
      <c r="W30" s="95">
        <f t="shared" si="3"/>
        <v>0</v>
      </c>
    </row>
    <row r="31" spans="1:23" s="115" customFormat="1">
      <c r="A31" s="104" t="s">
        <v>156</v>
      </c>
      <c r="B31" s="105"/>
      <c r="C31" s="124" t="s">
        <v>157</v>
      </c>
      <c r="D31" s="113"/>
      <c r="E31" s="113"/>
      <c r="F31" s="114"/>
      <c r="G31" s="109"/>
      <c r="H31" s="105"/>
      <c r="I31" s="110"/>
      <c r="J31" s="110">
        <f>SUM(J32:J32)</f>
        <v>2700000</v>
      </c>
      <c r="L31" s="116"/>
      <c r="M31" s="95">
        <f t="shared" ref="M31:W31" si="4">L31</f>
        <v>0</v>
      </c>
      <c r="N31" s="95">
        <f t="shared" si="4"/>
        <v>0</v>
      </c>
      <c r="O31" s="95">
        <f t="shared" si="4"/>
        <v>0</v>
      </c>
      <c r="P31" s="95">
        <f t="shared" si="4"/>
        <v>0</v>
      </c>
      <c r="Q31" s="95">
        <f t="shared" si="4"/>
        <v>0</v>
      </c>
      <c r="R31" s="95">
        <f t="shared" si="4"/>
        <v>0</v>
      </c>
      <c r="S31" s="95">
        <f t="shared" si="4"/>
        <v>0</v>
      </c>
      <c r="T31" s="95">
        <f t="shared" si="4"/>
        <v>0</v>
      </c>
      <c r="U31" s="95">
        <f t="shared" si="4"/>
        <v>0</v>
      </c>
      <c r="V31" s="95">
        <f t="shared" si="4"/>
        <v>0</v>
      </c>
      <c r="W31" s="95">
        <f t="shared" si="4"/>
        <v>0</v>
      </c>
    </row>
    <row r="32" spans="1:23">
      <c r="A32" s="117"/>
      <c r="B32" s="118"/>
      <c r="C32" s="126" t="s">
        <v>57</v>
      </c>
      <c r="D32" s="120" t="s">
        <v>809</v>
      </c>
      <c r="E32" s="120"/>
      <c r="F32" s="121"/>
      <c r="G32" s="122">
        <v>135</v>
      </c>
      <c r="H32" s="118" t="s">
        <v>121</v>
      </c>
      <c r="I32" s="123">
        <v>20000</v>
      </c>
      <c r="J32" s="123">
        <f>G32*I32</f>
        <v>2700000</v>
      </c>
      <c r="L32" s="95">
        <f>J32/12</f>
        <v>225000</v>
      </c>
      <c r="M32" s="95">
        <f t="shared" ref="M32:W32" si="5">L32</f>
        <v>225000</v>
      </c>
      <c r="N32" s="95">
        <f t="shared" si="5"/>
        <v>225000</v>
      </c>
      <c r="O32" s="95">
        <f t="shared" si="5"/>
        <v>225000</v>
      </c>
      <c r="P32" s="95">
        <f t="shared" si="5"/>
        <v>225000</v>
      </c>
      <c r="Q32" s="95">
        <f t="shared" si="5"/>
        <v>225000</v>
      </c>
      <c r="R32" s="95">
        <f t="shared" si="5"/>
        <v>225000</v>
      </c>
      <c r="S32" s="95">
        <f t="shared" si="5"/>
        <v>225000</v>
      </c>
      <c r="T32" s="95">
        <f t="shared" si="5"/>
        <v>225000</v>
      </c>
      <c r="U32" s="95">
        <f t="shared" si="5"/>
        <v>225000</v>
      </c>
      <c r="V32" s="95">
        <f t="shared" si="5"/>
        <v>225000</v>
      </c>
      <c r="W32" s="95">
        <f t="shared" si="5"/>
        <v>225000</v>
      </c>
    </row>
    <row r="33" spans="1:23" ht="15" thickBot="1">
      <c r="A33" s="117"/>
      <c r="B33" s="118"/>
      <c r="C33" s="127"/>
      <c r="D33" s="128"/>
      <c r="E33" s="128"/>
      <c r="F33" s="129"/>
      <c r="G33" s="122"/>
      <c r="H33" s="118"/>
      <c r="I33" s="123"/>
      <c r="J33" s="123"/>
      <c r="L33" s="95">
        <f t="shared" ref="L33:W33" si="6">SUM(L17:L32)</f>
        <v>620000</v>
      </c>
      <c r="M33" s="95">
        <f t="shared" si="6"/>
        <v>620000</v>
      </c>
      <c r="N33" s="95">
        <f t="shared" si="6"/>
        <v>620000</v>
      </c>
      <c r="O33" s="95">
        <f t="shared" si="6"/>
        <v>620000</v>
      </c>
      <c r="P33" s="95">
        <f t="shared" si="6"/>
        <v>620000</v>
      </c>
      <c r="Q33" s="95">
        <f t="shared" si="6"/>
        <v>620000</v>
      </c>
      <c r="R33" s="95">
        <f t="shared" si="6"/>
        <v>620000</v>
      </c>
      <c r="S33" s="95">
        <f t="shared" si="6"/>
        <v>620000</v>
      </c>
      <c r="T33" s="95">
        <f t="shared" si="6"/>
        <v>620000</v>
      </c>
      <c r="U33" s="95">
        <f t="shared" si="6"/>
        <v>620000</v>
      </c>
      <c r="V33" s="95">
        <f t="shared" si="6"/>
        <v>620000</v>
      </c>
      <c r="W33" s="95">
        <f t="shared" si="6"/>
        <v>620000</v>
      </c>
    </row>
    <row r="34" spans="1:23" ht="15" thickTop="1">
      <c r="A34" s="941" t="s">
        <v>126</v>
      </c>
      <c r="B34" s="941"/>
      <c r="C34" s="941"/>
      <c r="D34" s="941"/>
      <c r="E34" s="941"/>
      <c r="F34" s="941"/>
      <c r="G34" s="941"/>
      <c r="H34" s="941"/>
      <c r="I34" s="941"/>
      <c r="J34" s="130">
        <f>J18</f>
        <v>12240000</v>
      </c>
      <c r="L34" s="116">
        <f>SUM(L33:W33)</f>
        <v>7440000</v>
      </c>
      <c r="M34" s="134"/>
      <c r="N34" s="95"/>
      <c r="O34" s="95"/>
    </row>
    <row r="35" spans="1:23">
      <c r="A35" s="131"/>
      <c r="B35" s="942" t="s">
        <v>127</v>
      </c>
      <c r="C35" s="942"/>
      <c r="D35" s="942"/>
      <c r="E35" s="942"/>
      <c r="F35" s="942"/>
      <c r="G35" s="132"/>
      <c r="H35" s="132"/>
      <c r="I35" s="132"/>
      <c r="J35" s="133"/>
      <c r="L35" s="95"/>
      <c r="M35" s="95"/>
      <c r="N35" s="95"/>
      <c r="O35" s="95" t="s">
        <v>47</v>
      </c>
    </row>
    <row r="36" spans="1:23">
      <c r="A36" s="943" t="s">
        <v>128</v>
      </c>
      <c r="B36" s="920"/>
      <c r="C36" s="920"/>
      <c r="D36" s="99" t="s">
        <v>95</v>
      </c>
      <c r="E36" s="944">
        <f>J34/4</f>
        <v>3060000</v>
      </c>
      <c r="F36" s="944"/>
      <c r="G36" s="96"/>
      <c r="H36" s="96"/>
      <c r="I36" s="96"/>
      <c r="J36" s="135"/>
      <c r="L36" s="95"/>
      <c r="M36" s="95"/>
      <c r="N36" s="95"/>
      <c r="O36" s="95"/>
    </row>
    <row r="37" spans="1:23">
      <c r="A37" s="943" t="s">
        <v>129</v>
      </c>
      <c r="B37" s="920"/>
      <c r="C37" s="920"/>
      <c r="D37" s="99" t="s">
        <v>95</v>
      </c>
      <c r="E37" s="944">
        <f>E36</f>
        <v>3060000</v>
      </c>
      <c r="F37" s="944"/>
      <c r="G37" s="96"/>
      <c r="H37" s="96"/>
      <c r="I37" s="96"/>
      <c r="J37" s="135"/>
      <c r="L37" s="95"/>
      <c r="M37" s="95"/>
      <c r="N37" s="95"/>
      <c r="O37" s="95"/>
    </row>
    <row r="38" spans="1:23">
      <c r="A38" s="943" t="s">
        <v>130</v>
      </c>
      <c r="B38" s="920"/>
      <c r="C38" s="920"/>
      <c r="D38" s="99" t="s">
        <v>95</v>
      </c>
      <c r="E38" s="944">
        <f>E37</f>
        <v>3060000</v>
      </c>
      <c r="F38" s="944"/>
      <c r="G38" s="96"/>
      <c r="H38" s="96"/>
      <c r="I38" s="96"/>
      <c r="J38" s="135"/>
      <c r="L38" s="95"/>
      <c r="M38" s="95"/>
      <c r="N38" s="95"/>
      <c r="O38" s="95"/>
    </row>
    <row r="39" spans="1:23">
      <c r="A39" s="945" t="s">
        <v>131</v>
      </c>
      <c r="B39" s="946"/>
      <c r="C39" s="946"/>
      <c r="D39" s="136" t="s">
        <v>95</v>
      </c>
      <c r="E39" s="971">
        <f>E38</f>
        <v>3060000</v>
      </c>
      <c r="F39" s="971"/>
      <c r="G39" s="137"/>
      <c r="H39" s="137"/>
      <c r="I39" s="137"/>
      <c r="J39" s="138"/>
      <c r="L39" s="95"/>
      <c r="M39" s="95"/>
      <c r="N39" s="95"/>
      <c r="O39" s="95"/>
    </row>
    <row r="40" spans="1:23">
      <c r="A40" s="131"/>
      <c r="B40" s="132"/>
      <c r="C40" s="132"/>
      <c r="D40" s="132"/>
      <c r="E40" s="132"/>
      <c r="F40" s="133"/>
      <c r="G40" s="961" t="s">
        <v>1300</v>
      </c>
      <c r="H40" s="961"/>
      <c r="I40" s="961"/>
      <c r="J40" s="962"/>
      <c r="L40" s="95"/>
      <c r="M40" s="95"/>
      <c r="N40" s="95"/>
      <c r="O40" s="95"/>
    </row>
    <row r="41" spans="1:23">
      <c r="A41" s="139"/>
      <c r="B41" s="947"/>
      <c r="C41" s="947"/>
      <c r="D41" s="947"/>
      <c r="E41" s="947"/>
      <c r="F41" s="948"/>
      <c r="G41" s="96"/>
      <c r="H41" s="96"/>
      <c r="I41" s="96" t="str">
        <f>'1.1.2'!I40</f>
        <v>Disusun Oleh :</v>
      </c>
      <c r="J41" s="135"/>
      <c r="L41" s="95"/>
      <c r="M41" s="95"/>
      <c r="N41" s="95"/>
      <c r="O41" s="95"/>
    </row>
    <row r="42" spans="1:23">
      <c r="A42" s="139"/>
      <c r="B42" s="927"/>
      <c r="C42" s="927"/>
      <c r="D42" s="927"/>
      <c r="E42" s="927"/>
      <c r="F42" s="949"/>
      <c r="G42" s="950" t="str">
        <f>'1.1.2'!G41:J41</f>
        <v>Tim Penyusun RKPDesa</v>
      </c>
      <c r="H42" s="927"/>
      <c r="I42" s="927"/>
      <c r="J42" s="949"/>
      <c r="L42" s="95"/>
      <c r="M42" s="95"/>
      <c r="N42" s="95"/>
      <c r="O42" s="95"/>
    </row>
    <row r="43" spans="1:23">
      <c r="A43" s="139"/>
      <c r="B43" s="96"/>
      <c r="C43" s="96"/>
      <c r="D43" s="96"/>
      <c r="E43" s="96"/>
      <c r="F43" s="135"/>
      <c r="G43" s="96"/>
      <c r="H43" s="96"/>
      <c r="I43" s="96"/>
      <c r="J43" s="135"/>
      <c r="L43" s="95"/>
      <c r="M43" s="95"/>
      <c r="N43" s="95"/>
      <c r="O43" s="95"/>
    </row>
    <row r="44" spans="1:23">
      <c r="A44" s="139"/>
      <c r="B44" s="96"/>
      <c r="C44" s="96"/>
      <c r="D44" s="96"/>
      <c r="E44" s="96"/>
      <c r="F44" s="135"/>
      <c r="G44" s="96"/>
      <c r="H44" s="96"/>
      <c r="I44" s="96"/>
      <c r="J44" s="135"/>
      <c r="L44" s="95"/>
      <c r="M44" s="95"/>
      <c r="N44" s="95"/>
      <c r="O44" s="95"/>
    </row>
    <row r="45" spans="1:23">
      <c r="A45" s="139"/>
      <c r="B45" s="96"/>
      <c r="C45" s="96"/>
      <c r="D45" s="96"/>
      <c r="E45" s="96"/>
      <c r="F45" s="135"/>
      <c r="G45" s="96"/>
      <c r="H45" s="96"/>
      <c r="I45" s="96"/>
      <c r="J45" s="135"/>
      <c r="L45" s="95"/>
      <c r="M45" s="95"/>
      <c r="N45" s="95"/>
      <c r="O45" s="95"/>
    </row>
    <row r="46" spans="1:23">
      <c r="A46" s="139"/>
      <c r="B46" s="96"/>
      <c r="C46" s="96"/>
      <c r="D46" s="96"/>
      <c r="E46" s="96"/>
      <c r="F46" s="135"/>
      <c r="G46" s="96"/>
      <c r="H46" s="96"/>
      <c r="I46" s="96"/>
      <c r="J46" s="135"/>
      <c r="L46" s="95"/>
      <c r="M46" s="95"/>
      <c r="N46" s="95"/>
      <c r="O46" s="95"/>
    </row>
    <row r="47" spans="1:23">
      <c r="A47" s="139"/>
      <c r="B47" s="951"/>
      <c r="C47" s="951"/>
      <c r="D47" s="951"/>
      <c r="E47" s="951"/>
      <c r="F47" s="952"/>
      <c r="G47" s="953" t="str">
        <f>'1.1.2'!G46:J46</f>
        <v>MUHAMAD SUBANDI</v>
      </c>
      <c r="H47" s="951"/>
      <c r="I47" s="951"/>
      <c r="J47" s="952"/>
      <c r="L47" s="95"/>
      <c r="M47" s="95"/>
      <c r="N47" s="95"/>
      <c r="O47" s="95"/>
    </row>
    <row r="48" spans="1:23">
      <c r="A48" s="140"/>
      <c r="B48" s="137"/>
      <c r="C48" s="137"/>
      <c r="D48" s="137"/>
      <c r="E48" s="137"/>
      <c r="F48" s="138"/>
      <c r="G48" s="957"/>
      <c r="H48" s="958"/>
      <c r="I48" s="958"/>
      <c r="J48" s="959"/>
    </row>
    <row r="49" spans="1:10">
      <c r="A49" s="96"/>
      <c r="B49" s="96"/>
      <c r="C49" s="96"/>
      <c r="D49" s="96"/>
      <c r="E49" s="96"/>
      <c r="F49" s="96"/>
      <c r="G49" s="951"/>
      <c r="H49" s="951"/>
      <c r="I49" s="951"/>
      <c r="J49" s="951"/>
    </row>
  </sheetData>
  <mergeCells count="36">
    <mergeCell ref="G48:J48"/>
    <mergeCell ref="G49:J49"/>
    <mergeCell ref="G40:J40"/>
    <mergeCell ref="B41:F41"/>
    <mergeCell ref="B42:F42"/>
    <mergeCell ref="G42:J42"/>
    <mergeCell ref="B47:F47"/>
    <mergeCell ref="G47:J47"/>
    <mergeCell ref="A37:C37"/>
    <mergeCell ref="E37:F37"/>
    <mergeCell ref="A38:C38"/>
    <mergeCell ref="E38:F38"/>
    <mergeCell ref="A39:C39"/>
    <mergeCell ref="E39:F39"/>
    <mergeCell ref="C19:F19"/>
    <mergeCell ref="C20:F20"/>
    <mergeCell ref="A34:I34"/>
    <mergeCell ref="B35:F35"/>
    <mergeCell ref="A36:C36"/>
    <mergeCell ref="E36:F36"/>
    <mergeCell ref="A16:B16"/>
    <mergeCell ref="C16:F16"/>
    <mergeCell ref="G16:H16"/>
    <mergeCell ref="J13:J15"/>
    <mergeCell ref="L13:W15"/>
    <mergeCell ref="A12:B12"/>
    <mergeCell ref="A13:B15"/>
    <mergeCell ref="C13:F15"/>
    <mergeCell ref="G13:H15"/>
    <mergeCell ref="I13:I15"/>
    <mergeCell ref="E11:F11"/>
    <mergeCell ref="A1:J1"/>
    <mergeCell ref="A2:J2"/>
    <mergeCell ref="A3:J3"/>
    <mergeCell ref="F6:J7"/>
    <mergeCell ref="E9:F9"/>
  </mergeCells>
  <pageMargins left="0.70866141732283472" right="0.31496062992125984" top="0.55118110236220474" bottom="0.31496062992125984" header="0.31496062992125984" footer="0.31496062992125984"/>
  <pageSetup paperSize="5" scale="85" orientation="portrait" horizontalDpi="4294967293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W43"/>
  <sheetViews>
    <sheetView topLeftCell="A25" workbookViewId="0">
      <selection activeCell="J46" sqref="J46"/>
    </sheetView>
  </sheetViews>
  <sheetFormatPr defaultRowHeight="14.25"/>
  <cols>
    <col min="1" max="1" width="2.7109375" style="94" customWidth="1"/>
    <col min="2" max="2" width="10.7109375" style="94" customWidth="1"/>
    <col min="3" max="4" width="2.7109375" style="94" customWidth="1"/>
    <col min="5" max="5" width="9.140625" style="94"/>
    <col min="6" max="6" width="25.7109375" style="94" customWidth="1"/>
    <col min="7" max="8" width="9.140625" style="94"/>
    <col min="9" max="10" width="17.7109375" style="94" customWidth="1"/>
    <col min="11" max="11" width="2.7109375" style="94" customWidth="1"/>
    <col min="12" max="12" width="12.7109375" style="94" customWidth="1"/>
    <col min="13" max="23" width="13.7109375" style="94" customWidth="1"/>
    <col min="24" max="16384" width="9.140625" style="94"/>
  </cols>
  <sheetData>
    <row r="1" spans="1:23" ht="15.75">
      <c r="A1" s="921" t="s">
        <v>90</v>
      </c>
      <c r="B1" s="921"/>
      <c r="C1" s="921"/>
      <c r="D1" s="921"/>
      <c r="E1" s="921"/>
      <c r="F1" s="921"/>
      <c r="G1" s="921"/>
      <c r="H1" s="921"/>
      <c r="I1" s="921"/>
      <c r="J1" s="921"/>
      <c r="L1" s="95"/>
      <c r="M1" s="95"/>
      <c r="N1" s="95"/>
      <c r="O1" s="95"/>
    </row>
    <row r="2" spans="1:23" ht="15.75">
      <c r="A2" s="921" t="s">
        <v>1159</v>
      </c>
      <c r="B2" s="921"/>
      <c r="C2" s="921"/>
      <c r="D2" s="921"/>
      <c r="E2" s="921"/>
      <c r="F2" s="921"/>
      <c r="G2" s="921"/>
      <c r="H2" s="921"/>
      <c r="I2" s="921"/>
      <c r="J2" s="921"/>
      <c r="L2" s="95"/>
      <c r="M2" s="95"/>
      <c r="N2" s="95"/>
      <c r="O2" s="95"/>
    </row>
    <row r="3" spans="1:23" ht="15.75">
      <c r="A3" s="921" t="str">
        <f>'1.1.3'!A3:J3</f>
        <v>TAHUN ANGGARAN 2024</v>
      </c>
      <c r="B3" s="921"/>
      <c r="C3" s="921"/>
      <c r="D3" s="921"/>
      <c r="E3" s="921"/>
      <c r="F3" s="921"/>
      <c r="G3" s="921"/>
      <c r="H3" s="921"/>
      <c r="I3" s="921"/>
      <c r="J3" s="921"/>
      <c r="L3" s="95"/>
      <c r="M3" s="95"/>
      <c r="N3" s="95"/>
      <c r="O3" s="95"/>
    </row>
    <row r="4" spans="1:23">
      <c r="A4" s="96"/>
      <c r="B4" s="96"/>
      <c r="C4" s="96"/>
      <c r="D4" s="96"/>
      <c r="E4" s="96"/>
      <c r="F4" s="96"/>
      <c r="G4" s="96"/>
      <c r="H4" s="96"/>
      <c r="I4" s="96"/>
      <c r="J4" s="96"/>
      <c r="L4" s="95"/>
      <c r="M4" s="95"/>
      <c r="N4" s="95"/>
      <c r="O4" s="95"/>
    </row>
    <row r="5" spans="1:23">
      <c r="A5" s="97" t="s">
        <v>93</v>
      </c>
      <c r="B5" s="96" t="s">
        <v>94</v>
      </c>
      <c r="C5" s="98"/>
      <c r="D5" s="99" t="s">
        <v>95</v>
      </c>
      <c r="E5" s="97" t="s">
        <v>93</v>
      </c>
      <c r="F5" s="98" t="str">
        <f>LAMPIRAN!F22</f>
        <v>Penyelenggaraan Pemerintahan Desa</v>
      </c>
      <c r="G5" s="96"/>
      <c r="H5" s="96"/>
      <c r="I5" s="96"/>
      <c r="J5" s="96"/>
      <c r="L5" s="95"/>
      <c r="M5" s="95"/>
      <c r="N5" s="95"/>
      <c r="O5" s="95"/>
    </row>
    <row r="6" spans="1:23">
      <c r="A6" s="97" t="s">
        <v>96</v>
      </c>
      <c r="B6" s="96" t="s">
        <v>97</v>
      </c>
      <c r="C6" s="98"/>
      <c r="D6" s="99" t="s">
        <v>95</v>
      </c>
      <c r="E6" s="97" t="s">
        <v>98</v>
      </c>
      <c r="F6" s="922" t="str">
        <f>LAMPIRAN!F24</f>
        <v>Penyelenggaraan Belanja Penghasilan Tetap, Tunjangan dan Operasional Pemerintahan Desa</v>
      </c>
      <c r="G6" s="922"/>
      <c r="H6" s="922"/>
      <c r="I6" s="922"/>
      <c r="J6" s="922"/>
      <c r="L6" s="95"/>
      <c r="M6" s="95"/>
      <c r="N6" s="95"/>
      <c r="O6" s="95"/>
    </row>
    <row r="7" spans="1:23">
      <c r="A7" s="97"/>
      <c r="B7" s="96"/>
      <c r="C7" s="98"/>
      <c r="D7" s="99"/>
      <c r="E7" s="97"/>
      <c r="F7" s="922"/>
      <c r="G7" s="922"/>
      <c r="H7" s="922"/>
      <c r="I7" s="922"/>
      <c r="J7" s="922"/>
      <c r="L7" s="95"/>
      <c r="M7" s="95"/>
      <c r="N7" s="95"/>
      <c r="O7" s="95"/>
    </row>
    <row r="8" spans="1:23">
      <c r="A8" s="97" t="s">
        <v>99</v>
      </c>
      <c r="B8" s="96" t="s">
        <v>100</v>
      </c>
      <c r="C8" s="98"/>
      <c r="D8" s="99" t="s">
        <v>95</v>
      </c>
      <c r="E8" s="97" t="s">
        <v>249</v>
      </c>
      <c r="F8" s="98" t="str">
        <f>LAMPIRAN!F33</f>
        <v>Penyediaan Tunjangan BPD</v>
      </c>
      <c r="G8" s="96"/>
      <c r="H8" s="96"/>
      <c r="I8" s="96"/>
      <c r="J8" s="96"/>
      <c r="L8" s="95"/>
      <c r="M8" s="95"/>
      <c r="N8" s="95"/>
      <c r="O8" s="95"/>
    </row>
    <row r="9" spans="1:23">
      <c r="A9" s="97" t="s">
        <v>102</v>
      </c>
      <c r="B9" s="96" t="s">
        <v>103</v>
      </c>
      <c r="C9" s="98"/>
      <c r="D9" s="99" t="s">
        <v>95</v>
      </c>
      <c r="E9" s="920" t="str">
        <f>'1.1.4'!E9:F9</f>
        <v>01 Januari s/d 31 Desember 2024</v>
      </c>
      <c r="F9" s="920"/>
      <c r="G9" s="96"/>
      <c r="H9" s="96"/>
      <c r="I9" s="96"/>
      <c r="J9" s="96"/>
      <c r="L9" s="95"/>
      <c r="M9" s="95"/>
      <c r="N9" s="95"/>
      <c r="O9" s="95"/>
    </row>
    <row r="10" spans="1:23">
      <c r="A10" s="97"/>
      <c r="B10" s="96" t="s">
        <v>104</v>
      </c>
      <c r="C10" s="98"/>
      <c r="D10" s="99"/>
      <c r="E10" s="96"/>
      <c r="F10" s="98"/>
      <c r="G10" s="96"/>
      <c r="H10" s="96"/>
      <c r="I10" s="96"/>
      <c r="J10" s="96"/>
      <c r="L10" s="95"/>
      <c r="M10" s="95"/>
      <c r="N10" s="95"/>
      <c r="O10" s="95"/>
    </row>
    <row r="11" spans="1:23">
      <c r="A11" s="97" t="s">
        <v>105</v>
      </c>
      <c r="B11" s="96" t="s">
        <v>106</v>
      </c>
      <c r="C11" s="98"/>
      <c r="D11" s="99" t="s">
        <v>95</v>
      </c>
      <c r="E11" s="920" t="s">
        <v>44</v>
      </c>
      <c r="F11" s="920"/>
      <c r="G11" s="96"/>
      <c r="H11" s="96"/>
      <c r="I11" s="96"/>
      <c r="J11" s="96"/>
      <c r="L11" s="95"/>
      <c r="M11" s="95"/>
      <c r="N11" s="95"/>
      <c r="O11" s="95"/>
    </row>
    <row r="12" spans="1:23" ht="15" customHeight="1">
      <c r="A12" s="927" t="s">
        <v>108</v>
      </c>
      <c r="B12" s="927"/>
      <c r="C12" s="98"/>
      <c r="D12" s="100" t="s">
        <v>95</v>
      </c>
      <c r="E12" s="101"/>
      <c r="F12" s="98"/>
      <c r="G12" s="96"/>
      <c r="H12" s="96"/>
      <c r="I12" s="96"/>
      <c r="J12" s="96"/>
      <c r="L12" s="95"/>
      <c r="M12" s="95"/>
      <c r="N12" s="95"/>
      <c r="O12" s="95"/>
    </row>
    <row r="13" spans="1:23">
      <c r="A13" s="928" t="s">
        <v>109</v>
      </c>
      <c r="B13" s="928"/>
      <c r="C13" s="928" t="s">
        <v>110</v>
      </c>
      <c r="D13" s="928"/>
      <c r="E13" s="928"/>
      <c r="F13" s="928"/>
      <c r="G13" s="929" t="s">
        <v>111</v>
      </c>
      <c r="H13" s="930"/>
      <c r="I13" s="926" t="s">
        <v>112</v>
      </c>
      <c r="J13" s="926" t="s">
        <v>113</v>
      </c>
      <c r="L13" s="954" t="s">
        <v>834</v>
      </c>
      <c r="M13" s="954"/>
      <c r="N13" s="954"/>
      <c r="O13" s="954"/>
      <c r="P13" s="954"/>
      <c r="Q13" s="954"/>
      <c r="R13" s="954"/>
      <c r="S13" s="954"/>
      <c r="T13" s="954"/>
      <c r="U13" s="954"/>
      <c r="V13" s="954"/>
      <c r="W13" s="954"/>
    </row>
    <row r="14" spans="1:23">
      <c r="A14" s="928"/>
      <c r="B14" s="928"/>
      <c r="C14" s="928"/>
      <c r="D14" s="928"/>
      <c r="E14" s="928"/>
      <c r="F14" s="928"/>
      <c r="G14" s="931"/>
      <c r="H14" s="932"/>
      <c r="I14" s="926"/>
      <c r="J14" s="926"/>
      <c r="L14" s="954"/>
      <c r="M14" s="954"/>
      <c r="N14" s="954"/>
      <c r="O14" s="954"/>
      <c r="P14" s="954"/>
      <c r="Q14" s="954"/>
      <c r="R14" s="954"/>
      <c r="S14" s="954"/>
      <c r="T14" s="954"/>
      <c r="U14" s="954"/>
      <c r="V14" s="954"/>
      <c r="W14" s="954"/>
    </row>
    <row r="15" spans="1:23">
      <c r="A15" s="928"/>
      <c r="B15" s="928"/>
      <c r="C15" s="928"/>
      <c r="D15" s="928"/>
      <c r="E15" s="928"/>
      <c r="F15" s="928"/>
      <c r="G15" s="933"/>
      <c r="H15" s="934"/>
      <c r="I15" s="926"/>
      <c r="J15" s="926"/>
      <c r="L15" s="954"/>
      <c r="M15" s="954"/>
      <c r="N15" s="954"/>
      <c r="O15" s="954"/>
      <c r="P15" s="954"/>
      <c r="Q15" s="954"/>
      <c r="R15" s="954"/>
      <c r="S15" s="954"/>
      <c r="T15" s="954"/>
      <c r="U15" s="954"/>
      <c r="V15" s="954"/>
      <c r="W15" s="954"/>
    </row>
    <row r="16" spans="1:23">
      <c r="A16" s="923">
        <v>1</v>
      </c>
      <c r="B16" s="923"/>
      <c r="C16" s="923">
        <v>2</v>
      </c>
      <c r="D16" s="923"/>
      <c r="E16" s="923"/>
      <c r="F16" s="923"/>
      <c r="G16" s="924">
        <v>3</v>
      </c>
      <c r="H16" s="925"/>
      <c r="I16" s="102">
        <v>4</v>
      </c>
      <c r="J16" s="102">
        <v>5</v>
      </c>
      <c r="L16" s="103">
        <v>1</v>
      </c>
      <c r="M16" s="103">
        <v>2</v>
      </c>
      <c r="N16" s="103">
        <v>3</v>
      </c>
      <c r="O16" s="103">
        <v>4</v>
      </c>
      <c r="P16" s="103">
        <v>5</v>
      </c>
      <c r="Q16" s="103">
        <v>6</v>
      </c>
      <c r="R16" s="103">
        <v>7</v>
      </c>
      <c r="S16" s="103">
        <v>8</v>
      </c>
      <c r="T16" s="103">
        <v>9</v>
      </c>
      <c r="U16" s="103">
        <v>10</v>
      </c>
      <c r="V16" s="103">
        <v>11</v>
      </c>
      <c r="W16" s="103">
        <v>12</v>
      </c>
    </row>
    <row r="17" spans="1:23">
      <c r="A17" s="104"/>
      <c r="B17" s="105"/>
      <c r="C17" s="106"/>
      <c r="D17" s="107"/>
      <c r="E17" s="107"/>
      <c r="F17" s="108"/>
      <c r="G17" s="109"/>
      <c r="H17" s="105"/>
      <c r="I17" s="110"/>
      <c r="J17" s="110"/>
      <c r="L17" s="95"/>
      <c r="M17" s="95"/>
      <c r="N17" s="95"/>
      <c r="O17" s="95"/>
    </row>
    <row r="18" spans="1:23">
      <c r="A18" s="106" t="str">
        <f>E5</f>
        <v>1.</v>
      </c>
      <c r="B18" s="105"/>
      <c r="C18" s="106" t="str">
        <f>F5</f>
        <v>Penyelenggaraan Pemerintahan Desa</v>
      </c>
      <c r="D18" s="107"/>
      <c r="E18" s="107"/>
      <c r="F18" s="108"/>
      <c r="G18" s="109"/>
      <c r="H18" s="105"/>
      <c r="I18" s="110"/>
      <c r="J18" s="110">
        <f>J19</f>
        <v>30000000</v>
      </c>
      <c r="L18" s="95"/>
      <c r="M18" s="95"/>
      <c r="N18" s="95"/>
      <c r="O18" s="95"/>
    </row>
    <row r="19" spans="1:23" ht="45" customHeight="1">
      <c r="A19" s="111" t="str">
        <f>E6</f>
        <v>1.1</v>
      </c>
      <c r="B19" s="105"/>
      <c r="C19" s="938" t="str">
        <f>F6</f>
        <v>Penyelenggaraan Belanja Penghasilan Tetap, Tunjangan dan Operasional Pemerintahan Desa</v>
      </c>
      <c r="D19" s="939"/>
      <c r="E19" s="939"/>
      <c r="F19" s="940"/>
      <c r="G19" s="109"/>
      <c r="H19" s="105"/>
      <c r="I19" s="110"/>
      <c r="J19" s="110">
        <f>J20</f>
        <v>30000000</v>
      </c>
      <c r="L19" s="95"/>
      <c r="M19" s="95"/>
      <c r="N19" s="95"/>
      <c r="O19" s="95"/>
    </row>
    <row r="20" spans="1:23">
      <c r="A20" s="111" t="str">
        <f>E8</f>
        <v>1.1.5</v>
      </c>
      <c r="B20" s="105"/>
      <c r="C20" s="106" t="str">
        <f>F8</f>
        <v>Penyediaan Tunjangan BPD</v>
      </c>
      <c r="D20" s="107"/>
      <c r="E20" s="107"/>
      <c r="F20" s="108"/>
      <c r="G20" s="109"/>
      <c r="H20" s="105"/>
      <c r="I20" s="110"/>
      <c r="J20" s="110">
        <f>J21</f>
        <v>30000000</v>
      </c>
      <c r="L20" s="95"/>
      <c r="M20" s="95"/>
      <c r="N20" s="95"/>
      <c r="O20" s="95"/>
    </row>
    <row r="21" spans="1:23">
      <c r="A21" s="104" t="s">
        <v>250</v>
      </c>
      <c r="B21" s="105"/>
      <c r="C21" s="112" t="s">
        <v>36</v>
      </c>
      <c r="D21" s="113"/>
      <c r="E21" s="113"/>
      <c r="F21" s="108"/>
      <c r="G21" s="109"/>
      <c r="H21" s="105"/>
      <c r="I21" s="110"/>
      <c r="J21" s="110">
        <f>J22</f>
        <v>30000000</v>
      </c>
      <c r="L21" s="95"/>
      <c r="M21" s="95"/>
      <c r="N21" s="95"/>
      <c r="O21" s="95"/>
    </row>
    <row r="22" spans="1:23" s="115" customFormat="1">
      <c r="A22" s="104" t="s">
        <v>915</v>
      </c>
      <c r="B22" s="105"/>
      <c r="C22" s="113" t="s">
        <v>916</v>
      </c>
      <c r="D22" s="113"/>
      <c r="E22" s="113"/>
      <c r="F22" s="114"/>
      <c r="G22" s="109"/>
      <c r="H22" s="105"/>
      <c r="I22" s="110"/>
      <c r="J22" s="110">
        <f>SUM(J23:J26)</f>
        <v>30000000</v>
      </c>
      <c r="L22" s="116"/>
      <c r="M22" s="116"/>
      <c r="N22" s="116"/>
      <c r="O22" s="116"/>
    </row>
    <row r="23" spans="1:23">
      <c r="A23" s="117"/>
      <c r="B23" s="118"/>
      <c r="C23" s="125" t="s">
        <v>57</v>
      </c>
      <c r="D23" s="142" t="s">
        <v>251</v>
      </c>
      <c r="E23" s="142"/>
      <c r="F23" s="121"/>
      <c r="G23" s="122">
        <v>12</v>
      </c>
      <c r="H23" s="118" t="s">
        <v>121</v>
      </c>
      <c r="I23" s="123">
        <v>500000</v>
      </c>
      <c r="J23" s="123">
        <f t="shared" ref="J23:J26" si="0">G23*I23</f>
        <v>6000000</v>
      </c>
      <c r="L23" s="123">
        <v>300000</v>
      </c>
      <c r="M23" s="95">
        <f>L23</f>
        <v>300000</v>
      </c>
      <c r="N23" s="95">
        <f t="shared" ref="N23:W23" si="1">M23</f>
        <v>300000</v>
      </c>
      <c r="O23" s="95">
        <f t="shared" si="1"/>
        <v>300000</v>
      </c>
      <c r="P23" s="95">
        <f t="shared" si="1"/>
        <v>300000</v>
      </c>
      <c r="Q23" s="95">
        <f t="shared" si="1"/>
        <v>300000</v>
      </c>
      <c r="R23" s="95">
        <f t="shared" si="1"/>
        <v>300000</v>
      </c>
      <c r="S23" s="95">
        <f t="shared" si="1"/>
        <v>300000</v>
      </c>
      <c r="T23" s="95">
        <f t="shared" si="1"/>
        <v>300000</v>
      </c>
      <c r="U23" s="95">
        <f t="shared" si="1"/>
        <v>300000</v>
      </c>
      <c r="V23" s="95">
        <f t="shared" si="1"/>
        <v>300000</v>
      </c>
      <c r="W23" s="95">
        <f t="shared" si="1"/>
        <v>300000</v>
      </c>
    </row>
    <row r="24" spans="1:23">
      <c r="A24" s="117"/>
      <c r="B24" s="118"/>
      <c r="C24" s="125" t="s">
        <v>57</v>
      </c>
      <c r="D24" s="142" t="s">
        <v>252</v>
      </c>
      <c r="E24" s="142"/>
      <c r="F24" s="121"/>
      <c r="G24" s="122">
        <v>12</v>
      </c>
      <c r="H24" s="118" t="s">
        <v>121</v>
      </c>
      <c r="I24" s="123">
        <v>450000</v>
      </c>
      <c r="J24" s="123">
        <f t="shared" si="0"/>
        <v>5400000</v>
      </c>
      <c r="L24" s="123">
        <v>250000</v>
      </c>
      <c r="M24" s="95">
        <f t="shared" ref="M24:W26" si="2">L24</f>
        <v>250000</v>
      </c>
      <c r="N24" s="95">
        <f t="shared" si="2"/>
        <v>250000</v>
      </c>
      <c r="O24" s="95">
        <f t="shared" si="2"/>
        <v>250000</v>
      </c>
      <c r="P24" s="95">
        <f t="shared" si="2"/>
        <v>250000</v>
      </c>
      <c r="Q24" s="95">
        <f t="shared" si="2"/>
        <v>250000</v>
      </c>
      <c r="R24" s="95">
        <f t="shared" si="2"/>
        <v>250000</v>
      </c>
      <c r="S24" s="95">
        <f t="shared" si="2"/>
        <v>250000</v>
      </c>
      <c r="T24" s="95">
        <f t="shared" si="2"/>
        <v>250000</v>
      </c>
      <c r="U24" s="95">
        <f t="shared" si="2"/>
        <v>250000</v>
      </c>
      <c r="V24" s="95">
        <f t="shared" si="2"/>
        <v>250000</v>
      </c>
      <c r="W24" s="95">
        <f t="shared" si="2"/>
        <v>250000</v>
      </c>
    </row>
    <row r="25" spans="1:23">
      <c r="A25" s="117"/>
      <c r="B25" s="118"/>
      <c r="C25" s="125" t="s">
        <v>57</v>
      </c>
      <c r="D25" s="142" t="s">
        <v>253</v>
      </c>
      <c r="E25" s="142"/>
      <c r="F25" s="121"/>
      <c r="G25" s="122">
        <v>12</v>
      </c>
      <c r="H25" s="118" t="s">
        <v>121</v>
      </c>
      <c r="I25" s="123">
        <v>350000</v>
      </c>
      <c r="J25" s="123">
        <f t="shared" si="0"/>
        <v>4200000</v>
      </c>
      <c r="L25" s="123">
        <v>200000</v>
      </c>
      <c r="M25" s="95">
        <f t="shared" si="2"/>
        <v>200000</v>
      </c>
      <c r="N25" s="95">
        <f t="shared" si="2"/>
        <v>200000</v>
      </c>
      <c r="O25" s="95">
        <f t="shared" si="2"/>
        <v>200000</v>
      </c>
      <c r="P25" s="95">
        <f t="shared" si="2"/>
        <v>200000</v>
      </c>
      <c r="Q25" s="95">
        <f t="shared" si="2"/>
        <v>200000</v>
      </c>
      <c r="R25" s="95">
        <f t="shared" si="2"/>
        <v>200000</v>
      </c>
      <c r="S25" s="95">
        <f t="shared" si="2"/>
        <v>200000</v>
      </c>
      <c r="T25" s="95">
        <f t="shared" si="2"/>
        <v>200000</v>
      </c>
      <c r="U25" s="95">
        <f t="shared" si="2"/>
        <v>200000</v>
      </c>
      <c r="V25" s="95">
        <f t="shared" si="2"/>
        <v>200000</v>
      </c>
      <c r="W25" s="95">
        <f t="shared" si="2"/>
        <v>200000</v>
      </c>
    </row>
    <row r="26" spans="1:23">
      <c r="A26" s="117"/>
      <c r="B26" s="118"/>
      <c r="C26" s="125" t="s">
        <v>57</v>
      </c>
      <c r="D26" s="142" t="s">
        <v>1162</v>
      </c>
      <c r="E26" s="142"/>
      <c r="F26" s="121"/>
      <c r="G26" s="122">
        <v>48</v>
      </c>
      <c r="H26" s="118" t="s">
        <v>121</v>
      </c>
      <c r="I26" s="123">
        <v>300000</v>
      </c>
      <c r="J26" s="123">
        <f t="shared" si="0"/>
        <v>14400000</v>
      </c>
      <c r="L26" s="95">
        <f>J26/12</f>
        <v>1200000</v>
      </c>
      <c r="M26" s="95">
        <f t="shared" si="2"/>
        <v>1200000</v>
      </c>
      <c r="N26" s="95">
        <f t="shared" si="2"/>
        <v>1200000</v>
      </c>
      <c r="O26" s="95">
        <f t="shared" si="2"/>
        <v>1200000</v>
      </c>
      <c r="P26" s="95">
        <f t="shared" si="2"/>
        <v>1200000</v>
      </c>
      <c r="Q26" s="95">
        <f t="shared" si="2"/>
        <v>1200000</v>
      </c>
      <c r="R26" s="95">
        <f t="shared" si="2"/>
        <v>1200000</v>
      </c>
      <c r="S26" s="95">
        <f t="shared" si="2"/>
        <v>1200000</v>
      </c>
      <c r="T26" s="95">
        <f t="shared" si="2"/>
        <v>1200000</v>
      </c>
      <c r="U26" s="95">
        <f t="shared" si="2"/>
        <v>1200000</v>
      </c>
      <c r="V26" s="95">
        <f t="shared" si="2"/>
        <v>1200000</v>
      </c>
      <c r="W26" s="95">
        <f t="shared" si="2"/>
        <v>1200000</v>
      </c>
    </row>
    <row r="27" spans="1:23" ht="15" thickBot="1">
      <c r="A27" s="117"/>
      <c r="B27" s="118"/>
      <c r="C27" s="119"/>
      <c r="D27" s="120"/>
      <c r="E27" s="120"/>
      <c r="F27" s="121"/>
      <c r="G27" s="122"/>
      <c r="H27" s="118"/>
      <c r="I27" s="123"/>
      <c r="J27" s="123"/>
      <c r="L27" s="116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>
        <f>J32</f>
        <v>0</v>
      </c>
    </row>
    <row r="28" spans="1:23" ht="15" thickTop="1">
      <c r="A28" s="941" t="s">
        <v>126</v>
      </c>
      <c r="B28" s="941"/>
      <c r="C28" s="941"/>
      <c r="D28" s="941"/>
      <c r="E28" s="941"/>
      <c r="F28" s="941"/>
      <c r="G28" s="941"/>
      <c r="H28" s="941"/>
      <c r="I28" s="941"/>
      <c r="J28" s="130">
        <f>J18</f>
        <v>30000000</v>
      </c>
      <c r="L28" s="95">
        <f t="shared" ref="L28:W28" si="3">SUM(L17:L27)</f>
        <v>1950000</v>
      </c>
      <c r="M28" s="95">
        <f t="shared" si="3"/>
        <v>1950000</v>
      </c>
      <c r="N28" s="95">
        <f t="shared" si="3"/>
        <v>1950000</v>
      </c>
      <c r="O28" s="95">
        <f t="shared" si="3"/>
        <v>1950000</v>
      </c>
      <c r="P28" s="95">
        <f t="shared" si="3"/>
        <v>1950000</v>
      </c>
      <c r="Q28" s="95">
        <f t="shared" si="3"/>
        <v>1950000</v>
      </c>
      <c r="R28" s="95">
        <f t="shared" si="3"/>
        <v>1950000</v>
      </c>
      <c r="S28" s="95">
        <f t="shared" si="3"/>
        <v>1950000</v>
      </c>
      <c r="T28" s="95">
        <f t="shared" si="3"/>
        <v>1950000</v>
      </c>
      <c r="U28" s="95">
        <f t="shared" si="3"/>
        <v>1950000</v>
      </c>
      <c r="V28" s="95">
        <f t="shared" si="3"/>
        <v>1950000</v>
      </c>
      <c r="W28" s="95">
        <f t="shared" si="3"/>
        <v>1950000</v>
      </c>
    </row>
    <row r="29" spans="1:23">
      <c r="A29" s="131"/>
      <c r="B29" s="942" t="s">
        <v>127</v>
      </c>
      <c r="C29" s="942"/>
      <c r="D29" s="942"/>
      <c r="E29" s="942"/>
      <c r="F29" s="942"/>
      <c r="G29" s="132"/>
      <c r="H29" s="132"/>
      <c r="I29" s="132"/>
      <c r="J29" s="133"/>
      <c r="L29" s="116">
        <f>SUM(L28:W28)</f>
        <v>23400000</v>
      </c>
      <c r="M29" s="635"/>
      <c r="N29" s="95"/>
      <c r="O29" s="95"/>
    </row>
    <row r="30" spans="1:23" ht="15.75">
      <c r="A30" s="943" t="s">
        <v>128</v>
      </c>
      <c r="B30" s="920"/>
      <c r="C30" s="920"/>
      <c r="D30" s="99" t="s">
        <v>95</v>
      </c>
      <c r="E30" s="944">
        <f>J28/4</f>
        <v>7500000</v>
      </c>
      <c r="F30" s="944"/>
      <c r="G30" s="96"/>
      <c r="H30" s="96"/>
      <c r="I30" s="96"/>
      <c r="J30" s="135"/>
      <c r="L30" s="95"/>
      <c r="M30" s="336"/>
      <c r="N30" s="336"/>
      <c r="O30" s="336"/>
      <c r="P30" s="336"/>
      <c r="Q30" s="336"/>
      <c r="R30" s="336"/>
      <c r="S30" s="336"/>
      <c r="T30" s="336"/>
      <c r="U30" s="337"/>
    </row>
    <row r="31" spans="1:23" ht="15.75">
      <c r="A31" s="943" t="s">
        <v>129</v>
      </c>
      <c r="B31" s="920"/>
      <c r="C31" s="920"/>
      <c r="D31" s="99" t="s">
        <v>95</v>
      </c>
      <c r="E31" s="944">
        <f>E30</f>
        <v>7500000</v>
      </c>
      <c r="F31" s="944"/>
      <c r="G31" s="96"/>
      <c r="H31" s="96"/>
      <c r="I31" s="96"/>
      <c r="J31" s="135"/>
      <c r="L31" s="95"/>
      <c r="M31" s="336"/>
      <c r="N31" s="336"/>
      <c r="O31" s="336"/>
      <c r="P31" s="336"/>
      <c r="Q31" s="336"/>
      <c r="R31" s="336"/>
      <c r="S31" s="336"/>
      <c r="T31" s="336"/>
      <c r="U31" s="337"/>
    </row>
    <row r="32" spans="1:23" ht="15.75">
      <c r="A32" s="943" t="s">
        <v>130</v>
      </c>
      <c r="B32" s="920"/>
      <c r="C32" s="920"/>
      <c r="D32" s="99" t="s">
        <v>95</v>
      </c>
      <c r="E32" s="944">
        <f>E31</f>
        <v>7500000</v>
      </c>
      <c r="F32" s="944"/>
      <c r="G32" s="96"/>
      <c r="H32" s="96"/>
      <c r="I32" s="96"/>
      <c r="J32" s="135"/>
      <c r="L32" s="95"/>
      <c r="M32" s="336"/>
      <c r="N32" s="336"/>
      <c r="O32" s="336"/>
      <c r="P32" s="336"/>
      <c r="Q32" s="336"/>
      <c r="R32" s="336"/>
      <c r="S32" s="336"/>
      <c r="T32" s="336"/>
      <c r="U32" s="337"/>
    </row>
    <row r="33" spans="1:21" ht="15.75">
      <c r="A33" s="945" t="s">
        <v>131</v>
      </c>
      <c r="B33" s="946"/>
      <c r="C33" s="946"/>
      <c r="D33" s="136" t="s">
        <v>95</v>
      </c>
      <c r="E33" s="971">
        <f>E32</f>
        <v>7500000</v>
      </c>
      <c r="F33" s="971"/>
      <c r="G33" s="137"/>
      <c r="H33" s="137"/>
      <c r="I33" s="137"/>
      <c r="J33" s="138"/>
      <c r="L33" s="95"/>
      <c r="M33" s="965" t="s">
        <v>886</v>
      </c>
      <c r="N33" s="965"/>
      <c r="O33" s="965"/>
      <c r="P33" s="965"/>
      <c r="Q33" s="965"/>
      <c r="R33" s="965"/>
      <c r="S33" s="965"/>
      <c r="T33" s="965"/>
      <c r="U33" s="966"/>
    </row>
    <row r="34" spans="1:21" ht="15.75">
      <c r="A34" s="131"/>
      <c r="B34" s="132"/>
      <c r="C34" s="132"/>
      <c r="D34" s="132"/>
      <c r="E34" s="132"/>
      <c r="F34" s="133"/>
      <c r="G34" s="961" t="s">
        <v>1304</v>
      </c>
      <c r="H34" s="961"/>
      <c r="I34" s="961"/>
      <c r="J34" s="962"/>
      <c r="L34" s="95"/>
      <c r="M34" s="955" t="s">
        <v>887</v>
      </c>
      <c r="N34" s="955"/>
      <c r="O34" s="955"/>
      <c r="P34" s="955"/>
      <c r="Q34" s="955"/>
      <c r="R34" s="955"/>
      <c r="S34" s="955"/>
      <c r="T34" s="955"/>
      <c r="U34" s="956"/>
    </row>
    <row r="35" spans="1:21">
      <c r="A35" s="139"/>
      <c r="B35" s="947"/>
      <c r="C35" s="947"/>
      <c r="D35" s="947"/>
      <c r="E35" s="947"/>
      <c r="F35" s="948"/>
      <c r="G35" s="96"/>
      <c r="H35" s="96"/>
      <c r="I35" s="96" t="str">
        <f>'1.1.3'!I41</f>
        <v>Disusun Oleh :</v>
      </c>
      <c r="J35" s="135"/>
      <c r="L35" s="95"/>
      <c r="M35" s="95"/>
      <c r="N35" s="95"/>
      <c r="O35" s="95"/>
    </row>
    <row r="36" spans="1:21">
      <c r="A36" s="139"/>
      <c r="B36" s="927"/>
      <c r="C36" s="927"/>
      <c r="D36" s="927"/>
      <c r="E36" s="927"/>
      <c r="F36" s="949"/>
      <c r="G36" s="950" t="str">
        <f>'1.1.3'!G42:J42</f>
        <v>Tim Penyusun RKPDesa</v>
      </c>
      <c r="H36" s="927"/>
      <c r="I36" s="927"/>
      <c r="J36" s="949"/>
      <c r="L36" s="95"/>
      <c r="M36" s="95"/>
      <c r="N36" s="95"/>
      <c r="O36" s="95"/>
    </row>
    <row r="37" spans="1:21">
      <c r="A37" s="139"/>
      <c r="B37" s="96"/>
      <c r="C37" s="96"/>
      <c r="D37" s="96"/>
      <c r="E37" s="96"/>
      <c r="F37" s="135"/>
      <c r="G37" s="96"/>
      <c r="H37" s="96"/>
      <c r="I37" s="96"/>
      <c r="J37" s="135"/>
      <c r="L37" s="95"/>
      <c r="M37" s="95"/>
      <c r="N37" s="95"/>
      <c r="O37" s="95"/>
    </row>
    <row r="38" spans="1:21">
      <c r="A38" s="139"/>
      <c r="B38" s="96"/>
      <c r="C38" s="96"/>
      <c r="D38" s="96"/>
      <c r="E38" s="96"/>
      <c r="F38" s="135"/>
      <c r="G38" s="96"/>
      <c r="H38" s="96"/>
      <c r="I38" s="96"/>
      <c r="J38" s="135"/>
    </row>
    <row r="39" spans="1:21">
      <c r="A39" s="139"/>
      <c r="B39" s="96"/>
      <c r="C39" s="96"/>
      <c r="D39" s="96"/>
      <c r="E39" s="96"/>
      <c r="F39" s="135"/>
      <c r="G39" s="96"/>
      <c r="H39" s="96"/>
      <c r="I39" s="96"/>
      <c r="J39" s="135"/>
    </row>
    <row r="40" spans="1:21">
      <c r="A40" s="139"/>
      <c r="B40" s="96"/>
      <c r="C40" s="96"/>
      <c r="D40" s="96"/>
      <c r="E40" s="96"/>
      <c r="F40" s="135"/>
      <c r="G40" s="96"/>
      <c r="H40" s="96"/>
      <c r="I40" s="96"/>
      <c r="J40" s="135"/>
    </row>
    <row r="41" spans="1:21">
      <c r="A41" s="139"/>
      <c r="B41" s="951"/>
      <c r="C41" s="951"/>
      <c r="D41" s="951"/>
      <c r="E41" s="951"/>
      <c r="F41" s="952"/>
      <c r="G41" s="953" t="str">
        <f>'1.1.3'!G47:J47</f>
        <v>MUHAMAD SUBANDI</v>
      </c>
      <c r="H41" s="951"/>
      <c r="I41" s="951"/>
      <c r="J41" s="952"/>
    </row>
    <row r="42" spans="1:21">
      <c r="A42" s="140"/>
      <c r="B42" s="137"/>
      <c r="C42" s="137"/>
      <c r="D42" s="137"/>
      <c r="E42" s="137"/>
      <c r="F42" s="138"/>
      <c r="G42" s="957"/>
      <c r="H42" s="958"/>
      <c r="I42" s="958"/>
      <c r="J42" s="959"/>
    </row>
    <row r="43" spans="1:21">
      <c r="A43" s="96"/>
      <c r="B43" s="96"/>
      <c r="C43" s="96"/>
      <c r="D43" s="96"/>
      <c r="E43" s="96"/>
      <c r="F43" s="96"/>
      <c r="G43" s="951"/>
      <c r="H43" s="951"/>
      <c r="I43" s="951"/>
      <c r="J43" s="951"/>
    </row>
  </sheetData>
  <mergeCells count="37">
    <mergeCell ref="G13:H15"/>
    <mergeCell ref="I13:I15"/>
    <mergeCell ref="J13:J15"/>
    <mergeCell ref="G43:J43"/>
    <mergeCell ref="A32:C32"/>
    <mergeCell ref="E32:F32"/>
    <mergeCell ref="A33:C33"/>
    <mergeCell ref="E33:F33"/>
    <mergeCell ref="G34:J34"/>
    <mergeCell ref="B35:F35"/>
    <mergeCell ref="B36:F36"/>
    <mergeCell ref="G36:J36"/>
    <mergeCell ref="B41:F41"/>
    <mergeCell ref="G41:J41"/>
    <mergeCell ref="G42:J42"/>
    <mergeCell ref="E31:F31"/>
    <mergeCell ref="B29:F29"/>
    <mergeCell ref="A30:C30"/>
    <mergeCell ref="E30:F30"/>
    <mergeCell ref="C19:F19"/>
    <mergeCell ref="A28:I28"/>
    <mergeCell ref="M33:U33"/>
    <mergeCell ref="M34:U34"/>
    <mergeCell ref="E11:F11"/>
    <mergeCell ref="A1:J1"/>
    <mergeCell ref="A2:J2"/>
    <mergeCell ref="A3:J3"/>
    <mergeCell ref="F6:J7"/>
    <mergeCell ref="E9:F9"/>
    <mergeCell ref="A16:B16"/>
    <mergeCell ref="C16:F16"/>
    <mergeCell ref="G16:H16"/>
    <mergeCell ref="A12:B12"/>
    <mergeCell ref="A13:B15"/>
    <mergeCell ref="C13:F15"/>
    <mergeCell ref="L13:W15"/>
    <mergeCell ref="A31:C31"/>
  </mergeCells>
  <pageMargins left="0.70866141732283472" right="0.31496062992125984" top="0.55118110236220474" bottom="0.31496062992125984" header="0.31496062992125984" footer="0.31496062992125984"/>
  <pageSetup paperSize="5" scale="80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Y225"/>
  <sheetViews>
    <sheetView view="pageBreakPreview" topLeftCell="A144" zoomScale="130" zoomScaleNormal="124" zoomScaleSheetLayoutView="130" workbookViewId="0">
      <selection activeCell="I160" sqref="I160"/>
    </sheetView>
  </sheetViews>
  <sheetFormatPr defaultRowHeight="14.25"/>
  <cols>
    <col min="1" max="1" width="2.7109375" style="94" customWidth="1"/>
    <col min="2" max="2" width="14.7109375" style="94" customWidth="1"/>
    <col min="3" max="4" width="2.7109375" style="94" customWidth="1"/>
    <col min="5" max="5" width="9.140625" style="94"/>
    <col min="6" max="6" width="25.7109375" style="94" customWidth="1"/>
    <col min="7" max="7" width="9.28515625" style="94" bestFit="1" customWidth="1"/>
    <col min="8" max="8" width="9.140625" style="94"/>
    <col min="9" max="10" width="17.7109375" style="94" customWidth="1"/>
    <col min="11" max="11" width="2.7109375" style="94" customWidth="1"/>
    <col min="12" max="23" width="12.42578125" style="94" customWidth="1"/>
    <col min="24" max="24" width="13.5703125" style="94" customWidth="1"/>
    <col min="25" max="25" width="14.5703125" style="94" customWidth="1"/>
    <col min="26" max="16384" width="9.140625" style="94"/>
  </cols>
  <sheetData>
    <row r="1" spans="1:23" ht="15.75">
      <c r="A1" s="921" t="s">
        <v>90</v>
      </c>
      <c r="B1" s="921"/>
      <c r="C1" s="921"/>
      <c r="D1" s="921"/>
      <c r="E1" s="921"/>
      <c r="F1" s="921"/>
      <c r="G1" s="921"/>
      <c r="H1" s="921"/>
      <c r="I1" s="921"/>
      <c r="J1" s="921"/>
      <c r="L1" s="95"/>
      <c r="M1" s="95"/>
      <c r="N1" s="95"/>
      <c r="O1" s="95"/>
    </row>
    <row r="2" spans="1:23" ht="15.75">
      <c r="A2" s="921" t="s">
        <v>1163</v>
      </c>
      <c r="B2" s="921"/>
      <c r="C2" s="921"/>
      <c r="D2" s="921"/>
      <c r="E2" s="921"/>
      <c r="F2" s="921"/>
      <c r="G2" s="921"/>
      <c r="H2" s="921"/>
      <c r="I2" s="921"/>
      <c r="J2" s="921"/>
      <c r="L2" s="95"/>
      <c r="M2" s="95"/>
      <c r="N2" s="95"/>
      <c r="O2" s="95"/>
    </row>
    <row r="3" spans="1:23" ht="15.75">
      <c r="A3" s="921" t="str">
        <f>'1.1.5'!A3:J3</f>
        <v>TAHUN ANGGARAN 2024</v>
      </c>
      <c r="B3" s="921"/>
      <c r="C3" s="921"/>
      <c r="D3" s="921"/>
      <c r="E3" s="921"/>
      <c r="F3" s="921"/>
      <c r="G3" s="921"/>
      <c r="H3" s="921"/>
      <c r="I3" s="921"/>
      <c r="J3" s="921"/>
      <c r="L3" s="95"/>
      <c r="M3" s="95"/>
      <c r="N3" s="95"/>
      <c r="O3" s="95"/>
    </row>
    <row r="4" spans="1:23">
      <c r="A4" s="96"/>
      <c r="B4" s="96"/>
      <c r="C4" s="96"/>
      <c r="D4" s="96"/>
      <c r="E4" s="96"/>
      <c r="F4" s="96"/>
      <c r="G4" s="96"/>
      <c r="H4" s="96"/>
      <c r="I4" s="96"/>
      <c r="J4" s="96"/>
      <c r="L4" s="95"/>
      <c r="M4" s="95"/>
      <c r="N4" s="95"/>
      <c r="O4" s="95"/>
    </row>
    <row r="5" spans="1:23">
      <c r="A5" s="97" t="s">
        <v>93</v>
      </c>
      <c r="B5" s="96" t="s">
        <v>94</v>
      </c>
      <c r="C5" s="98"/>
      <c r="D5" s="99" t="s">
        <v>95</v>
      </c>
      <c r="E5" s="97" t="s">
        <v>93</v>
      </c>
      <c r="F5" s="98" t="str">
        <f>LAMPIRAN!F22</f>
        <v>Penyelenggaraan Pemerintahan Desa</v>
      </c>
      <c r="G5" s="96"/>
      <c r="H5" s="96"/>
      <c r="I5" s="96"/>
      <c r="J5" s="96"/>
      <c r="L5" s="95"/>
      <c r="M5" s="95"/>
      <c r="N5" s="95"/>
      <c r="O5" s="95"/>
    </row>
    <row r="6" spans="1:23">
      <c r="A6" s="97" t="s">
        <v>96</v>
      </c>
      <c r="B6" s="96" t="s">
        <v>97</v>
      </c>
      <c r="C6" s="98"/>
      <c r="D6" s="99" t="s">
        <v>95</v>
      </c>
      <c r="E6" s="97" t="s">
        <v>98</v>
      </c>
      <c r="F6" s="922" t="str">
        <f>LAMPIRAN!F24</f>
        <v>Penyelenggaraan Belanja Penghasilan Tetap, Tunjangan dan Operasional Pemerintahan Desa</v>
      </c>
      <c r="G6" s="922"/>
      <c r="H6" s="922"/>
      <c r="I6" s="922"/>
      <c r="J6" s="922"/>
      <c r="L6" s="95"/>
      <c r="M6" s="95"/>
      <c r="N6" s="95"/>
      <c r="O6" s="95"/>
    </row>
    <row r="7" spans="1:23">
      <c r="A7" s="97"/>
      <c r="B7" s="96"/>
      <c r="C7" s="98"/>
      <c r="D7" s="99"/>
      <c r="E7" s="97"/>
      <c r="F7" s="922"/>
      <c r="G7" s="922"/>
      <c r="H7" s="922"/>
      <c r="I7" s="922"/>
      <c r="J7" s="922"/>
      <c r="L7" s="95"/>
      <c r="M7" s="95"/>
      <c r="N7" s="95"/>
      <c r="O7" s="95"/>
    </row>
    <row r="8" spans="1:23">
      <c r="A8" s="97" t="s">
        <v>99</v>
      </c>
      <c r="B8" s="96" t="s">
        <v>100</v>
      </c>
      <c r="C8" s="98"/>
      <c r="D8" s="99" t="s">
        <v>95</v>
      </c>
      <c r="E8" s="97" t="s">
        <v>158</v>
      </c>
      <c r="F8" s="98" t="str">
        <f>LAMPIRAN!F31</f>
        <v>Penyediaan Operasional Pemerintah Desa</v>
      </c>
      <c r="G8" s="96"/>
      <c r="H8" s="96"/>
      <c r="I8" s="96"/>
      <c r="J8" s="96"/>
      <c r="L8" s="95"/>
      <c r="M8" s="95"/>
      <c r="N8" s="95"/>
      <c r="O8" s="95"/>
    </row>
    <row r="9" spans="1:23">
      <c r="A9" s="97" t="s">
        <v>102</v>
      </c>
      <c r="B9" s="96" t="s">
        <v>103</v>
      </c>
      <c r="C9" s="98"/>
      <c r="D9" s="99" t="s">
        <v>95</v>
      </c>
      <c r="E9" s="920" t="str">
        <f>'1.1.3'!E9:F9</f>
        <v>01 Januari s/d 31 Desember 2024</v>
      </c>
      <c r="F9" s="920"/>
      <c r="G9" s="96"/>
      <c r="H9" s="96"/>
      <c r="I9" s="96"/>
      <c r="J9" s="96"/>
      <c r="L9" s="95"/>
      <c r="M9" s="95"/>
      <c r="N9" s="95"/>
      <c r="O9" s="95"/>
    </row>
    <row r="10" spans="1:23">
      <c r="A10" s="97"/>
      <c r="B10" s="96" t="s">
        <v>104</v>
      </c>
      <c r="C10" s="98"/>
      <c r="D10" s="99"/>
      <c r="E10" s="96"/>
      <c r="F10" s="98"/>
      <c r="G10" s="96"/>
      <c r="H10" s="96"/>
      <c r="I10" s="96"/>
      <c r="J10" s="96"/>
      <c r="L10" s="95"/>
      <c r="M10" s="95"/>
      <c r="N10" s="95"/>
      <c r="O10" s="95"/>
    </row>
    <row r="11" spans="1:23">
      <c r="A11" s="97" t="s">
        <v>105</v>
      </c>
      <c r="B11" s="96" t="s">
        <v>106</v>
      </c>
      <c r="C11" s="98"/>
      <c r="D11" s="99" t="s">
        <v>95</v>
      </c>
      <c r="E11" s="920" t="s">
        <v>44</v>
      </c>
      <c r="F11" s="920"/>
      <c r="G11" s="96"/>
      <c r="H11" s="96"/>
      <c r="I11" s="96"/>
      <c r="J11" s="96"/>
      <c r="L11" s="95"/>
      <c r="M11" s="95"/>
      <c r="N11" s="95"/>
      <c r="O11" s="95"/>
    </row>
    <row r="12" spans="1:23" ht="15" customHeight="1">
      <c r="A12" s="927" t="s">
        <v>108</v>
      </c>
      <c r="B12" s="927"/>
      <c r="C12" s="98"/>
      <c r="D12" s="100" t="s">
        <v>95</v>
      </c>
      <c r="E12" s="101"/>
      <c r="F12" s="98"/>
      <c r="G12" s="96"/>
      <c r="H12" s="96"/>
      <c r="I12" s="96"/>
      <c r="J12" s="96"/>
      <c r="L12" s="95"/>
      <c r="M12" s="95"/>
      <c r="N12" s="95"/>
      <c r="O12" s="95"/>
    </row>
    <row r="13" spans="1:23">
      <c r="A13" s="928" t="s">
        <v>109</v>
      </c>
      <c r="B13" s="928"/>
      <c r="C13" s="928" t="s">
        <v>110</v>
      </c>
      <c r="D13" s="928"/>
      <c r="E13" s="928"/>
      <c r="F13" s="928"/>
      <c r="G13" s="929" t="s">
        <v>111</v>
      </c>
      <c r="H13" s="930"/>
      <c r="I13" s="926" t="s">
        <v>112</v>
      </c>
      <c r="J13" s="926" t="s">
        <v>113</v>
      </c>
      <c r="L13" s="954" t="s">
        <v>834</v>
      </c>
      <c r="M13" s="954"/>
      <c r="N13" s="954"/>
      <c r="O13" s="954"/>
      <c r="P13" s="954"/>
      <c r="Q13" s="954"/>
      <c r="R13" s="954"/>
      <c r="S13" s="954"/>
      <c r="T13" s="954"/>
      <c r="U13" s="954"/>
      <c r="V13" s="954"/>
      <c r="W13" s="954"/>
    </row>
    <row r="14" spans="1:23">
      <c r="A14" s="928"/>
      <c r="B14" s="928"/>
      <c r="C14" s="928"/>
      <c r="D14" s="928"/>
      <c r="E14" s="928"/>
      <c r="F14" s="928"/>
      <c r="G14" s="931"/>
      <c r="H14" s="932"/>
      <c r="I14" s="926"/>
      <c r="J14" s="926"/>
      <c r="L14" s="954"/>
      <c r="M14" s="954"/>
      <c r="N14" s="954"/>
      <c r="O14" s="954"/>
      <c r="P14" s="954"/>
      <c r="Q14" s="954"/>
      <c r="R14" s="954"/>
      <c r="S14" s="954"/>
      <c r="T14" s="954"/>
      <c r="U14" s="954"/>
      <c r="V14" s="954"/>
      <c r="W14" s="954"/>
    </row>
    <row r="15" spans="1:23">
      <c r="A15" s="928"/>
      <c r="B15" s="928"/>
      <c r="C15" s="928"/>
      <c r="D15" s="928"/>
      <c r="E15" s="928"/>
      <c r="F15" s="928"/>
      <c r="G15" s="933"/>
      <c r="H15" s="934"/>
      <c r="I15" s="926"/>
      <c r="J15" s="926"/>
      <c r="L15" s="954"/>
      <c r="M15" s="954"/>
      <c r="N15" s="954"/>
      <c r="O15" s="954"/>
      <c r="P15" s="954"/>
      <c r="Q15" s="954"/>
      <c r="R15" s="954"/>
      <c r="S15" s="954"/>
      <c r="T15" s="954"/>
      <c r="U15" s="954"/>
      <c r="V15" s="954"/>
      <c r="W15" s="954"/>
    </row>
    <row r="16" spans="1:23">
      <c r="A16" s="923">
        <v>1</v>
      </c>
      <c r="B16" s="923"/>
      <c r="C16" s="923">
        <v>2</v>
      </c>
      <c r="D16" s="923"/>
      <c r="E16" s="923"/>
      <c r="F16" s="923"/>
      <c r="G16" s="924">
        <v>3</v>
      </c>
      <c r="H16" s="925"/>
      <c r="I16" s="102">
        <v>4</v>
      </c>
      <c r="J16" s="102">
        <v>5</v>
      </c>
      <c r="L16" s="103">
        <v>1</v>
      </c>
      <c r="M16" s="103">
        <v>2</v>
      </c>
      <c r="N16" s="103">
        <v>3</v>
      </c>
      <c r="O16" s="103">
        <v>4</v>
      </c>
      <c r="P16" s="103">
        <v>5</v>
      </c>
      <c r="Q16" s="103">
        <v>6</v>
      </c>
      <c r="R16" s="103">
        <v>7</v>
      </c>
      <c r="S16" s="103">
        <v>8</v>
      </c>
      <c r="T16" s="103">
        <v>9</v>
      </c>
      <c r="U16" s="103">
        <v>10</v>
      </c>
      <c r="V16" s="103">
        <v>11</v>
      </c>
      <c r="W16" s="103">
        <v>12</v>
      </c>
    </row>
    <row r="17" spans="1:25" ht="15" thickBot="1">
      <c r="A17" s="104"/>
      <c r="B17" s="105"/>
      <c r="C17" s="106"/>
      <c r="D17" s="107"/>
      <c r="E17" s="107"/>
      <c r="F17" s="108"/>
      <c r="G17" s="109"/>
      <c r="H17" s="105"/>
      <c r="I17" s="110"/>
      <c r="J17" s="110"/>
      <c r="L17" s="95"/>
      <c r="M17" s="95"/>
      <c r="N17" s="95"/>
      <c r="O17" s="95"/>
    </row>
    <row r="18" spans="1:25" ht="15" thickTop="1">
      <c r="A18" s="106" t="str">
        <f>E5</f>
        <v>1.</v>
      </c>
      <c r="B18" s="105"/>
      <c r="C18" s="106" t="str">
        <f>F5</f>
        <v>Penyelenggaraan Pemerintahan Desa</v>
      </c>
      <c r="D18" s="107"/>
      <c r="E18" s="107"/>
      <c r="F18" s="108"/>
      <c r="G18" s="109"/>
      <c r="H18" s="105"/>
      <c r="I18" s="110"/>
      <c r="J18" s="130">
        <v>87271000</v>
      </c>
      <c r="L18" s="95"/>
      <c r="M18" s="95"/>
      <c r="N18" s="95"/>
      <c r="O18" s="95"/>
    </row>
    <row r="19" spans="1:25" ht="45" customHeight="1">
      <c r="A19" s="111" t="str">
        <f>E6</f>
        <v>1.1</v>
      </c>
      <c r="B19" s="105"/>
      <c r="C19" s="938" t="str">
        <f>F6</f>
        <v>Penyelenggaraan Belanja Penghasilan Tetap, Tunjangan dan Operasional Pemerintahan Desa</v>
      </c>
      <c r="D19" s="939"/>
      <c r="E19" s="939"/>
      <c r="F19" s="940"/>
      <c r="G19" s="109"/>
      <c r="H19" s="105"/>
      <c r="I19" s="110"/>
      <c r="J19" s="110">
        <v>87271000</v>
      </c>
      <c r="L19" s="95"/>
      <c r="M19" s="95"/>
      <c r="N19" s="95"/>
      <c r="O19" s="95"/>
    </row>
    <row r="20" spans="1:25">
      <c r="A20" s="111" t="str">
        <f>E8</f>
        <v>1.1.4</v>
      </c>
      <c r="B20" s="105"/>
      <c r="C20" s="106" t="str">
        <f>F8</f>
        <v>Penyediaan Operasional Pemerintah Desa</v>
      </c>
      <c r="D20" s="107"/>
      <c r="E20" s="107"/>
      <c r="F20" s="108"/>
      <c r="G20" s="109"/>
      <c r="H20" s="105"/>
      <c r="I20" s="110"/>
      <c r="J20" s="110">
        <v>87271000</v>
      </c>
      <c r="L20" s="95">
        <f>L23+L67+L88+L101+L108+L111+L113+L118+L121+L127+L130+L134+L138</f>
        <v>86471000</v>
      </c>
      <c r="M20" s="95"/>
      <c r="N20" s="95"/>
      <c r="O20" s="95"/>
    </row>
    <row r="21" spans="1:25" ht="14.25" customHeight="1">
      <c r="A21" s="104" t="s">
        <v>159</v>
      </c>
      <c r="B21" s="105"/>
      <c r="C21" s="112" t="s">
        <v>43</v>
      </c>
      <c r="D21" s="113"/>
      <c r="E21" s="113"/>
      <c r="F21" s="108"/>
      <c r="G21" s="109"/>
      <c r="H21" s="105"/>
      <c r="I21" s="110"/>
      <c r="J21" s="110">
        <v>87271000</v>
      </c>
      <c r="L21" s="95">
        <f>L23+L6725</f>
        <v>4210000</v>
      </c>
      <c r="M21" s="95"/>
      <c r="N21" s="95"/>
      <c r="O21" s="95"/>
    </row>
    <row r="22" spans="1:25" ht="14.25" customHeight="1">
      <c r="A22" s="104" t="s">
        <v>160</v>
      </c>
      <c r="B22" s="105"/>
      <c r="C22" s="112" t="s">
        <v>161</v>
      </c>
      <c r="D22" s="113"/>
      <c r="E22" s="113"/>
      <c r="F22" s="108"/>
      <c r="G22" s="109"/>
      <c r="H22" s="105"/>
      <c r="I22" s="110"/>
      <c r="J22" s="110">
        <f>SUM(J24:J65)</f>
        <v>4570000</v>
      </c>
      <c r="L22" s="116"/>
      <c r="M22" s="116"/>
      <c r="N22" s="116"/>
      <c r="O22" s="116"/>
      <c r="P22" s="115"/>
      <c r="Q22" s="115"/>
      <c r="R22" s="115"/>
      <c r="S22" s="115"/>
      <c r="T22" s="115"/>
      <c r="U22" s="115"/>
      <c r="V22" s="115"/>
      <c r="W22" s="115"/>
    </row>
    <row r="23" spans="1:25" s="115" customFormat="1">
      <c r="A23" s="104" t="s">
        <v>162</v>
      </c>
      <c r="B23" s="105"/>
      <c r="C23" s="113" t="s">
        <v>163</v>
      </c>
      <c r="D23" s="113"/>
      <c r="E23" s="113"/>
      <c r="F23" s="114"/>
      <c r="G23" s="109"/>
      <c r="H23" s="105"/>
      <c r="I23" s="110"/>
      <c r="J23" s="110">
        <f>J24+J25+J26+J27+J28+J30+J32+J33+J34+J42+J43+J47+J48+J49+J50+J62+J63+J64+J65</f>
        <v>4570000</v>
      </c>
      <c r="L23" s="95">
        <v>4210000</v>
      </c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</row>
    <row r="24" spans="1:25">
      <c r="A24" s="117"/>
      <c r="B24" s="118"/>
      <c r="C24" s="119"/>
      <c r="D24" s="146" t="s">
        <v>57</v>
      </c>
      <c r="E24" s="142" t="s">
        <v>164</v>
      </c>
      <c r="F24" s="114"/>
      <c r="G24" s="122">
        <v>2</v>
      </c>
      <c r="H24" s="118" t="s">
        <v>165</v>
      </c>
      <c r="I24" s="123">
        <v>50000</v>
      </c>
      <c r="J24" s="123">
        <f t="shared" ref="J24:J69" si="0">G24*I24</f>
        <v>100000</v>
      </c>
      <c r="L24" s="95"/>
      <c r="M24" s="95"/>
      <c r="N24" s="95">
        <f>I24*5</f>
        <v>250000</v>
      </c>
      <c r="O24" s="95"/>
      <c r="P24" s="95"/>
      <c r="Q24" s="95">
        <v>225000</v>
      </c>
      <c r="R24" s="95"/>
      <c r="S24" s="95"/>
      <c r="T24" s="95">
        <v>225000</v>
      </c>
      <c r="U24" s="95"/>
      <c r="V24" s="95"/>
      <c r="W24" s="95">
        <v>450000</v>
      </c>
      <c r="X24" s="301">
        <f>SUM(L24:W24)</f>
        <v>1150000</v>
      </c>
      <c r="Y24" s="301">
        <f>J24-X24</f>
        <v>-1050000</v>
      </c>
    </row>
    <row r="25" spans="1:25">
      <c r="A25" s="117"/>
      <c r="B25" s="118"/>
      <c r="C25" s="119"/>
      <c r="D25" s="146" t="s">
        <v>57</v>
      </c>
      <c r="E25" s="142" t="s">
        <v>166</v>
      </c>
      <c r="F25" s="114"/>
      <c r="G25" s="122">
        <v>20</v>
      </c>
      <c r="H25" s="118" t="s">
        <v>165</v>
      </c>
      <c r="I25" s="123">
        <v>45000</v>
      </c>
      <c r="J25" s="123">
        <f t="shared" si="0"/>
        <v>900000</v>
      </c>
      <c r="L25" s="95"/>
      <c r="M25" s="95"/>
      <c r="N25" s="95">
        <f>I25*5</f>
        <v>225000</v>
      </c>
      <c r="O25" s="95"/>
      <c r="P25" s="95"/>
      <c r="Q25" s="95">
        <v>250000</v>
      </c>
      <c r="R25" s="95"/>
      <c r="S25" s="95"/>
      <c r="T25" s="95">
        <v>250000</v>
      </c>
      <c r="U25" s="95"/>
      <c r="V25" s="95"/>
      <c r="W25" s="95">
        <v>500000</v>
      </c>
      <c r="X25" s="301">
        <f t="shared" ref="X25:X92" si="1">SUM(L25:W25)</f>
        <v>1225000</v>
      </c>
      <c r="Y25" s="301">
        <f t="shared" ref="Y25:Y45" si="2">J25-X25</f>
        <v>-325000</v>
      </c>
    </row>
    <row r="26" spans="1:25">
      <c r="A26" s="117"/>
      <c r="B26" s="118"/>
      <c r="C26" s="119"/>
      <c r="D26" s="146" t="s">
        <v>57</v>
      </c>
      <c r="E26" s="142" t="s">
        <v>1164</v>
      </c>
      <c r="F26" s="114"/>
      <c r="G26" s="122">
        <v>2</v>
      </c>
      <c r="H26" s="118" t="s">
        <v>167</v>
      </c>
      <c r="I26" s="123">
        <v>37000</v>
      </c>
      <c r="J26" s="123">
        <f t="shared" si="0"/>
        <v>74000</v>
      </c>
      <c r="L26" s="95"/>
      <c r="M26" s="95"/>
      <c r="N26" s="95">
        <v>36000</v>
      </c>
      <c r="O26" s="95"/>
      <c r="P26" s="95"/>
      <c r="Q26" s="95"/>
      <c r="R26" s="95"/>
      <c r="S26" s="95"/>
      <c r="T26" s="95">
        <v>72000</v>
      </c>
      <c r="U26" s="95"/>
      <c r="V26" s="95"/>
      <c r="W26" s="95">
        <v>108000</v>
      </c>
      <c r="X26" s="301">
        <f t="shared" si="1"/>
        <v>216000</v>
      </c>
      <c r="Y26" s="301">
        <f t="shared" si="2"/>
        <v>-142000</v>
      </c>
    </row>
    <row r="27" spans="1:25">
      <c r="A27" s="117"/>
      <c r="B27" s="118"/>
      <c r="C27" s="119"/>
      <c r="D27" s="146" t="s">
        <v>57</v>
      </c>
      <c r="E27" s="142" t="s">
        <v>168</v>
      </c>
      <c r="F27" s="114"/>
      <c r="G27" s="122">
        <v>2</v>
      </c>
      <c r="H27" s="118" t="s">
        <v>167</v>
      </c>
      <c r="I27" s="123">
        <v>36000</v>
      </c>
      <c r="J27" s="123">
        <f t="shared" si="0"/>
        <v>72000</v>
      </c>
      <c r="L27" s="95"/>
      <c r="M27" s="95"/>
      <c r="N27" s="95">
        <v>60000</v>
      </c>
      <c r="O27" s="95"/>
      <c r="P27" s="95"/>
      <c r="Q27" s="95"/>
      <c r="R27" s="95"/>
      <c r="S27" s="95"/>
      <c r="T27" s="95"/>
      <c r="U27" s="95"/>
      <c r="V27" s="95"/>
      <c r="W27" s="95">
        <v>60000</v>
      </c>
      <c r="X27" s="301">
        <f t="shared" si="1"/>
        <v>120000</v>
      </c>
      <c r="Y27" s="301">
        <f t="shared" si="2"/>
        <v>-48000</v>
      </c>
    </row>
    <row r="28" spans="1:25">
      <c r="A28" s="117"/>
      <c r="B28" s="118"/>
      <c r="C28" s="119"/>
      <c r="D28" s="146" t="s">
        <v>57</v>
      </c>
      <c r="E28" s="142" t="s">
        <v>169</v>
      </c>
      <c r="F28" s="114"/>
      <c r="G28" s="122">
        <v>10</v>
      </c>
      <c r="H28" s="118" t="s">
        <v>170</v>
      </c>
      <c r="I28" s="123">
        <v>3500</v>
      </c>
      <c r="J28" s="123">
        <f t="shared" si="0"/>
        <v>35000</v>
      </c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>
        <v>42000</v>
      </c>
      <c r="X28" s="301">
        <f t="shared" si="1"/>
        <v>42000</v>
      </c>
      <c r="Y28" s="301">
        <f t="shared" si="2"/>
        <v>-7000</v>
      </c>
    </row>
    <row r="29" spans="1:25" hidden="1">
      <c r="A29" s="117"/>
      <c r="B29" s="118"/>
      <c r="C29" s="119"/>
      <c r="D29" s="146" t="s">
        <v>57</v>
      </c>
      <c r="E29" s="142" t="s">
        <v>171</v>
      </c>
      <c r="F29" s="114"/>
      <c r="G29" s="122"/>
      <c r="H29" s="118" t="s">
        <v>167</v>
      </c>
      <c r="I29" s="123">
        <v>25000</v>
      </c>
      <c r="J29" s="123">
        <f t="shared" si="0"/>
        <v>0</v>
      </c>
      <c r="L29" s="95"/>
      <c r="M29" s="95"/>
      <c r="N29" s="95">
        <v>50000</v>
      </c>
      <c r="O29" s="95"/>
      <c r="P29" s="95"/>
      <c r="Q29" s="95"/>
      <c r="R29" s="95"/>
      <c r="S29" s="95"/>
      <c r="T29" s="95"/>
      <c r="U29" s="95"/>
      <c r="V29" s="95"/>
      <c r="W29" s="95">
        <v>100000</v>
      </c>
      <c r="X29" s="301">
        <f t="shared" si="1"/>
        <v>150000</v>
      </c>
      <c r="Y29" s="301">
        <f t="shared" si="2"/>
        <v>-150000</v>
      </c>
    </row>
    <row r="30" spans="1:25">
      <c r="A30" s="117"/>
      <c r="B30" s="118"/>
      <c r="C30" s="119"/>
      <c r="D30" s="146" t="s">
        <v>57</v>
      </c>
      <c r="E30" s="142" t="s">
        <v>1165</v>
      </c>
      <c r="F30" s="114"/>
      <c r="G30" s="122">
        <v>2</v>
      </c>
      <c r="H30" s="118" t="s">
        <v>167</v>
      </c>
      <c r="I30" s="123">
        <v>25000</v>
      </c>
      <c r="J30" s="123">
        <f t="shared" si="0"/>
        <v>50000</v>
      </c>
      <c r="L30" s="95"/>
      <c r="M30" s="95"/>
      <c r="N30" s="95">
        <v>74000</v>
      </c>
      <c r="O30" s="95"/>
      <c r="P30" s="95"/>
      <c r="Q30" s="95"/>
      <c r="R30" s="95"/>
      <c r="S30" s="95"/>
      <c r="T30" s="95"/>
      <c r="U30" s="95"/>
      <c r="V30" s="95"/>
      <c r="W30" s="95">
        <v>148000</v>
      </c>
      <c r="X30" s="301">
        <f t="shared" si="1"/>
        <v>222000</v>
      </c>
      <c r="Y30" s="301">
        <f t="shared" si="2"/>
        <v>-172000</v>
      </c>
    </row>
    <row r="31" spans="1:25" hidden="1">
      <c r="A31" s="117"/>
      <c r="B31" s="118"/>
      <c r="C31" s="119"/>
      <c r="D31" s="146" t="s">
        <v>57</v>
      </c>
      <c r="E31" s="142" t="s">
        <v>173</v>
      </c>
      <c r="F31" s="114"/>
      <c r="G31" s="122"/>
      <c r="H31" s="118" t="s">
        <v>170</v>
      </c>
      <c r="I31" s="123">
        <v>25000</v>
      </c>
      <c r="J31" s="123">
        <f t="shared" si="0"/>
        <v>0</v>
      </c>
      <c r="L31" s="95"/>
      <c r="M31" s="95"/>
      <c r="N31" s="95">
        <v>50000</v>
      </c>
      <c r="O31" s="95"/>
      <c r="P31" s="95"/>
      <c r="Q31" s="95"/>
      <c r="R31" s="95"/>
      <c r="S31" s="95"/>
      <c r="T31" s="95"/>
      <c r="U31" s="95"/>
      <c r="V31" s="95"/>
      <c r="W31" s="95">
        <v>100000</v>
      </c>
      <c r="X31" s="301">
        <f t="shared" si="1"/>
        <v>150000</v>
      </c>
      <c r="Y31" s="301">
        <f t="shared" si="2"/>
        <v>-150000</v>
      </c>
    </row>
    <row r="32" spans="1:25">
      <c r="A32" s="117"/>
      <c r="B32" s="118"/>
      <c r="C32" s="119"/>
      <c r="D32" s="146" t="s">
        <v>57</v>
      </c>
      <c r="E32" s="142" t="s">
        <v>1166</v>
      </c>
      <c r="F32" s="114"/>
      <c r="G32" s="122">
        <v>2</v>
      </c>
      <c r="H32" s="118" t="s">
        <v>167</v>
      </c>
      <c r="I32" s="123">
        <v>37000</v>
      </c>
      <c r="J32" s="123">
        <f t="shared" si="0"/>
        <v>74000</v>
      </c>
      <c r="L32" s="95"/>
      <c r="M32" s="95"/>
      <c r="N32" s="95">
        <v>20000</v>
      </c>
      <c r="O32" s="95"/>
      <c r="P32" s="95"/>
      <c r="Q32" s="95"/>
      <c r="R32" s="95"/>
      <c r="S32" s="95"/>
      <c r="T32" s="95"/>
      <c r="U32" s="95"/>
      <c r="V32" s="95"/>
      <c r="W32" s="95">
        <v>40000</v>
      </c>
      <c r="X32" s="301">
        <f t="shared" si="1"/>
        <v>60000</v>
      </c>
      <c r="Y32" s="301">
        <f t="shared" si="2"/>
        <v>14000</v>
      </c>
    </row>
    <row r="33" spans="1:25">
      <c r="A33" s="117"/>
      <c r="B33" s="118"/>
      <c r="C33" s="119"/>
      <c r="D33" s="146" t="s">
        <v>57</v>
      </c>
      <c r="E33" s="142" t="s">
        <v>1167</v>
      </c>
      <c r="F33" s="114"/>
      <c r="G33" s="122">
        <v>3</v>
      </c>
      <c r="H33" s="118" t="s">
        <v>170</v>
      </c>
      <c r="I33" s="123">
        <v>10000</v>
      </c>
      <c r="J33" s="123">
        <f t="shared" si="0"/>
        <v>30000</v>
      </c>
      <c r="L33" s="116"/>
      <c r="M33" s="95"/>
      <c r="N33" s="95">
        <v>30000</v>
      </c>
      <c r="O33" s="95"/>
      <c r="P33" s="95"/>
      <c r="Q33" s="95"/>
      <c r="R33" s="95"/>
      <c r="S33" s="95"/>
      <c r="T33" s="95"/>
      <c r="U33" s="95"/>
      <c r="V33" s="95"/>
      <c r="W33" s="95">
        <v>70000</v>
      </c>
      <c r="X33" s="301">
        <f t="shared" si="1"/>
        <v>100000</v>
      </c>
      <c r="Y33" s="301">
        <f t="shared" si="2"/>
        <v>-70000</v>
      </c>
    </row>
    <row r="34" spans="1:25">
      <c r="A34" s="117"/>
      <c r="B34" s="118"/>
      <c r="C34" s="119"/>
      <c r="D34" s="146" t="s">
        <v>57</v>
      </c>
      <c r="E34" s="142" t="s">
        <v>1168</v>
      </c>
      <c r="F34" s="114"/>
      <c r="G34" s="122">
        <v>3</v>
      </c>
      <c r="H34" s="118" t="s">
        <v>170</v>
      </c>
      <c r="I34" s="123">
        <v>10000</v>
      </c>
      <c r="J34" s="123">
        <f t="shared" si="0"/>
        <v>30000</v>
      </c>
      <c r="L34" s="116"/>
      <c r="M34" s="95"/>
      <c r="N34" s="638">
        <v>3000</v>
      </c>
      <c r="O34" s="95"/>
      <c r="P34" s="95"/>
      <c r="Q34" s="95"/>
      <c r="R34" s="95"/>
      <c r="S34" s="95"/>
      <c r="T34" s="95"/>
      <c r="U34" s="95"/>
      <c r="V34" s="95"/>
      <c r="W34" s="94">
        <v>12000</v>
      </c>
      <c r="X34" s="301">
        <f t="shared" si="1"/>
        <v>15000</v>
      </c>
      <c r="Y34" s="301">
        <f t="shared" si="2"/>
        <v>15000</v>
      </c>
    </row>
    <row r="35" spans="1:25" hidden="1">
      <c r="A35" s="117"/>
      <c r="B35" s="118"/>
      <c r="C35" s="119"/>
      <c r="D35" s="146" t="s">
        <v>57</v>
      </c>
      <c r="E35" s="142" t="s">
        <v>175</v>
      </c>
      <c r="F35" s="114"/>
      <c r="G35" s="122"/>
      <c r="H35" s="118" t="s">
        <v>167</v>
      </c>
      <c r="I35" s="123">
        <v>5000</v>
      </c>
      <c r="J35" s="123">
        <f t="shared" si="0"/>
        <v>0</v>
      </c>
      <c r="L35" s="116"/>
      <c r="M35" s="95"/>
      <c r="N35" s="638">
        <v>5000</v>
      </c>
      <c r="O35" s="95"/>
      <c r="P35" s="95"/>
      <c r="Q35" s="95"/>
      <c r="R35" s="95"/>
      <c r="S35" s="95"/>
      <c r="T35" s="95"/>
      <c r="U35" s="95"/>
      <c r="V35" s="95"/>
      <c r="W35" s="95">
        <v>25000</v>
      </c>
      <c r="X35" s="301">
        <f t="shared" si="1"/>
        <v>30000</v>
      </c>
      <c r="Y35" s="301">
        <f t="shared" si="2"/>
        <v>-30000</v>
      </c>
    </row>
    <row r="36" spans="1:25" hidden="1">
      <c r="A36" s="117"/>
      <c r="B36" s="118"/>
      <c r="C36" s="119"/>
      <c r="D36" s="146" t="s">
        <v>57</v>
      </c>
      <c r="E36" s="142" t="s">
        <v>176</v>
      </c>
      <c r="F36" s="114"/>
      <c r="G36" s="122"/>
      <c r="H36" s="118" t="s">
        <v>167</v>
      </c>
      <c r="I36" s="123">
        <v>7000</v>
      </c>
      <c r="J36" s="123">
        <f t="shared" si="0"/>
        <v>0</v>
      </c>
      <c r="L36" s="116"/>
      <c r="M36" s="95"/>
      <c r="N36" s="638">
        <v>7000</v>
      </c>
      <c r="O36" s="95"/>
      <c r="P36" s="95"/>
      <c r="Q36" s="95"/>
      <c r="R36" s="95"/>
      <c r="S36" s="95"/>
      <c r="T36" s="95"/>
      <c r="U36" s="95"/>
      <c r="V36" s="95"/>
      <c r="W36" s="94">
        <v>35000</v>
      </c>
      <c r="X36" s="301">
        <f t="shared" si="1"/>
        <v>42000</v>
      </c>
      <c r="Y36" s="301">
        <f t="shared" si="2"/>
        <v>-42000</v>
      </c>
    </row>
    <row r="37" spans="1:25" hidden="1">
      <c r="A37" s="117"/>
      <c r="B37" s="118"/>
      <c r="C37" s="119"/>
      <c r="D37" s="146" t="s">
        <v>57</v>
      </c>
      <c r="E37" s="142" t="s">
        <v>177</v>
      </c>
      <c r="F37" s="114"/>
      <c r="G37" s="122"/>
      <c r="H37" s="118" t="s">
        <v>167</v>
      </c>
      <c r="I37" s="123">
        <v>10000</v>
      </c>
      <c r="J37" s="123">
        <f t="shared" si="0"/>
        <v>0</v>
      </c>
      <c r="L37" s="116"/>
      <c r="M37" s="95"/>
      <c r="N37" s="638">
        <v>10000</v>
      </c>
      <c r="O37" s="95"/>
      <c r="P37" s="95"/>
      <c r="Q37" s="95"/>
      <c r="R37" s="95"/>
      <c r="S37" s="95"/>
      <c r="T37" s="95"/>
      <c r="U37" s="95"/>
      <c r="V37" s="95"/>
      <c r="W37" s="94">
        <v>50000</v>
      </c>
      <c r="X37" s="301">
        <f t="shared" si="1"/>
        <v>60000</v>
      </c>
      <c r="Y37" s="301">
        <f t="shared" si="2"/>
        <v>-60000</v>
      </c>
    </row>
    <row r="38" spans="1:25" hidden="1">
      <c r="A38" s="117"/>
      <c r="B38" s="118"/>
      <c r="C38" s="119"/>
      <c r="D38" s="146" t="s">
        <v>57</v>
      </c>
      <c r="E38" s="142" t="s">
        <v>178</v>
      </c>
      <c r="F38" s="114"/>
      <c r="G38" s="122"/>
      <c r="H38" s="118" t="s">
        <v>167</v>
      </c>
      <c r="I38" s="123">
        <v>3000</v>
      </c>
      <c r="J38" s="123">
        <f t="shared" si="0"/>
        <v>0</v>
      </c>
      <c r="L38" s="116"/>
      <c r="M38" s="95"/>
      <c r="N38" s="638">
        <v>3000</v>
      </c>
      <c r="O38" s="95"/>
      <c r="P38" s="95"/>
      <c r="Q38" s="95"/>
      <c r="R38" s="95"/>
      <c r="S38" s="95"/>
      <c r="T38" s="95"/>
      <c r="U38" s="95"/>
      <c r="V38" s="95"/>
      <c r="W38" s="94">
        <v>15000</v>
      </c>
      <c r="X38" s="301">
        <f t="shared" si="1"/>
        <v>18000</v>
      </c>
      <c r="Y38" s="301">
        <f t="shared" si="2"/>
        <v>-18000</v>
      </c>
    </row>
    <row r="39" spans="1:25" hidden="1">
      <c r="A39" s="117"/>
      <c r="B39" s="118"/>
      <c r="C39" s="119"/>
      <c r="D39" s="146" t="s">
        <v>57</v>
      </c>
      <c r="E39" s="142" t="s">
        <v>179</v>
      </c>
      <c r="F39" s="114"/>
      <c r="G39" s="122"/>
      <c r="H39" s="118" t="s">
        <v>167</v>
      </c>
      <c r="I39" s="123">
        <v>5000</v>
      </c>
      <c r="J39" s="123">
        <f t="shared" si="0"/>
        <v>0</v>
      </c>
      <c r="L39" s="116"/>
      <c r="M39" s="95"/>
      <c r="N39" s="638">
        <v>5000</v>
      </c>
      <c r="O39" s="95"/>
      <c r="P39" s="95"/>
      <c r="Q39" s="95"/>
      <c r="R39" s="95"/>
      <c r="S39" s="95"/>
      <c r="T39" s="95"/>
      <c r="U39" s="95"/>
      <c r="V39" s="95"/>
      <c r="W39" s="94">
        <v>25000</v>
      </c>
      <c r="X39" s="301">
        <f t="shared" si="1"/>
        <v>30000</v>
      </c>
      <c r="Y39" s="301">
        <f t="shared" si="2"/>
        <v>-30000</v>
      </c>
    </row>
    <row r="40" spans="1:25" hidden="1">
      <c r="A40" s="117"/>
      <c r="B40" s="118"/>
      <c r="C40" s="119"/>
      <c r="D40" s="146" t="s">
        <v>57</v>
      </c>
      <c r="E40" s="142" t="s">
        <v>180</v>
      </c>
      <c r="F40" s="114"/>
      <c r="G40" s="122"/>
      <c r="H40" s="118" t="s">
        <v>170</v>
      </c>
      <c r="I40" s="123">
        <v>15000</v>
      </c>
      <c r="J40" s="123">
        <f t="shared" si="0"/>
        <v>0</v>
      </c>
      <c r="L40" s="116"/>
      <c r="M40" s="95"/>
      <c r="N40" s="95">
        <v>45000</v>
      </c>
      <c r="O40" s="95"/>
      <c r="P40" s="95"/>
      <c r="Q40" s="95"/>
      <c r="R40" s="95"/>
      <c r="S40" s="95"/>
      <c r="T40" s="95"/>
      <c r="U40" s="95"/>
      <c r="V40" s="95"/>
      <c r="W40" s="94">
        <v>105000</v>
      </c>
      <c r="X40" s="301">
        <f t="shared" si="1"/>
        <v>150000</v>
      </c>
      <c r="Y40" s="301">
        <f t="shared" si="2"/>
        <v>-150000</v>
      </c>
    </row>
    <row r="41" spans="1:25" hidden="1">
      <c r="A41" s="117"/>
      <c r="B41" s="118"/>
      <c r="C41" s="119"/>
      <c r="D41" s="146" t="s">
        <v>57</v>
      </c>
      <c r="E41" s="142" t="s">
        <v>181</v>
      </c>
      <c r="F41" s="114"/>
      <c r="G41" s="122"/>
      <c r="H41" s="118" t="s">
        <v>167</v>
      </c>
      <c r="I41" s="123">
        <v>5950</v>
      </c>
      <c r="J41" s="123">
        <f t="shared" si="0"/>
        <v>0</v>
      </c>
      <c r="L41" s="116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4">
        <v>11900</v>
      </c>
      <c r="X41" s="301">
        <f t="shared" si="1"/>
        <v>11900</v>
      </c>
      <c r="Y41" s="301">
        <f t="shared" si="2"/>
        <v>-11900</v>
      </c>
    </row>
    <row r="42" spans="1:25">
      <c r="A42" s="117"/>
      <c r="B42" s="118"/>
      <c r="C42" s="119"/>
      <c r="D42" s="146" t="s">
        <v>57</v>
      </c>
      <c r="E42" s="142" t="s">
        <v>1169</v>
      </c>
      <c r="F42" s="114"/>
      <c r="G42" s="122">
        <v>1</v>
      </c>
      <c r="H42" s="118" t="s">
        <v>170</v>
      </c>
      <c r="I42" s="123">
        <v>15000</v>
      </c>
      <c r="J42" s="123">
        <f t="shared" si="0"/>
        <v>15000</v>
      </c>
      <c r="L42" s="116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4">
        <v>28000</v>
      </c>
      <c r="X42" s="301">
        <f t="shared" si="1"/>
        <v>28000</v>
      </c>
      <c r="Y42" s="301">
        <f t="shared" si="2"/>
        <v>-13000</v>
      </c>
    </row>
    <row r="43" spans="1:25">
      <c r="A43" s="117"/>
      <c r="B43" s="118"/>
      <c r="C43" s="119"/>
      <c r="D43" s="146" t="s">
        <v>57</v>
      </c>
      <c r="E43" s="142" t="s">
        <v>1170</v>
      </c>
      <c r="F43" s="114"/>
      <c r="G43" s="122">
        <v>2</v>
      </c>
      <c r="H43" s="118" t="s">
        <v>170</v>
      </c>
      <c r="I43" s="123">
        <v>20000</v>
      </c>
      <c r="J43" s="123">
        <f t="shared" si="0"/>
        <v>40000</v>
      </c>
      <c r="L43" s="116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4">
        <v>60000</v>
      </c>
      <c r="X43" s="301">
        <f t="shared" si="1"/>
        <v>60000</v>
      </c>
      <c r="Y43" s="301">
        <f t="shared" si="2"/>
        <v>-20000</v>
      </c>
    </row>
    <row r="44" spans="1:25" hidden="1">
      <c r="A44" s="117"/>
      <c r="B44" s="118"/>
      <c r="C44" s="119"/>
      <c r="D44" s="146" t="s">
        <v>57</v>
      </c>
      <c r="E44" s="142" t="s">
        <v>182</v>
      </c>
      <c r="F44" s="114"/>
      <c r="G44" s="122"/>
      <c r="H44" s="118" t="s">
        <v>170</v>
      </c>
      <c r="I44" s="123">
        <v>300000</v>
      </c>
      <c r="J44" s="123">
        <f t="shared" si="0"/>
        <v>0</v>
      </c>
      <c r="L44" s="116"/>
      <c r="M44" s="95"/>
      <c r="N44" s="95">
        <v>250000</v>
      </c>
      <c r="O44" s="95"/>
      <c r="P44" s="95"/>
      <c r="Q44" s="95"/>
      <c r="R44" s="95"/>
      <c r="S44" s="95"/>
      <c r="T44" s="95">
        <v>250000</v>
      </c>
      <c r="U44" s="95"/>
      <c r="V44" s="95"/>
      <c r="W44" s="95">
        <v>500000</v>
      </c>
      <c r="X44" s="301">
        <f t="shared" si="1"/>
        <v>1000000</v>
      </c>
      <c r="Y44" s="301">
        <f t="shared" si="2"/>
        <v>-1000000</v>
      </c>
    </row>
    <row r="45" spans="1:25" hidden="1">
      <c r="A45" s="117"/>
      <c r="B45" s="118"/>
      <c r="C45" s="119"/>
      <c r="D45" s="146" t="s">
        <v>57</v>
      </c>
      <c r="E45" s="142" t="s">
        <v>183</v>
      </c>
      <c r="F45" s="114"/>
      <c r="G45" s="122"/>
      <c r="H45" s="118" t="s">
        <v>170</v>
      </c>
      <c r="I45" s="123">
        <v>300000</v>
      </c>
      <c r="J45" s="123">
        <f t="shared" si="0"/>
        <v>0</v>
      </c>
      <c r="L45" s="116"/>
      <c r="M45" s="95"/>
      <c r="N45" s="95">
        <v>250000</v>
      </c>
      <c r="O45" s="95"/>
      <c r="P45" s="95"/>
      <c r="Q45" s="95"/>
      <c r="R45" s="95"/>
      <c r="S45" s="95"/>
      <c r="T45" s="95">
        <v>250000</v>
      </c>
      <c r="U45" s="95"/>
      <c r="V45" s="95"/>
      <c r="W45" s="95">
        <v>250000</v>
      </c>
      <c r="X45" s="301">
        <f t="shared" si="1"/>
        <v>750000</v>
      </c>
      <c r="Y45" s="301">
        <f t="shared" si="2"/>
        <v>-750000</v>
      </c>
    </row>
    <row r="46" spans="1:25" hidden="1">
      <c r="A46" s="117"/>
      <c r="B46" s="118"/>
      <c r="C46" s="119"/>
      <c r="D46" s="146"/>
      <c r="E46" s="142" t="s">
        <v>1103</v>
      </c>
      <c r="F46" s="114"/>
      <c r="G46" s="122"/>
      <c r="H46" s="118" t="s">
        <v>170</v>
      </c>
      <c r="I46" s="123">
        <v>500000</v>
      </c>
      <c r="J46" s="123">
        <f t="shared" si="0"/>
        <v>0</v>
      </c>
      <c r="L46" s="116"/>
      <c r="M46" s="95"/>
      <c r="N46" s="95">
        <v>200000</v>
      </c>
      <c r="O46" s="95"/>
      <c r="P46" s="95"/>
      <c r="Q46" s="95"/>
      <c r="R46" s="95"/>
      <c r="S46" s="95"/>
      <c r="T46" s="95">
        <v>100000</v>
      </c>
      <c r="U46" s="95"/>
      <c r="V46" s="95"/>
      <c r="W46" s="95">
        <v>200000</v>
      </c>
      <c r="X46" s="301">
        <f t="shared" si="1"/>
        <v>500000</v>
      </c>
      <c r="Y46" s="301">
        <f>J47-X46</f>
        <v>-470000</v>
      </c>
    </row>
    <row r="47" spans="1:25">
      <c r="A47" s="117"/>
      <c r="B47" s="118"/>
      <c r="C47" s="119"/>
      <c r="D47" s="146" t="s">
        <v>57</v>
      </c>
      <c r="E47" s="120" t="s">
        <v>1171</v>
      </c>
      <c r="F47" s="121"/>
      <c r="G47" s="122">
        <v>3</v>
      </c>
      <c r="H47" s="118" t="s">
        <v>170</v>
      </c>
      <c r="I47" s="123">
        <v>10000</v>
      </c>
      <c r="J47" s="123">
        <f t="shared" si="0"/>
        <v>30000</v>
      </c>
      <c r="L47" s="116"/>
      <c r="M47" s="95"/>
      <c r="N47" s="95">
        <v>220000</v>
      </c>
      <c r="O47" s="95"/>
      <c r="P47" s="95"/>
      <c r="Q47" s="95"/>
      <c r="R47" s="95"/>
      <c r="S47" s="95"/>
      <c r="T47" s="95">
        <v>110000</v>
      </c>
      <c r="U47" s="95"/>
      <c r="V47" s="95"/>
      <c r="W47" s="95">
        <v>220000</v>
      </c>
      <c r="X47" s="301">
        <f t="shared" si="1"/>
        <v>550000</v>
      </c>
      <c r="Y47" s="301">
        <f>J48-X47</f>
        <v>-520000</v>
      </c>
    </row>
    <row r="48" spans="1:25">
      <c r="A48" s="117"/>
      <c r="B48" s="118"/>
      <c r="C48" s="119"/>
      <c r="D48" s="146" t="s">
        <v>57</v>
      </c>
      <c r="E48" s="120" t="s">
        <v>1172</v>
      </c>
      <c r="F48" s="121"/>
      <c r="G48" s="122">
        <v>3</v>
      </c>
      <c r="H48" s="118" t="s">
        <v>170</v>
      </c>
      <c r="I48" s="123">
        <v>10000</v>
      </c>
      <c r="J48" s="123">
        <f t="shared" si="0"/>
        <v>30000</v>
      </c>
      <c r="L48" s="116"/>
      <c r="M48" s="95"/>
      <c r="N48" s="95">
        <f>50*6000</f>
        <v>300000</v>
      </c>
      <c r="O48" s="95"/>
      <c r="P48" s="95"/>
      <c r="Q48" s="95"/>
      <c r="R48" s="95"/>
      <c r="S48" s="95"/>
      <c r="T48" s="95"/>
      <c r="U48" s="95"/>
      <c r="V48" s="95"/>
      <c r="W48" s="95">
        <f>50*6000</f>
        <v>300000</v>
      </c>
      <c r="X48" s="301">
        <f t="shared" si="1"/>
        <v>600000</v>
      </c>
      <c r="Y48" s="301">
        <f>J49-X48</f>
        <v>280000</v>
      </c>
    </row>
    <row r="49" spans="1:25">
      <c r="A49" s="117"/>
      <c r="B49" s="118"/>
      <c r="C49" s="119"/>
      <c r="D49" s="146" t="s">
        <v>57</v>
      </c>
      <c r="E49" s="142" t="s">
        <v>1173</v>
      </c>
      <c r="F49" s="121"/>
      <c r="G49" s="122">
        <v>4</v>
      </c>
      <c r="H49" s="118" t="s">
        <v>170</v>
      </c>
      <c r="I49" s="123">
        <v>220000</v>
      </c>
      <c r="J49" s="123">
        <f t="shared" si="0"/>
        <v>880000</v>
      </c>
      <c r="L49" s="116"/>
      <c r="M49" s="95"/>
      <c r="N49" s="95">
        <f>15*3000</f>
        <v>45000</v>
      </c>
      <c r="O49" s="95"/>
      <c r="P49" s="95"/>
      <c r="Q49" s="95"/>
      <c r="R49" s="95"/>
      <c r="S49" s="95"/>
      <c r="T49" s="95">
        <v>60000</v>
      </c>
      <c r="U49" s="95"/>
      <c r="V49" s="95"/>
      <c r="W49" s="95">
        <f>15*3000</f>
        <v>45000</v>
      </c>
      <c r="X49" s="301">
        <f t="shared" si="1"/>
        <v>150000</v>
      </c>
      <c r="Y49" s="301">
        <f>J50-X49</f>
        <v>850000</v>
      </c>
    </row>
    <row r="50" spans="1:25">
      <c r="A50" s="117"/>
      <c r="B50" s="118"/>
      <c r="C50" s="119"/>
      <c r="D50" s="146" t="s">
        <v>57</v>
      </c>
      <c r="E50" s="142" t="s">
        <v>1174</v>
      </c>
      <c r="F50" s="121"/>
      <c r="G50" s="122">
        <v>4</v>
      </c>
      <c r="H50" s="118" t="s">
        <v>170</v>
      </c>
      <c r="I50" s="123">
        <v>250000</v>
      </c>
      <c r="J50" s="123">
        <f t="shared" si="0"/>
        <v>1000000</v>
      </c>
      <c r="L50" s="116"/>
      <c r="M50" s="95"/>
      <c r="N50" s="95"/>
      <c r="O50" s="95"/>
      <c r="P50" s="95"/>
      <c r="Q50" s="95"/>
      <c r="R50" s="95"/>
      <c r="S50" s="95"/>
      <c r="T50" s="95"/>
      <c r="U50" s="95"/>
      <c r="V50" s="95"/>
      <c r="X50" s="301">
        <f t="shared" si="1"/>
        <v>0</v>
      </c>
      <c r="Y50" s="301">
        <f>J51-X50</f>
        <v>0</v>
      </c>
    </row>
    <row r="51" spans="1:25" hidden="1">
      <c r="A51" s="117"/>
      <c r="B51" s="118"/>
      <c r="C51" s="119"/>
      <c r="D51" s="120"/>
      <c r="E51" s="120"/>
      <c r="F51" s="121"/>
      <c r="G51" s="122"/>
      <c r="H51" s="118"/>
      <c r="I51" s="123"/>
      <c r="J51" s="123"/>
      <c r="L51" s="116"/>
      <c r="M51" s="95"/>
      <c r="N51" s="95"/>
      <c r="O51" s="95"/>
      <c r="P51" s="95"/>
      <c r="Q51" s="95"/>
      <c r="R51" s="95"/>
      <c r="S51" s="95"/>
      <c r="T51" s="95"/>
      <c r="U51" s="95"/>
      <c r="V51" s="95"/>
      <c r="X51" s="301">
        <f t="shared" si="1"/>
        <v>0</v>
      </c>
      <c r="Y51" s="301"/>
    </row>
    <row r="52" spans="1:25" hidden="1">
      <c r="A52" s="104" t="s">
        <v>185</v>
      </c>
      <c r="B52" s="118"/>
      <c r="C52" s="147" t="s">
        <v>186</v>
      </c>
      <c r="D52" s="120"/>
      <c r="E52" s="120"/>
      <c r="F52" s="121"/>
      <c r="G52" s="122"/>
      <c r="H52" s="118"/>
      <c r="I52" s="123"/>
      <c r="J52" s="110">
        <f>J53</f>
        <v>0</v>
      </c>
      <c r="L52" s="116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4">
        <v>350000</v>
      </c>
      <c r="X52" s="301">
        <f t="shared" si="1"/>
        <v>350000</v>
      </c>
      <c r="Y52" s="301">
        <f>J53-X52</f>
        <v>-350000</v>
      </c>
    </row>
    <row r="53" spans="1:25" hidden="1">
      <c r="A53" s="117"/>
      <c r="B53" s="118"/>
      <c r="C53" s="148"/>
      <c r="D53" s="120" t="s">
        <v>57</v>
      </c>
      <c r="E53" s="120" t="s">
        <v>187</v>
      </c>
      <c r="F53" s="121"/>
      <c r="G53" s="122"/>
      <c r="H53" s="118" t="s">
        <v>170</v>
      </c>
      <c r="I53" s="123">
        <v>70000</v>
      </c>
      <c r="J53" s="123">
        <f t="shared" si="0"/>
        <v>0</v>
      </c>
      <c r="L53" s="116"/>
      <c r="M53" s="95"/>
      <c r="N53" s="95"/>
      <c r="O53" s="95"/>
      <c r="P53" s="95"/>
      <c r="Q53" s="95"/>
      <c r="R53" s="95"/>
      <c r="S53" s="95"/>
      <c r="T53" s="95"/>
      <c r="U53" s="95"/>
      <c r="V53" s="95"/>
      <c r="X53" s="301">
        <f t="shared" si="1"/>
        <v>0</v>
      </c>
      <c r="Y53" s="301">
        <f>J54-X53</f>
        <v>0</v>
      </c>
    </row>
    <row r="54" spans="1:25" s="115" customFormat="1" hidden="1">
      <c r="A54" s="117"/>
      <c r="B54" s="118"/>
      <c r="C54" s="148"/>
      <c r="D54" s="120"/>
      <c r="E54" s="120"/>
      <c r="F54" s="121"/>
      <c r="G54" s="122"/>
      <c r="H54" s="118"/>
      <c r="I54" s="123"/>
      <c r="J54" s="123"/>
      <c r="L54" s="116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301">
        <f t="shared" si="1"/>
        <v>0</v>
      </c>
      <c r="Y54" s="301"/>
    </row>
    <row r="55" spans="1:25" hidden="1">
      <c r="A55" s="104" t="s">
        <v>188</v>
      </c>
      <c r="B55" s="105"/>
      <c r="C55" s="147" t="s">
        <v>189</v>
      </c>
      <c r="D55" s="113"/>
      <c r="E55" s="113"/>
      <c r="F55" s="114"/>
      <c r="G55" s="109"/>
      <c r="H55" s="105"/>
      <c r="I55" s="110"/>
      <c r="J55" s="110">
        <f>SUM(J56:J61)</f>
        <v>0</v>
      </c>
      <c r="L55" s="116"/>
      <c r="M55" s="95"/>
      <c r="N55" s="504"/>
      <c r="O55" s="95"/>
      <c r="P55" s="95"/>
      <c r="Q55" s="504"/>
      <c r="R55" s="95"/>
      <c r="S55" s="95"/>
      <c r="T55" s="504">
        <v>15000</v>
      </c>
      <c r="U55" s="95"/>
      <c r="V55" s="95"/>
      <c r="W55" s="94">
        <v>60000</v>
      </c>
      <c r="X55" s="301">
        <f t="shared" si="1"/>
        <v>75000</v>
      </c>
      <c r="Y55" s="301">
        <f t="shared" ref="Y55:Y60" si="3">J56-X55</f>
        <v>-75000</v>
      </c>
    </row>
    <row r="56" spans="1:25" hidden="1">
      <c r="A56" s="117"/>
      <c r="B56" s="118"/>
      <c r="C56" s="148"/>
      <c r="D56" s="120" t="s">
        <v>57</v>
      </c>
      <c r="E56" s="120" t="s">
        <v>190</v>
      </c>
      <c r="F56" s="121"/>
      <c r="G56" s="122"/>
      <c r="H56" s="118" t="s">
        <v>184</v>
      </c>
      <c r="I56" s="123">
        <v>15000</v>
      </c>
      <c r="J56" s="123">
        <f t="shared" si="0"/>
        <v>0</v>
      </c>
      <c r="L56" s="116"/>
      <c r="M56" s="95"/>
      <c r="N56" s="504"/>
      <c r="O56" s="95"/>
      <c r="P56" s="95"/>
      <c r="Q56" s="504"/>
      <c r="R56" s="95"/>
      <c r="S56" s="95"/>
      <c r="T56" s="504">
        <v>18000</v>
      </c>
      <c r="U56" s="95"/>
      <c r="V56" s="95"/>
      <c r="W56" s="94">
        <v>36000</v>
      </c>
      <c r="X56" s="301">
        <f t="shared" si="1"/>
        <v>54000</v>
      </c>
      <c r="Y56" s="301">
        <f t="shared" si="3"/>
        <v>-54000</v>
      </c>
    </row>
    <row r="57" spans="1:25" hidden="1">
      <c r="A57" s="117"/>
      <c r="B57" s="118"/>
      <c r="C57" s="148"/>
      <c r="D57" s="120" t="s">
        <v>57</v>
      </c>
      <c r="E57" s="120" t="s">
        <v>191</v>
      </c>
      <c r="F57" s="121"/>
      <c r="G57" s="122"/>
      <c r="H57" s="118" t="s">
        <v>170</v>
      </c>
      <c r="I57" s="123">
        <v>18000</v>
      </c>
      <c r="J57" s="123">
        <f t="shared" si="0"/>
        <v>0</v>
      </c>
      <c r="L57" s="116"/>
      <c r="M57" s="95"/>
      <c r="N57" s="504"/>
      <c r="O57" s="95"/>
      <c r="P57" s="95"/>
      <c r="Q57" s="504"/>
      <c r="R57" s="95"/>
      <c r="S57" s="95"/>
      <c r="T57" s="504">
        <v>31000</v>
      </c>
      <c r="U57" s="95"/>
      <c r="V57" s="95"/>
      <c r="W57" s="94">
        <v>93000</v>
      </c>
      <c r="X57" s="301">
        <f t="shared" si="1"/>
        <v>124000</v>
      </c>
      <c r="Y57" s="301">
        <f t="shared" si="3"/>
        <v>-124000</v>
      </c>
    </row>
    <row r="58" spans="1:25" hidden="1">
      <c r="A58" s="117"/>
      <c r="B58" s="118"/>
      <c r="C58" s="148"/>
      <c r="D58" s="120" t="s">
        <v>57</v>
      </c>
      <c r="E58" s="120" t="s">
        <v>192</v>
      </c>
      <c r="F58" s="121"/>
      <c r="G58" s="122"/>
      <c r="H58" s="118" t="s">
        <v>170</v>
      </c>
      <c r="I58" s="123">
        <v>31000</v>
      </c>
      <c r="J58" s="123">
        <f t="shared" si="0"/>
        <v>0</v>
      </c>
      <c r="L58" s="116"/>
      <c r="M58" s="95"/>
      <c r="N58" s="504"/>
      <c r="O58" s="95"/>
      <c r="P58" s="95"/>
      <c r="Q58" s="504"/>
      <c r="R58" s="95"/>
      <c r="S58" s="95"/>
      <c r="T58" s="504">
        <v>12500</v>
      </c>
      <c r="U58" s="95"/>
      <c r="V58" s="95"/>
      <c r="W58" s="94">
        <v>50000</v>
      </c>
      <c r="X58" s="301">
        <f t="shared" si="1"/>
        <v>62500</v>
      </c>
      <c r="Y58" s="301">
        <f t="shared" si="3"/>
        <v>-62500</v>
      </c>
    </row>
    <row r="59" spans="1:25" hidden="1">
      <c r="A59" s="117"/>
      <c r="B59" s="118"/>
      <c r="C59" s="148"/>
      <c r="D59" s="149" t="s">
        <v>57</v>
      </c>
      <c r="E59" s="120" t="s">
        <v>193</v>
      </c>
      <c r="F59" s="121"/>
      <c r="G59" s="122"/>
      <c r="H59" s="118" t="s">
        <v>184</v>
      </c>
      <c r="I59" s="123">
        <v>12500</v>
      </c>
      <c r="J59" s="123">
        <f t="shared" si="0"/>
        <v>0</v>
      </c>
      <c r="L59" s="116"/>
      <c r="M59" s="95"/>
      <c r="N59" s="504"/>
      <c r="O59" s="95"/>
      <c r="P59" s="95"/>
      <c r="Q59" s="504"/>
      <c r="R59" s="95"/>
      <c r="S59" s="95"/>
      <c r="T59" s="504">
        <v>30000</v>
      </c>
      <c r="U59" s="95"/>
      <c r="V59" s="95"/>
      <c r="W59" s="94">
        <v>60000</v>
      </c>
      <c r="X59" s="301">
        <f t="shared" si="1"/>
        <v>90000</v>
      </c>
      <c r="Y59" s="301">
        <f t="shared" si="3"/>
        <v>-90000</v>
      </c>
    </row>
    <row r="60" spans="1:25" hidden="1">
      <c r="A60" s="117"/>
      <c r="B60" s="118"/>
      <c r="C60" s="148"/>
      <c r="D60" s="149" t="s">
        <v>57</v>
      </c>
      <c r="E60" s="120" t="s">
        <v>194</v>
      </c>
      <c r="F60" s="121"/>
      <c r="G60" s="122"/>
      <c r="H60" s="118" t="s">
        <v>170</v>
      </c>
      <c r="I60" s="123">
        <v>30000</v>
      </c>
      <c r="J60" s="123">
        <f t="shared" si="0"/>
        <v>0</v>
      </c>
      <c r="L60" s="116"/>
      <c r="M60" s="95"/>
      <c r="N60" s="504"/>
      <c r="O60" s="95"/>
      <c r="P60" s="95"/>
      <c r="Q60" s="504"/>
      <c r="R60" s="95"/>
      <c r="S60" s="95"/>
      <c r="T60" s="504">
        <v>30000</v>
      </c>
      <c r="U60" s="95"/>
      <c r="V60" s="95"/>
      <c r="W60" s="94">
        <v>60000</v>
      </c>
      <c r="X60" s="301">
        <f t="shared" si="1"/>
        <v>90000</v>
      </c>
      <c r="Y60" s="301">
        <f t="shared" si="3"/>
        <v>-90000</v>
      </c>
    </row>
    <row r="61" spans="1:25" hidden="1">
      <c r="A61" s="117"/>
      <c r="B61" s="118"/>
      <c r="C61" s="148"/>
      <c r="D61" s="149" t="s">
        <v>57</v>
      </c>
      <c r="E61" s="120" t="s">
        <v>195</v>
      </c>
      <c r="F61" s="121"/>
      <c r="G61" s="122"/>
      <c r="H61" s="118" t="s">
        <v>170</v>
      </c>
      <c r="I61" s="123">
        <v>30000</v>
      </c>
      <c r="J61" s="123">
        <f t="shared" si="0"/>
        <v>0</v>
      </c>
      <c r="L61" s="116"/>
      <c r="M61" s="95"/>
      <c r="N61" s="95"/>
      <c r="O61" s="95"/>
      <c r="P61" s="95"/>
      <c r="Q61" s="95"/>
      <c r="R61" s="95"/>
      <c r="S61" s="95"/>
      <c r="T61" s="95"/>
      <c r="U61" s="95"/>
      <c r="V61" s="95"/>
      <c r="X61" s="301">
        <f t="shared" si="1"/>
        <v>0</v>
      </c>
      <c r="Y61" s="301">
        <f>J66-X61</f>
        <v>0</v>
      </c>
    </row>
    <row r="62" spans="1:25">
      <c r="A62" s="117"/>
      <c r="B62" s="118"/>
      <c r="C62" s="148"/>
      <c r="D62" s="149"/>
      <c r="E62" s="120" t="s">
        <v>1302</v>
      </c>
      <c r="F62" s="121"/>
      <c r="G62" s="122">
        <v>50</v>
      </c>
      <c r="H62" s="118" t="s">
        <v>230</v>
      </c>
      <c r="I62" s="123">
        <v>6000</v>
      </c>
      <c r="J62" s="123">
        <f>G62*I62</f>
        <v>300000</v>
      </c>
      <c r="L62" s="116"/>
      <c r="M62" s="95"/>
      <c r="N62" s="95"/>
      <c r="O62" s="95"/>
      <c r="P62" s="95"/>
      <c r="Q62" s="95"/>
      <c r="R62" s="95"/>
      <c r="S62" s="95"/>
      <c r="T62" s="95"/>
      <c r="U62" s="95"/>
      <c r="V62" s="95"/>
      <c r="X62" s="301"/>
      <c r="Y62" s="301"/>
    </row>
    <row r="63" spans="1:25">
      <c r="A63" s="117"/>
      <c r="B63" s="118"/>
      <c r="C63" s="148"/>
      <c r="D63" s="149"/>
      <c r="E63" s="120" t="s">
        <v>1175</v>
      </c>
      <c r="F63" s="121"/>
      <c r="G63" s="122">
        <v>20</v>
      </c>
      <c r="H63" s="118" t="s">
        <v>230</v>
      </c>
      <c r="I63" s="123">
        <v>3000</v>
      </c>
      <c r="J63" s="123">
        <f>G63*I63</f>
        <v>60000</v>
      </c>
      <c r="L63" s="116"/>
      <c r="M63" s="95"/>
      <c r="N63" s="95"/>
      <c r="O63" s="95"/>
      <c r="P63" s="95"/>
      <c r="Q63" s="95"/>
      <c r="R63" s="95"/>
      <c r="S63" s="95"/>
      <c r="T63" s="95"/>
      <c r="U63" s="95"/>
      <c r="V63" s="95"/>
      <c r="X63" s="301"/>
      <c r="Y63" s="301"/>
    </row>
    <row r="64" spans="1:25">
      <c r="A64" s="117"/>
      <c r="B64" s="118"/>
      <c r="C64" s="148"/>
      <c r="D64" s="149"/>
      <c r="E64" s="120" t="s">
        <v>1176</v>
      </c>
      <c r="F64" s="121"/>
      <c r="G64" s="122">
        <v>6</v>
      </c>
      <c r="H64" s="118" t="s">
        <v>184</v>
      </c>
      <c r="I64" s="123">
        <v>100000</v>
      </c>
      <c r="J64" s="123">
        <f>G64*I64</f>
        <v>600000</v>
      </c>
      <c r="L64" s="116"/>
      <c r="M64" s="95"/>
      <c r="N64" s="95"/>
      <c r="O64" s="95"/>
      <c r="P64" s="95"/>
      <c r="Q64" s="95"/>
      <c r="R64" s="95"/>
      <c r="S64" s="95"/>
      <c r="T64" s="95"/>
      <c r="U64" s="95"/>
      <c r="V64" s="95"/>
      <c r="X64" s="301"/>
      <c r="Y64" s="301"/>
    </row>
    <row r="65" spans="1:25">
      <c r="A65" s="117"/>
      <c r="B65" s="118"/>
      <c r="C65" s="148"/>
      <c r="D65" s="149"/>
      <c r="E65" s="120" t="s">
        <v>1177</v>
      </c>
      <c r="F65" s="121"/>
      <c r="G65" s="122">
        <v>5</v>
      </c>
      <c r="H65" s="118" t="s">
        <v>184</v>
      </c>
      <c r="I65" s="123">
        <v>50000</v>
      </c>
      <c r="J65" s="123">
        <f>G65*I65</f>
        <v>250000</v>
      </c>
      <c r="L65" s="116"/>
      <c r="M65" s="95"/>
      <c r="N65" s="95"/>
      <c r="O65" s="95"/>
      <c r="P65" s="95"/>
      <c r="Q65" s="95"/>
      <c r="R65" s="95"/>
      <c r="S65" s="95"/>
      <c r="T65" s="95"/>
      <c r="U65" s="95"/>
      <c r="V65" s="95"/>
      <c r="X65" s="301"/>
      <c r="Y65" s="301"/>
    </row>
    <row r="66" spans="1:25" s="115" customFormat="1">
      <c r="A66" s="117"/>
      <c r="B66" s="118"/>
      <c r="C66" s="148"/>
      <c r="D66" s="149"/>
      <c r="E66" s="120"/>
      <c r="F66" s="121"/>
      <c r="G66" s="122"/>
      <c r="H66" s="118"/>
      <c r="I66" s="123"/>
      <c r="J66" s="123"/>
      <c r="L66" s="116"/>
      <c r="M66" s="95"/>
      <c r="N66" s="95"/>
      <c r="O66" s="95"/>
      <c r="P66" s="95"/>
      <c r="Q66" s="95"/>
      <c r="R66" s="95"/>
      <c r="S66" s="95"/>
      <c r="T66" s="95"/>
      <c r="U66" s="95"/>
      <c r="V66" s="95"/>
      <c r="X66" s="301">
        <f t="shared" si="1"/>
        <v>0</v>
      </c>
      <c r="Y66" s="301"/>
    </row>
    <row r="67" spans="1:25">
      <c r="A67" s="104" t="s">
        <v>196</v>
      </c>
      <c r="B67" s="105"/>
      <c r="C67" s="113" t="s">
        <v>197</v>
      </c>
      <c r="D67" s="115"/>
      <c r="E67" s="113"/>
      <c r="F67" s="108"/>
      <c r="G67" s="109"/>
      <c r="H67" s="105"/>
      <c r="I67" s="110"/>
      <c r="J67" s="110">
        <f>SUM(J68:J69)</f>
        <v>250000</v>
      </c>
      <c r="L67" s="116">
        <v>250000</v>
      </c>
      <c r="M67" s="95"/>
      <c r="N67" s="95">
        <v>120500</v>
      </c>
      <c r="O67" s="95"/>
      <c r="P67" s="95"/>
      <c r="Q67" s="95">
        <v>135500</v>
      </c>
      <c r="R67" s="95"/>
      <c r="S67" s="95"/>
      <c r="T67" s="95">
        <v>27900</v>
      </c>
      <c r="U67" s="95"/>
      <c r="V67" s="95"/>
      <c r="W67" s="94">
        <v>452100</v>
      </c>
      <c r="X67" s="301">
        <f t="shared" si="1"/>
        <v>986000</v>
      </c>
      <c r="Y67" s="301">
        <f>J68-X67</f>
        <v>-736000</v>
      </c>
    </row>
    <row r="68" spans="1:25">
      <c r="A68" s="117"/>
      <c r="B68" s="118"/>
      <c r="C68" s="125"/>
      <c r="D68" s="125" t="s">
        <v>57</v>
      </c>
      <c r="E68" s="150" t="s">
        <v>198</v>
      </c>
      <c r="F68" s="121"/>
      <c r="G68" s="122">
        <v>1000</v>
      </c>
      <c r="H68" s="118" t="s">
        <v>199</v>
      </c>
      <c r="I68" s="123">
        <v>250</v>
      </c>
      <c r="J68" s="123">
        <f t="shared" si="0"/>
        <v>250000</v>
      </c>
      <c r="L68" s="116"/>
      <c r="M68" s="95"/>
      <c r="N68" s="95"/>
      <c r="O68" s="95"/>
      <c r="P68" s="95"/>
      <c r="Q68" s="95"/>
      <c r="R68" s="95"/>
      <c r="S68" s="95"/>
      <c r="T68" s="95">
        <f>5*7000</f>
        <v>35000</v>
      </c>
      <c r="U68" s="95"/>
      <c r="V68" s="95"/>
      <c r="W68" s="94">
        <v>35000</v>
      </c>
      <c r="X68" s="301">
        <f t="shared" si="1"/>
        <v>70000</v>
      </c>
      <c r="Y68" s="301">
        <f>J69-X68</f>
        <v>-70000</v>
      </c>
    </row>
    <row r="69" spans="1:25" hidden="1">
      <c r="A69" s="117"/>
      <c r="B69" s="118"/>
      <c r="C69" s="125"/>
      <c r="D69" s="125" t="s">
        <v>57</v>
      </c>
      <c r="E69" s="120" t="s">
        <v>200</v>
      </c>
      <c r="F69" s="121"/>
      <c r="G69" s="122"/>
      <c r="H69" s="118" t="s">
        <v>201</v>
      </c>
      <c r="I69" s="123">
        <v>7000</v>
      </c>
      <c r="J69" s="123">
        <f t="shared" si="0"/>
        <v>0</v>
      </c>
      <c r="L69" s="116"/>
      <c r="M69" s="95"/>
      <c r="N69" s="95"/>
      <c r="O69" s="95"/>
      <c r="P69" s="95"/>
      <c r="Q69" s="95"/>
      <c r="R69" s="95"/>
      <c r="S69" s="95"/>
      <c r="T69" s="95"/>
      <c r="U69" s="95"/>
      <c r="V69" s="95"/>
      <c r="X69" s="301">
        <f t="shared" si="1"/>
        <v>0</v>
      </c>
      <c r="Y69" s="301">
        <f>J70-X69</f>
        <v>0</v>
      </c>
    </row>
    <row r="70" spans="1:25" s="158" customFormat="1" hidden="1">
      <c r="A70" s="117"/>
      <c r="B70" s="118"/>
      <c r="C70" s="119"/>
      <c r="D70" s="120"/>
      <c r="E70" s="120"/>
      <c r="F70" s="121"/>
      <c r="G70" s="122"/>
      <c r="H70" s="118"/>
      <c r="I70" s="123"/>
      <c r="J70" s="123"/>
      <c r="L70" s="116"/>
      <c r="M70" s="95"/>
      <c r="N70" s="95"/>
      <c r="O70" s="95"/>
      <c r="P70" s="95"/>
      <c r="Q70" s="95"/>
      <c r="R70" s="95"/>
      <c r="S70" s="95"/>
      <c r="T70" s="95"/>
      <c r="U70" s="95"/>
      <c r="V70" s="95"/>
      <c r="X70" s="301">
        <f t="shared" si="1"/>
        <v>0</v>
      </c>
      <c r="Y70" s="301"/>
    </row>
    <row r="71" spans="1:25" s="158" customFormat="1" hidden="1">
      <c r="A71" s="151" t="s">
        <v>202</v>
      </c>
      <c r="B71" s="152"/>
      <c r="C71" s="153" t="s">
        <v>203</v>
      </c>
      <c r="D71" s="154"/>
      <c r="E71" s="154"/>
      <c r="F71" s="155"/>
      <c r="G71" s="156"/>
      <c r="H71" s="152"/>
      <c r="I71" s="157"/>
      <c r="J71" s="157">
        <f>J72+J75</f>
        <v>0</v>
      </c>
      <c r="L71" s="116"/>
      <c r="M71" s="95"/>
      <c r="N71" s="95"/>
      <c r="O71" s="95">
        <f t="shared" ref="O71:W71" si="4">SUM(O72:O75)</f>
        <v>0</v>
      </c>
      <c r="P71" s="95">
        <f t="shared" si="4"/>
        <v>0</v>
      </c>
      <c r="Q71" s="95"/>
      <c r="R71" s="95">
        <f t="shared" si="4"/>
        <v>0</v>
      </c>
      <c r="S71" s="95">
        <f t="shared" si="4"/>
        <v>0</v>
      </c>
      <c r="T71" s="95">
        <f t="shared" si="4"/>
        <v>0</v>
      </c>
      <c r="U71" s="95">
        <f t="shared" si="4"/>
        <v>0</v>
      </c>
      <c r="V71" s="95">
        <f t="shared" si="4"/>
        <v>0</v>
      </c>
      <c r="W71" s="95">
        <f t="shared" si="4"/>
        <v>0</v>
      </c>
      <c r="X71" s="301">
        <f t="shared" si="1"/>
        <v>0</v>
      </c>
      <c r="Y71" s="301"/>
    </row>
    <row r="72" spans="1:25" s="169" customFormat="1" hidden="1">
      <c r="A72" s="151"/>
      <c r="B72" s="152"/>
      <c r="C72" s="153" t="s">
        <v>93</v>
      </c>
      <c r="D72" s="160" t="s">
        <v>204</v>
      </c>
      <c r="E72" s="154"/>
      <c r="F72" s="155"/>
      <c r="G72" s="156"/>
      <c r="H72" s="152"/>
      <c r="I72" s="157"/>
      <c r="J72" s="157">
        <f>SUM(J73:J74)</f>
        <v>0</v>
      </c>
      <c r="L72" s="116"/>
      <c r="M72" s="95"/>
      <c r="N72" s="95">
        <f>J73/4</f>
        <v>0</v>
      </c>
      <c r="O72" s="95"/>
      <c r="P72" s="95"/>
      <c r="Q72" s="95">
        <f>N72</f>
        <v>0</v>
      </c>
      <c r="R72" s="95"/>
      <c r="S72" s="95"/>
      <c r="T72" s="95">
        <f>Q72</f>
        <v>0</v>
      </c>
      <c r="U72" s="95"/>
      <c r="V72" s="95"/>
      <c r="W72" s="95">
        <f>T72</f>
        <v>0</v>
      </c>
      <c r="X72" s="301">
        <f t="shared" si="1"/>
        <v>0</v>
      </c>
      <c r="Y72" s="301">
        <f>J73-X72</f>
        <v>0</v>
      </c>
    </row>
    <row r="73" spans="1:25" s="169" customFormat="1" hidden="1">
      <c r="A73" s="161"/>
      <c r="B73" s="162"/>
      <c r="C73" s="163"/>
      <c r="D73" s="164" t="s">
        <v>57</v>
      </c>
      <c r="E73" s="165" t="s">
        <v>205</v>
      </c>
      <c r="F73" s="166"/>
      <c r="G73" s="167"/>
      <c r="H73" s="162" t="s">
        <v>184</v>
      </c>
      <c r="I73" s="168">
        <v>18000</v>
      </c>
      <c r="J73" s="168">
        <f>G73*I73</f>
        <v>0</v>
      </c>
      <c r="L73" s="116"/>
      <c r="M73" s="95"/>
      <c r="N73" s="95">
        <f>J74/4</f>
        <v>0</v>
      </c>
      <c r="O73" s="95"/>
      <c r="P73" s="95"/>
      <c r="Q73" s="95">
        <f t="shared" ref="Q73:Q75" si="5">N73</f>
        <v>0</v>
      </c>
      <c r="R73" s="95"/>
      <c r="S73" s="95"/>
      <c r="T73" s="95">
        <f t="shared" ref="T73:T75" si="6">Q73</f>
        <v>0</v>
      </c>
      <c r="U73" s="95"/>
      <c r="V73" s="95"/>
      <c r="W73" s="95">
        <f t="shared" ref="W73:W75" si="7">T73</f>
        <v>0</v>
      </c>
      <c r="X73" s="301">
        <f t="shared" si="1"/>
        <v>0</v>
      </c>
      <c r="Y73" s="301">
        <f>J74-X73</f>
        <v>0</v>
      </c>
    </row>
    <row r="74" spans="1:25" s="158" customFormat="1" hidden="1">
      <c r="A74" s="161"/>
      <c r="B74" s="162"/>
      <c r="C74" s="163"/>
      <c r="D74" s="164" t="s">
        <v>57</v>
      </c>
      <c r="E74" s="165" t="s">
        <v>206</v>
      </c>
      <c r="F74" s="166"/>
      <c r="G74" s="167"/>
      <c r="H74" s="162" t="s">
        <v>207</v>
      </c>
      <c r="I74" s="168">
        <v>23500</v>
      </c>
      <c r="J74" s="168">
        <f t="shared" ref="J74:J77" si="8">G74*I74</f>
        <v>0</v>
      </c>
      <c r="L74" s="116"/>
      <c r="M74" s="95"/>
      <c r="N74" s="95"/>
      <c r="O74" s="95"/>
      <c r="P74" s="95"/>
      <c r="Q74" s="95">
        <f t="shared" si="5"/>
        <v>0</v>
      </c>
      <c r="R74" s="95"/>
      <c r="S74" s="95"/>
      <c r="T74" s="95">
        <f t="shared" si="6"/>
        <v>0</v>
      </c>
      <c r="U74" s="95"/>
      <c r="V74" s="95"/>
      <c r="W74" s="95">
        <f t="shared" si="7"/>
        <v>0</v>
      </c>
      <c r="X74" s="301">
        <f t="shared" si="1"/>
        <v>0</v>
      </c>
      <c r="Y74" s="301"/>
    </row>
    <row r="75" spans="1:25" s="169" customFormat="1" hidden="1">
      <c r="A75" s="151"/>
      <c r="B75" s="152"/>
      <c r="C75" s="153" t="s">
        <v>96</v>
      </c>
      <c r="D75" s="160" t="s">
        <v>208</v>
      </c>
      <c r="E75" s="154"/>
      <c r="F75" s="155"/>
      <c r="G75" s="156"/>
      <c r="H75" s="152"/>
      <c r="I75" s="157"/>
      <c r="J75" s="157">
        <f>SUM(J76:J77)</f>
        <v>0</v>
      </c>
      <c r="L75" s="116"/>
      <c r="M75" s="95"/>
      <c r="N75" s="95">
        <f>J77/4</f>
        <v>0</v>
      </c>
      <c r="O75" s="95"/>
      <c r="P75" s="95"/>
      <c r="Q75" s="95">
        <f t="shared" si="5"/>
        <v>0</v>
      </c>
      <c r="R75" s="95"/>
      <c r="S75" s="95"/>
      <c r="T75" s="95">
        <f t="shared" si="6"/>
        <v>0</v>
      </c>
      <c r="U75" s="95"/>
      <c r="V75" s="95"/>
      <c r="W75" s="95">
        <f t="shared" si="7"/>
        <v>0</v>
      </c>
      <c r="X75" s="301">
        <f t="shared" si="1"/>
        <v>0</v>
      </c>
      <c r="Y75" s="301">
        <f>J77-X75</f>
        <v>0</v>
      </c>
    </row>
    <row r="76" spans="1:25" s="169" customFormat="1" hidden="1">
      <c r="A76" s="151"/>
      <c r="B76" s="152"/>
      <c r="C76" s="153"/>
      <c r="D76" s="160"/>
      <c r="E76" s="177" t="s">
        <v>1104</v>
      </c>
      <c r="F76" s="166"/>
      <c r="G76" s="167"/>
      <c r="H76" s="162" t="s">
        <v>209</v>
      </c>
      <c r="I76" s="168">
        <v>25000</v>
      </c>
      <c r="J76" s="168">
        <f t="shared" si="8"/>
        <v>0</v>
      </c>
      <c r="L76" s="116"/>
      <c r="M76" s="95"/>
      <c r="N76" s="95"/>
      <c r="O76" s="95"/>
      <c r="P76" s="95"/>
      <c r="Q76" s="95"/>
      <c r="R76" s="95"/>
      <c r="S76" s="95"/>
      <c r="T76" s="95"/>
      <c r="U76" s="95"/>
      <c r="V76" s="95"/>
      <c r="X76" s="301">
        <f t="shared" si="1"/>
        <v>0</v>
      </c>
      <c r="Y76" s="301">
        <f>J78-X76</f>
        <v>0</v>
      </c>
    </row>
    <row r="77" spans="1:25" hidden="1">
      <c r="A77" s="161"/>
      <c r="B77" s="162"/>
      <c r="C77" s="163"/>
      <c r="D77" s="171" t="s">
        <v>57</v>
      </c>
      <c r="E77" s="165" t="s">
        <v>210</v>
      </c>
      <c r="F77" s="155"/>
      <c r="G77" s="167"/>
      <c r="H77" s="162" t="s">
        <v>209</v>
      </c>
      <c r="I77" s="168">
        <v>10000</v>
      </c>
      <c r="J77" s="168">
        <f t="shared" si="8"/>
        <v>0</v>
      </c>
      <c r="L77" s="116"/>
      <c r="M77" s="95"/>
      <c r="N77" s="95"/>
      <c r="O77" s="95"/>
      <c r="P77" s="95"/>
      <c r="Q77" s="95"/>
      <c r="R77" s="95"/>
      <c r="S77" s="95"/>
      <c r="T77" s="95"/>
      <c r="U77" s="95"/>
      <c r="V77" s="95"/>
      <c r="X77" s="301">
        <f t="shared" si="1"/>
        <v>0</v>
      </c>
      <c r="Y77" s="301"/>
    </row>
    <row r="78" spans="1:25" hidden="1">
      <c r="A78" s="161"/>
      <c r="B78" s="162"/>
      <c r="C78" s="163"/>
      <c r="D78" s="171"/>
      <c r="E78" s="165"/>
      <c r="F78" s="155"/>
      <c r="G78" s="167"/>
      <c r="H78" s="162"/>
      <c r="I78" s="168"/>
      <c r="J78" s="168"/>
      <c r="L78" s="116"/>
      <c r="M78" s="95"/>
      <c r="N78" s="95">
        <v>140000</v>
      </c>
      <c r="O78" s="95"/>
      <c r="P78" s="95"/>
      <c r="Q78" s="95"/>
      <c r="R78" s="95"/>
      <c r="S78" s="95"/>
      <c r="T78" s="95"/>
      <c r="U78" s="95"/>
      <c r="V78" s="95"/>
      <c r="W78" s="94">
        <v>140000</v>
      </c>
      <c r="X78" s="301">
        <f t="shared" si="1"/>
        <v>280000</v>
      </c>
      <c r="Y78" s="301">
        <f>J80-X78</f>
        <v>-280000</v>
      </c>
    </row>
    <row r="79" spans="1:25" hidden="1">
      <c r="A79" s="151" t="s">
        <v>211</v>
      </c>
      <c r="B79" s="118"/>
      <c r="C79" s="124" t="s">
        <v>212</v>
      </c>
      <c r="D79" s="120"/>
      <c r="E79" s="142"/>
      <c r="F79" s="114"/>
      <c r="G79" s="122"/>
      <c r="H79" s="118"/>
      <c r="I79" s="123"/>
      <c r="J79" s="157">
        <f>SUM(J80:J81)</f>
        <v>0</v>
      </c>
      <c r="L79" s="116"/>
      <c r="M79" s="95"/>
      <c r="N79" s="95"/>
      <c r="O79" s="95"/>
      <c r="P79" s="95"/>
      <c r="Q79" s="95"/>
      <c r="R79" s="95"/>
      <c r="S79" s="95"/>
      <c r="T79" s="95">
        <v>250000</v>
      </c>
      <c r="U79" s="95"/>
      <c r="V79" s="95"/>
      <c r="W79" s="94">
        <v>250000</v>
      </c>
      <c r="X79" s="301">
        <f t="shared" si="1"/>
        <v>500000</v>
      </c>
      <c r="Y79" s="301">
        <f>J81-X79</f>
        <v>-500000</v>
      </c>
    </row>
    <row r="80" spans="1:25" hidden="1">
      <c r="A80" s="117"/>
      <c r="B80" s="118"/>
      <c r="C80" s="119"/>
      <c r="D80" s="120" t="s">
        <v>57</v>
      </c>
      <c r="E80" s="142" t="s">
        <v>213</v>
      </c>
      <c r="F80" s="114"/>
      <c r="G80" s="122"/>
      <c r="H80" s="118" t="s">
        <v>170</v>
      </c>
      <c r="I80" s="123">
        <v>70000</v>
      </c>
      <c r="J80" s="168">
        <f t="shared" ref="J80:J81" si="9">G80*I80</f>
        <v>0</v>
      </c>
      <c r="L80" s="116"/>
      <c r="M80" s="95"/>
      <c r="N80" s="95"/>
      <c r="O80" s="95"/>
      <c r="P80" s="95"/>
      <c r="Q80" s="95"/>
      <c r="R80" s="95"/>
      <c r="S80" s="95"/>
      <c r="T80" s="95"/>
      <c r="U80" s="95"/>
      <c r="V80" s="95"/>
      <c r="X80" s="301">
        <f t="shared" si="1"/>
        <v>0</v>
      </c>
      <c r="Y80" s="301">
        <f>J82-X80</f>
        <v>0</v>
      </c>
    </row>
    <row r="81" spans="1:25" hidden="1">
      <c r="A81" s="117"/>
      <c r="B81" s="118"/>
      <c r="C81" s="119"/>
      <c r="D81" s="120" t="s">
        <v>57</v>
      </c>
      <c r="E81" s="142" t="s">
        <v>214</v>
      </c>
      <c r="F81" s="114"/>
      <c r="G81" s="122"/>
      <c r="H81" s="118" t="s">
        <v>215</v>
      </c>
      <c r="I81" s="123">
        <v>125000</v>
      </c>
      <c r="J81" s="168">
        <f t="shared" si="9"/>
        <v>0</v>
      </c>
      <c r="L81" s="116"/>
      <c r="M81" s="95"/>
      <c r="N81" s="95"/>
      <c r="O81" s="95"/>
      <c r="P81" s="95"/>
      <c r="Q81" s="95"/>
      <c r="R81" s="95"/>
      <c r="S81" s="95"/>
      <c r="T81" s="95"/>
      <c r="U81" s="95"/>
      <c r="V81" s="95"/>
      <c r="X81" s="301">
        <f t="shared" si="1"/>
        <v>0</v>
      </c>
      <c r="Y81" s="301"/>
    </row>
    <row r="82" spans="1:25" hidden="1">
      <c r="A82" s="117"/>
      <c r="B82" s="118"/>
      <c r="C82" s="119"/>
      <c r="D82" s="120"/>
      <c r="E82" s="142"/>
      <c r="F82" s="114"/>
      <c r="G82" s="122"/>
      <c r="H82" s="118"/>
      <c r="I82" s="123"/>
      <c r="J82" s="123"/>
      <c r="L82" s="116"/>
      <c r="M82" s="95"/>
      <c r="N82" s="95"/>
      <c r="O82" s="95"/>
      <c r="P82" s="95"/>
      <c r="Q82" s="95"/>
      <c r="R82" s="95"/>
      <c r="S82" s="95"/>
      <c r="T82" s="95">
        <v>3600000</v>
      </c>
      <c r="U82" s="95"/>
      <c r="V82" s="95"/>
      <c r="X82" s="301">
        <f t="shared" si="1"/>
        <v>3600000</v>
      </c>
      <c r="Y82" s="301">
        <f>J86-X82</f>
        <v>-3600000</v>
      </c>
    </row>
    <row r="83" spans="1:25" hidden="1">
      <c r="A83" s="151" t="s">
        <v>216</v>
      </c>
      <c r="B83" s="118"/>
      <c r="C83" s="124" t="s">
        <v>217</v>
      </c>
      <c r="D83" s="120"/>
      <c r="E83" s="142"/>
      <c r="F83" s="114"/>
      <c r="G83" s="122"/>
      <c r="H83" s="118"/>
      <c r="I83" s="123"/>
      <c r="J83" s="157">
        <f>J86+J84+J85</f>
        <v>0</v>
      </c>
      <c r="L83" s="116"/>
      <c r="M83" s="95"/>
      <c r="N83" s="95"/>
      <c r="O83" s="95"/>
      <c r="P83" s="95"/>
      <c r="Q83" s="95"/>
      <c r="R83" s="95"/>
      <c r="S83" s="95"/>
      <c r="T83" s="95"/>
      <c r="U83" s="95"/>
      <c r="V83" s="95"/>
      <c r="X83" s="301">
        <f t="shared" si="1"/>
        <v>0</v>
      </c>
      <c r="Y83" s="301">
        <f>J87-X83</f>
        <v>70000</v>
      </c>
    </row>
    <row r="84" spans="1:25" s="115" customFormat="1" hidden="1">
      <c r="A84" s="151"/>
      <c r="B84" s="118"/>
      <c r="C84" s="124"/>
      <c r="D84" s="120"/>
      <c r="E84" s="142" t="s">
        <v>801</v>
      </c>
      <c r="F84" s="114"/>
      <c r="G84" s="122"/>
      <c r="H84" s="118" t="s">
        <v>218</v>
      </c>
      <c r="I84" s="123">
        <v>450000</v>
      </c>
      <c r="J84" s="168">
        <f t="shared" ref="J84:J85" si="10">G84*I84</f>
        <v>0</v>
      </c>
      <c r="L84" s="116"/>
      <c r="M84" s="95"/>
      <c r="N84" s="95"/>
      <c r="O84" s="95"/>
      <c r="P84" s="95"/>
      <c r="Q84" s="95"/>
      <c r="R84" s="95"/>
      <c r="S84" s="95"/>
      <c r="T84" s="95"/>
      <c r="U84" s="95"/>
      <c r="V84" s="95"/>
      <c r="X84" s="301">
        <f t="shared" si="1"/>
        <v>0</v>
      </c>
      <c r="Y84" s="301"/>
    </row>
    <row r="85" spans="1:25" s="115" customFormat="1" hidden="1">
      <c r="A85" s="151"/>
      <c r="B85" s="118"/>
      <c r="C85" s="124"/>
      <c r="D85" s="120"/>
      <c r="E85" s="142" t="s">
        <v>1105</v>
      </c>
      <c r="F85" s="114"/>
      <c r="G85" s="122"/>
      <c r="H85" s="118" t="s">
        <v>218</v>
      </c>
      <c r="I85" s="123">
        <v>450000</v>
      </c>
      <c r="J85" s="168">
        <f t="shared" si="10"/>
        <v>0</v>
      </c>
      <c r="L85" s="116"/>
      <c r="M85" s="95"/>
      <c r="N85" s="95"/>
      <c r="O85" s="95"/>
      <c r="P85" s="95"/>
      <c r="Q85" s="95"/>
      <c r="R85" s="95"/>
      <c r="S85" s="95"/>
      <c r="T85" s="95"/>
      <c r="U85" s="95"/>
      <c r="V85" s="95"/>
      <c r="X85" s="301">
        <f t="shared" si="1"/>
        <v>0</v>
      </c>
      <c r="Y85" s="301"/>
    </row>
    <row r="86" spans="1:25" hidden="1">
      <c r="A86" s="117"/>
      <c r="B86" s="118"/>
      <c r="C86" s="119"/>
      <c r="D86" s="120" t="s">
        <v>57</v>
      </c>
      <c r="E86" s="142" t="s">
        <v>1106</v>
      </c>
      <c r="F86" s="114"/>
      <c r="G86" s="122"/>
      <c r="H86" s="118" t="s">
        <v>218</v>
      </c>
      <c r="I86" s="123">
        <v>450000</v>
      </c>
      <c r="J86" s="168">
        <f t="shared" ref="J86" si="11">G86*I86</f>
        <v>0</v>
      </c>
      <c r="L86" s="95">
        <f>J90/12</f>
        <v>1000000</v>
      </c>
      <c r="M86" s="95">
        <f t="shared" ref="M86:N88" si="12">L86</f>
        <v>1000000</v>
      </c>
      <c r="N86" s="95">
        <f t="shared" si="12"/>
        <v>1000000</v>
      </c>
      <c r="O86" s="95">
        <f t="shared" ref="O86:W86" si="13">N86</f>
        <v>1000000</v>
      </c>
      <c r="P86" s="95">
        <f t="shared" si="13"/>
        <v>1000000</v>
      </c>
      <c r="Q86" s="95">
        <f t="shared" si="13"/>
        <v>1000000</v>
      </c>
      <c r="R86" s="95">
        <f t="shared" si="13"/>
        <v>1000000</v>
      </c>
      <c r="S86" s="95">
        <f t="shared" si="13"/>
        <v>1000000</v>
      </c>
      <c r="T86" s="95">
        <f t="shared" si="13"/>
        <v>1000000</v>
      </c>
      <c r="U86" s="95">
        <f t="shared" si="13"/>
        <v>1000000</v>
      </c>
      <c r="V86" s="95">
        <f t="shared" si="13"/>
        <v>1000000</v>
      </c>
      <c r="W86" s="95">
        <f t="shared" si="13"/>
        <v>1000000</v>
      </c>
      <c r="X86" s="301">
        <f t="shared" si="1"/>
        <v>12000000</v>
      </c>
      <c r="Y86" s="301">
        <f>J90-X86</f>
        <v>0</v>
      </c>
    </row>
    <row r="87" spans="1:25">
      <c r="A87" s="117"/>
      <c r="B87" s="118"/>
      <c r="C87" s="119"/>
      <c r="D87" s="120"/>
      <c r="E87" s="142" t="s">
        <v>200</v>
      </c>
      <c r="F87" s="114"/>
      <c r="G87" s="122">
        <v>10</v>
      </c>
      <c r="H87" s="118" t="s">
        <v>170</v>
      </c>
      <c r="I87" s="123">
        <v>7000</v>
      </c>
      <c r="J87" s="123">
        <f>G87*I87</f>
        <v>70000</v>
      </c>
      <c r="L87" s="95">
        <f>J91/12</f>
        <v>3000000</v>
      </c>
      <c r="M87" s="95">
        <f t="shared" si="12"/>
        <v>3000000</v>
      </c>
      <c r="N87" s="95">
        <f t="shared" si="12"/>
        <v>3000000</v>
      </c>
      <c r="O87" s="95">
        <f t="shared" ref="O87:W87" si="14">N87</f>
        <v>3000000</v>
      </c>
      <c r="P87" s="95">
        <f t="shared" si="14"/>
        <v>3000000</v>
      </c>
      <c r="Q87" s="95">
        <f t="shared" si="14"/>
        <v>3000000</v>
      </c>
      <c r="R87" s="95">
        <f t="shared" si="14"/>
        <v>3000000</v>
      </c>
      <c r="S87" s="95">
        <f t="shared" si="14"/>
        <v>3000000</v>
      </c>
      <c r="T87" s="95">
        <f t="shared" si="14"/>
        <v>3000000</v>
      </c>
      <c r="U87" s="95">
        <f t="shared" si="14"/>
        <v>3000000</v>
      </c>
      <c r="V87" s="95">
        <f t="shared" si="14"/>
        <v>3000000</v>
      </c>
      <c r="W87" s="95">
        <f t="shared" si="14"/>
        <v>3000000</v>
      </c>
      <c r="X87" s="301">
        <f t="shared" si="1"/>
        <v>36000000</v>
      </c>
      <c r="Y87" s="301">
        <f>J91-X87</f>
        <v>0</v>
      </c>
    </row>
    <row r="88" spans="1:25">
      <c r="A88" s="104" t="s">
        <v>219</v>
      </c>
      <c r="B88" s="105"/>
      <c r="C88" s="124" t="s">
        <v>220</v>
      </c>
      <c r="D88" s="113"/>
      <c r="E88" s="113"/>
      <c r="F88" s="114"/>
      <c r="G88" s="109"/>
      <c r="H88" s="105"/>
      <c r="I88" s="110"/>
      <c r="J88" s="110">
        <f>J91+J90</f>
        <v>48000000</v>
      </c>
      <c r="L88" s="95">
        <v>50400000</v>
      </c>
      <c r="M88" s="95">
        <f t="shared" si="12"/>
        <v>50400000</v>
      </c>
      <c r="N88" s="95">
        <f t="shared" si="12"/>
        <v>50400000</v>
      </c>
      <c r="O88" s="95">
        <f t="shared" ref="O88:W88" si="15">N88</f>
        <v>50400000</v>
      </c>
      <c r="P88" s="95">
        <f t="shared" si="15"/>
        <v>50400000</v>
      </c>
      <c r="Q88" s="95">
        <f t="shared" si="15"/>
        <v>50400000</v>
      </c>
      <c r="R88" s="95">
        <f t="shared" si="15"/>
        <v>50400000</v>
      </c>
      <c r="S88" s="95">
        <f t="shared" si="15"/>
        <v>50400000</v>
      </c>
      <c r="T88" s="95">
        <f t="shared" si="15"/>
        <v>50400000</v>
      </c>
      <c r="U88" s="95">
        <f t="shared" si="15"/>
        <v>50400000</v>
      </c>
      <c r="V88" s="95">
        <f t="shared" si="15"/>
        <v>50400000</v>
      </c>
      <c r="W88" s="95">
        <f t="shared" si="15"/>
        <v>50400000</v>
      </c>
      <c r="X88" s="301">
        <f t="shared" si="1"/>
        <v>604800000</v>
      </c>
      <c r="Y88" s="301">
        <f>J92-X88</f>
        <v>-604800000</v>
      </c>
    </row>
    <row r="89" spans="1:25">
      <c r="A89" s="104" t="s">
        <v>221</v>
      </c>
      <c r="B89" s="105"/>
      <c r="C89" s="124" t="s">
        <v>222</v>
      </c>
      <c r="D89" s="113"/>
      <c r="E89" s="113"/>
      <c r="F89" s="114"/>
      <c r="G89" s="109"/>
      <c r="H89" s="105"/>
      <c r="I89" s="110"/>
      <c r="J89" s="110"/>
      <c r="L89" s="116"/>
      <c r="M89" s="95"/>
      <c r="N89" s="95"/>
      <c r="O89" s="95"/>
      <c r="P89" s="95"/>
      <c r="Q89" s="95"/>
      <c r="R89" s="95"/>
      <c r="S89" s="95"/>
      <c r="T89" s="95"/>
      <c r="U89" s="95"/>
      <c r="V89" s="95"/>
      <c r="X89" s="301">
        <f t="shared" si="1"/>
        <v>0</v>
      </c>
      <c r="Y89" s="301">
        <f>J93-X89</f>
        <v>0</v>
      </c>
    </row>
    <row r="90" spans="1:25" s="115" customFormat="1">
      <c r="A90" s="117"/>
      <c r="B90" s="118"/>
      <c r="C90" s="125" t="s">
        <v>57</v>
      </c>
      <c r="D90" s="120" t="s">
        <v>223</v>
      </c>
      <c r="E90" s="173"/>
      <c r="F90" s="121"/>
      <c r="G90" s="122">
        <v>12</v>
      </c>
      <c r="H90" s="118" t="s">
        <v>121</v>
      </c>
      <c r="I90" s="123">
        <v>1000000</v>
      </c>
      <c r="J90" s="123">
        <f>G90*I90</f>
        <v>12000000</v>
      </c>
      <c r="L90" s="116"/>
      <c r="M90" s="95"/>
      <c r="N90" s="95"/>
      <c r="O90" s="95"/>
      <c r="P90" s="95"/>
      <c r="Q90" s="95"/>
      <c r="R90" s="95"/>
      <c r="S90" s="95"/>
      <c r="T90" s="95"/>
      <c r="U90" s="95"/>
      <c r="V90" s="95"/>
      <c r="X90" s="301">
        <f t="shared" si="1"/>
        <v>0</v>
      </c>
      <c r="Y90" s="301"/>
    </row>
    <row r="91" spans="1:25" s="115" customFormat="1">
      <c r="A91" s="117"/>
      <c r="B91" s="118"/>
      <c r="C91" s="125"/>
      <c r="D91" s="120" t="s">
        <v>224</v>
      </c>
      <c r="E91" s="173"/>
      <c r="F91" s="121"/>
      <c r="G91" s="122">
        <f>4*12</f>
        <v>48</v>
      </c>
      <c r="H91" s="118" t="s">
        <v>121</v>
      </c>
      <c r="I91" s="123">
        <v>750000</v>
      </c>
      <c r="J91" s="123">
        <f>G91*I91</f>
        <v>36000000</v>
      </c>
      <c r="L91" s="116"/>
      <c r="M91" s="95"/>
      <c r="N91" s="95"/>
      <c r="O91" s="95"/>
      <c r="P91" s="95"/>
      <c r="Q91" s="95"/>
      <c r="R91" s="95"/>
      <c r="S91" s="95"/>
      <c r="T91" s="95"/>
      <c r="U91" s="95"/>
      <c r="V91" s="95"/>
      <c r="X91" s="301">
        <f t="shared" si="1"/>
        <v>0</v>
      </c>
      <c r="Y91" s="301"/>
    </row>
    <row r="92" spans="1:25" hidden="1">
      <c r="A92" s="117"/>
      <c r="B92" s="118"/>
      <c r="C92" s="126"/>
      <c r="D92" s="174"/>
      <c r="E92" s="120"/>
      <c r="F92" s="121"/>
      <c r="G92" s="122"/>
      <c r="H92" s="175"/>
      <c r="I92" s="123"/>
      <c r="J92" s="123"/>
      <c r="L92" s="116"/>
      <c r="M92" s="95"/>
      <c r="N92" s="95">
        <v>1000000</v>
      </c>
      <c r="O92" s="95"/>
      <c r="P92" s="95"/>
      <c r="Q92" s="95"/>
      <c r="R92" s="95"/>
      <c r="S92" s="95"/>
      <c r="T92" s="95">
        <v>1000000</v>
      </c>
      <c r="U92" s="95"/>
      <c r="V92" s="95"/>
      <c r="W92" s="94">
        <v>1000000</v>
      </c>
      <c r="X92" s="301">
        <f t="shared" si="1"/>
        <v>3000000</v>
      </c>
      <c r="Y92" s="301">
        <f>J96-X92</f>
        <v>-3000000</v>
      </c>
    </row>
    <row r="93" spans="1:25" hidden="1">
      <c r="A93" s="117"/>
      <c r="B93" s="118"/>
      <c r="C93" s="119"/>
      <c r="D93" s="120"/>
      <c r="E93" s="120"/>
      <c r="F93" s="121"/>
      <c r="G93" s="122"/>
      <c r="H93" s="118"/>
      <c r="I93" s="123"/>
      <c r="J93" s="123"/>
      <c r="L93" s="116"/>
      <c r="M93" s="95"/>
      <c r="N93" s="95"/>
      <c r="O93" s="95"/>
      <c r="P93" s="95"/>
      <c r="Q93" s="95"/>
      <c r="R93" s="95"/>
      <c r="S93" s="95"/>
      <c r="T93" s="95"/>
      <c r="U93" s="95"/>
      <c r="V93" s="95"/>
      <c r="X93" s="301">
        <f t="shared" ref="X93:X109" si="16">SUM(L93:W93)</f>
        <v>0</v>
      </c>
      <c r="Y93" s="301">
        <f>J97-X93</f>
        <v>0</v>
      </c>
    </row>
    <row r="94" spans="1:25" s="115" customFormat="1" hidden="1">
      <c r="A94" s="104" t="s">
        <v>225</v>
      </c>
      <c r="B94" s="152"/>
      <c r="C94" s="153" t="s">
        <v>226</v>
      </c>
      <c r="D94" s="154"/>
      <c r="E94" s="154"/>
      <c r="F94" s="155"/>
      <c r="G94" s="156"/>
      <c r="H94" s="152"/>
      <c r="I94" s="157"/>
      <c r="J94" s="157">
        <f>J95+J98</f>
        <v>0</v>
      </c>
      <c r="L94" s="116"/>
      <c r="M94" s="95"/>
      <c r="N94" s="95"/>
      <c r="O94" s="95"/>
      <c r="P94" s="95"/>
      <c r="Q94" s="95"/>
      <c r="R94" s="95"/>
      <c r="S94" s="95"/>
      <c r="T94" s="95"/>
      <c r="U94" s="95"/>
      <c r="V94" s="95"/>
      <c r="X94" s="301">
        <f t="shared" si="16"/>
        <v>0</v>
      </c>
      <c r="Y94" s="301"/>
    </row>
    <row r="95" spans="1:25" hidden="1">
      <c r="A95" s="104" t="s">
        <v>227</v>
      </c>
      <c r="B95" s="152"/>
      <c r="C95" s="153" t="s">
        <v>228</v>
      </c>
      <c r="D95" s="154"/>
      <c r="E95" s="154"/>
      <c r="F95" s="155"/>
      <c r="G95" s="156"/>
      <c r="H95" s="152"/>
      <c r="I95" s="157"/>
      <c r="J95" s="157">
        <f>J96</f>
        <v>0</v>
      </c>
      <c r="L95" s="116"/>
      <c r="M95" s="95"/>
      <c r="N95" s="95"/>
      <c r="O95" s="95"/>
      <c r="P95" s="95"/>
      <c r="Q95" s="95"/>
      <c r="R95" s="95"/>
      <c r="S95" s="95"/>
      <c r="T95" s="95">
        <v>250000</v>
      </c>
      <c r="U95" s="95"/>
      <c r="V95" s="95"/>
      <c r="W95" s="94">
        <v>250000</v>
      </c>
      <c r="X95" s="301">
        <f t="shared" si="16"/>
        <v>500000</v>
      </c>
      <c r="Y95" s="301">
        <f>J99-X95</f>
        <v>-500000</v>
      </c>
    </row>
    <row r="96" spans="1:25" hidden="1">
      <c r="A96" s="104"/>
      <c r="B96" s="162"/>
      <c r="C96" s="176" t="s">
        <v>57</v>
      </c>
      <c r="D96" s="177" t="s">
        <v>229</v>
      </c>
      <c r="E96" s="177"/>
      <c r="F96" s="166"/>
      <c r="G96" s="167"/>
      <c r="H96" s="162" t="s">
        <v>230</v>
      </c>
      <c r="I96" s="168">
        <v>5000000</v>
      </c>
      <c r="J96" s="168">
        <f>G96*I96</f>
        <v>0</v>
      </c>
      <c r="L96" s="116"/>
      <c r="M96" s="95"/>
      <c r="N96" s="95"/>
      <c r="O96" s="95"/>
      <c r="P96" s="95"/>
      <c r="Q96" s="95"/>
      <c r="R96" s="95"/>
      <c r="S96" s="95"/>
      <c r="T96" s="95"/>
      <c r="U96" s="95"/>
      <c r="V96" s="95"/>
      <c r="X96" s="301">
        <f t="shared" si="16"/>
        <v>0</v>
      </c>
      <c r="Y96" s="301">
        <f>J100-X96</f>
        <v>0</v>
      </c>
    </row>
    <row r="97" spans="1:25" s="115" customFormat="1" hidden="1">
      <c r="A97" s="104"/>
      <c r="B97" s="162"/>
      <c r="C97" s="176"/>
      <c r="D97" s="177"/>
      <c r="E97" s="177"/>
      <c r="F97" s="166"/>
      <c r="G97" s="167"/>
      <c r="H97" s="162"/>
      <c r="I97" s="168"/>
      <c r="J97" s="168"/>
      <c r="L97" s="116"/>
      <c r="M97" s="95"/>
      <c r="N97" s="95"/>
      <c r="O97" s="95"/>
      <c r="P97" s="95"/>
      <c r="Q97" s="95"/>
      <c r="R97" s="95"/>
      <c r="S97" s="95"/>
      <c r="T97" s="95"/>
      <c r="U97" s="95"/>
      <c r="V97" s="95"/>
      <c r="X97" s="301">
        <f t="shared" si="16"/>
        <v>0</v>
      </c>
      <c r="Y97" s="301"/>
    </row>
    <row r="98" spans="1:25" s="115" customFormat="1" hidden="1">
      <c r="A98" s="104" t="s">
        <v>231</v>
      </c>
      <c r="B98" s="152"/>
      <c r="C98" s="153" t="s">
        <v>232</v>
      </c>
      <c r="D98" s="154"/>
      <c r="E98" s="154"/>
      <c r="F98" s="155"/>
      <c r="G98" s="156"/>
      <c r="H98" s="152"/>
      <c r="I98" s="157"/>
      <c r="J98" s="157">
        <f>J99</f>
        <v>0</v>
      </c>
      <c r="L98" s="116"/>
      <c r="M98" s="95"/>
      <c r="N98" s="95"/>
      <c r="O98" s="95"/>
      <c r="P98" s="95"/>
      <c r="Q98" s="95"/>
      <c r="R98" s="95"/>
      <c r="S98" s="95"/>
      <c r="T98" s="95"/>
      <c r="U98" s="95"/>
      <c r="V98" s="95"/>
      <c r="X98" s="301">
        <f t="shared" si="16"/>
        <v>0</v>
      </c>
      <c r="Y98" s="301"/>
    </row>
    <row r="99" spans="1:25" hidden="1">
      <c r="A99" s="104"/>
      <c r="B99" s="162"/>
      <c r="C99" s="176" t="s">
        <v>57</v>
      </c>
      <c r="D99" s="177" t="s">
        <v>233</v>
      </c>
      <c r="E99" s="177"/>
      <c r="F99" s="166"/>
      <c r="G99" s="167"/>
      <c r="H99" s="162" t="s">
        <v>234</v>
      </c>
      <c r="I99" s="168">
        <v>250000</v>
      </c>
      <c r="J99" s="168">
        <f>G99*I99</f>
        <v>0</v>
      </c>
      <c r="L99" s="116">
        <f>I103</f>
        <v>200000</v>
      </c>
      <c r="M99" s="95">
        <f>L99</f>
        <v>200000</v>
      </c>
      <c r="N99" s="95">
        <f>M99</f>
        <v>200000</v>
      </c>
      <c r="O99" s="95">
        <f t="shared" ref="O99" si="17">N99</f>
        <v>200000</v>
      </c>
      <c r="P99" s="95">
        <f t="shared" ref="P99" si="18">M99</f>
        <v>200000</v>
      </c>
      <c r="Q99" s="95">
        <f t="shared" ref="Q99" si="19">P99</f>
        <v>200000</v>
      </c>
      <c r="R99" s="95">
        <f t="shared" ref="R99" si="20">O99</f>
        <v>200000</v>
      </c>
      <c r="S99" s="95">
        <f t="shared" ref="S99" si="21">R99</f>
        <v>200000</v>
      </c>
      <c r="T99" s="95">
        <f t="shared" ref="T99" si="22">Q99</f>
        <v>200000</v>
      </c>
      <c r="U99" s="95">
        <f t="shared" ref="U99" si="23">T99</f>
        <v>200000</v>
      </c>
      <c r="V99" s="95">
        <f t="shared" ref="V99" si="24">S99</f>
        <v>200000</v>
      </c>
      <c r="W99" s="95">
        <f t="shared" ref="W99" si="25">V99</f>
        <v>200000</v>
      </c>
      <c r="X99" s="301">
        <f t="shared" si="16"/>
        <v>2400000</v>
      </c>
      <c r="Y99" s="301">
        <f>J103-X99</f>
        <v>0</v>
      </c>
    </row>
    <row r="100" spans="1:25">
      <c r="A100" s="104"/>
      <c r="B100" s="118"/>
      <c r="C100" s="119"/>
      <c r="D100" s="120"/>
      <c r="E100" s="120"/>
      <c r="F100" s="121"/>
      <c r="G100" s="122"/>
      <c r="H100" s="118"/>
      <c r="I100" s="123"/>
      <c r="J100" s="123"/>
      <c r="L100" s="116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X100" s="301">
        <f t="shared" si="16"/>
        <v>0</v>
      </c>
      <c r="Y100" s="301">
        <f>J104-X100</f>
        <v>0</v>
      </c>
    </row>
    <row r="101" spans="1:25" s="115" customFormat="1">
      <c r="A101" s="104" t="s">
        <v>235</v>
      </c>
      <c r="B101" s="105"/>
      <c r="C101" s="124" t="s">
        <v>236</v>
      </c>
      <c r="D101" s="113"/>
      <c r="E101" s="113"/>
      <c r="F101" s="114"/>
      <c r="G101" s="109"/>
      <c r="H101" s="105"/>
      <c r="I101" s="110"/>
      <c r="J101" s="110">
        <f>J103</f>
        <v>2400000</v>
      </c>
      <c r="L101" s="116">
        <v>2400000</v>
      </c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X101" s="301">
        <f t="shared" si="16"/>
        <v>2400000</v>
      </c>
      <c r="Y101" s="301"/>
    </row>
    <row r="102" spans="1:25">
      <c r="A102" s="104" t="s">
        <v>237</v>
      </c>
      <c r="B102" s="105"/>
      <c r="C102" s="124" t="s">
        <v>238</v>
      </c>
      <c r="D102" s="113"/>
      <c r="E102" s="113"/>
      <c r="F102" s="114"/>
      <c r="G102" s="109"/>
      <c r="H102" s="105"/>
      <c r="I102" s="110"/>
      <c r="J102" s="110"/>
      <c r="L102" s="116">
        <f>I106</f>
        <v>105000</v>
      </c>
      <c r="M102" s="95">
        <f>L102</f>
        <v>105000</v>
      </c>
      <c r="N102" s="95">
        <f>M102</f>
        <v>105000</v>
      </c>
      <c r="O102" s="95">
        <f t="shared" ref="O102" si="26">N102</f>
        <v>105000</v>
      </c>
      <c r="P102" s="95">
        <f t="shared" ref="P102" si="27">M102</f>
        <v>105000</v>
      </c>
      <c r="Q102" s="95">
        <f t="shared" ref="Q102" si="28">P102</f>
        <v>105000</v>
      </c>
      <c r="R102" s="95">
        <f t="shared" ref="R102" si="29">O102</f>
        <v>105000</v>
      </c>
      <c r="S102" s="95">
        <f t="shared" ref="S102" si="30">R102</f>
        <v>105000</v>
      </c>
      <c r="T102" s="95">
        <f t="shared" ref="T102" si="31">Q102</f>
        <v>105000</v>
      </c>
      <c r="U102" s="95">
        <f t="shared" ref="U102" si="32">T102</f>
        <v>105000</v>
      </c>
      <c r="V102" s="95">
        <f t="shared" ref="V102" si="33">S102</f>
        <v>105000</v>
      </c>
      <c r="W102" s="95">
        <f t="shared" ref="W102" si="34">V102</f>
        <v>105000</v>
      </c>
      <c r="X102" s="301">
        <f t="shared" si="16"/>
        <v>1260000</v>
      </c>
      <c r="Y102" s="301">
        <f>J106-X102</f>
        <v>-1260000</v>
      </c>
    </row>
    <row r="103" spans="1:25">
      <c r="A103" s="117"/>
      <c r="B103" s="118"/>
      <c r="C103" s="126" t="s">
        <v>57</v>
      </c>
      <c r="D103" s="120" t="s">
        <v>239</v>
      </c>
      <c r="E103" s="120"/>
      <c r="F103" s="121"/>
      <c r="G103" s="122">
        <v>12</v>
      </c>
      <c r="H103" s="118" t="s">
        <v>240</v>
      </c>
      <c r="I103" s="123">
        <v>200000</v>
      </c>
      <c r="J103" s="123">
        <f>G103*I103</f>
        <v>2400000</v>
      </c>
      <c r="L103" s="116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X103" s="301">
        <f t="shared" si="16"/>
        <v>0</v>
      </c>
      <c r="Y103" s="301">
        <f>J107-X103</f>
        <v>0</v>
      </c>
    </row>
    <row r="104" spans="1:25" s="115" customFormat="1" hidden="1">
      <c r="A104" s="117"/>
      <c r="B104" s="118"/>
      <c r="C104" s="119"/>
      <c r="D104" s="120"/>
      <c r="E104" s="120"/>
      <c r="F104" s="121"/>
      <c r="G104" s="122"/>
      <c r="H104" s="118"/>
      <c r="I104" s="123"/>
      <c r="J104" s="123"/>
      <c r="L104" s="116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X104" s="301">
        <f t="shared" si="16"/>
        <v>0</v>
      </c>
      <c r="Y104" s="301"/>
    </row>
    <row r="105" spans="1:25" hidden="1">
      <c r="A105" s="104" t="s">
        <v>241</v>
      </c>
      <c r="B105" s="105"/>
      <c r="C105" s="124" t="s">
        <v>242</v>
      </c>
      <c r="D105" s="113"/>
      <c r="E105" s="113"/>
      <c r="F105" s="114"/>
      <c r="G105" s="109"/>
      <c r="H105" s="105"/>
      <c r="I105" s="110"/>
      <c r="J105" s="110">
        <f>SUM(J106:J106)</f>
        <v>0</v>
      </c>
      <c r="L105" s="116">
        <f>I109</f>
        <v>100000</v>
      </c>
      <c r="M105" s="95">
        <f>L105</f>
        <v>100000</v>
      </c>
      <c r="N105" s="95">
        <f>M105</f>
        <v>100000</v>
      </c>
      <c r="O105" s="95">
        <f t="shared" ref="O105" si="35">N105</f>
        <v>100000</v>
      </c>
      <c r="P105" s="95">
        <f t="shared" ref="P105" si="36">M105</f>
        <v>100000</v>
      </c>
      <c r="Q105" s="95">
        <f t="shared" ref="Q105" si="37">P105</f>
        <v>100000</v>
      </c>
      <c r="R105" s="95">
        <f t="shared" ref="R105" si="38">O105</f>
        <v>100000</v>
      </c>
      <c r="S105" s="95">
        <f t="shared" ref="S105" si="39">R105</f>
        <v>100000</v>
      </c>
      <c r="T105" s="95">
        <f t="shared" ref="T105" si="40">Q105</f>
        <v>100000</v>
      </c>
      <c r="U105" s="95">
        <f t="shared" ref="U105" si="41">T105</f>
        <v>100000</v>
      </c>
      <c r="V105" s="95">
        <f t="shared" ref="V105" si="42">S105</f>
        <v>100000</v>
      </c>
      <c r="W105" s="95">
        <f t="shared" ref="W105" si="43">V105</f>
        <v>100000</v>
      </c>
      <c r="X105" s="301">
        <f t="shared" si="16"/>
        <v>1200000</v>
      </c>
      <c r="Y105" s="301">
        <f>J109-X105</f>
        <v>0</v>
      </c>
    </row>
    <row r="106" spans="1:25" hidden="1">
      <c r="A106" s="117"/>
      <c r="B106" s="118"/>
      <c r="C106" s="126" t="s">
        <v>57</v>
      </c>
      <c r="D106" s="120" t="s">
        <v>243</v>
      </c>
      <c r="E106" s="120"/>
      <c r="F106" s="121"/>
      <c r="G106" s="122"/>
      <c r="H106" s="118" t="s">
        <v>240</v>
      </c>
      <c r="I106" s="123">
        <v>105000</v>
      </c>
      <c r="J106" s="123">
        <f t="shared" ref="J106:J112" si="44">G106*I106</f>
        <v>0</v>
      </c>
      <c r="L106" s="116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X106" s="301">
        <f t="shared" si="16"/>
        <v>0</v>
      </c>
      <c r="Y106" s="301">
        <f>J110-X106</f>
        <v>0</v>
      </c>
    </row>
    <row r="107" spans="1:25" s="115" customFormat="1">
      <c r="A107" s="117"/>
      <c r="B107" s="118"/>
      <c r="C107" s="119"/>
      <c r="D107" s="120"/>
      <c r="E107" s="120"/>
      <c r="F107" s="121"/>
      <c r="G107" s="122"/>
      <c r="H107" s="118"/>
      <c r="I107" s="123"/>
      <c r="J107" s="123"/>
      <c r="L107" s="116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X107" s="301">
        <f t="shared" si="16"/>
        <v>0</v>
      </c>
      <c r="Y107" s="301"/>
    </row>
    <row r="108" spans="1:25">
      <c r="A108" s="104" t="s">
        <v>244</v>
      </c>
      <c r="B108" s="105"/>
      <c r="C108" s="124" t="s">
        <v>1178</v>
      </c>
      <c r="D108" s="113"/>
      <c r="E108" s="113"/>
      <c r="F108" s="114"/>
      <c r="G108" s="109"/>
      <c r="H108" s="105"/>
      <c r="I108" s="110"/>
      <c r="J108" s="110">
        <f>J109</f>
        <v>1200000</v>
      </c>
      <c r="L108" s="116">
        <v>1200000</v>
      </c>
      <c r="M108" s="95"/>
      <c r="N108" s="95"/>
      <c r="O108" s="95"/>
      <c r="P108" s="95"/>
      <c r="Q108" s="95"/>
      <c r="R108" s="95"/>
      <c r="S108" s="95"/>
      <c r="T108" s="95">
        <v>571200</v>
      </c>
      <c r="U108" s="95"/>
      <c r="V108" s="95"/>
      <c r="X108" s="301">
        <f t="shared" si="16"/>
        <v>1771200</v>
      </c>
      <c r="Y108" s="301">
        <f>J112-X108</f>
        <v>-971200</v>
      </c>
    </row>
    <row r="109" spans="1:25" ht="15" customHeight="1">
      <c r="A109" s="117"/>
      <c r="B109" s="118"/>
      <c r="C109" s="119" t="s">
        <v>57</v>
      </c>
      <c r="D109" s="120" t="s">
        <v>1179</v>
      </c>
      <c r="E109" s="120"/>
      <c r="F109" s="121"/>
      <c r="G109" s="122">
        <v>12</v>
      </c>
      <c r="H109" s="118" t="s">
        <v>240</v>
      </c>
      <c r="I109" s="123">
        <v>100000</v>
      </c>
      <c r="J109" s="123">
        <f t="shared" si="44"/>
        <v>1200000</v>
      </c>
      <c r="L109" s="95">
        <f t="shared" ref="L109:W109" si="45">SUM(L17:L108)</f>
        <v>153546000</v>
      </c>
      <c r="M109" s="95">
        <f t="shared" si="45"/>
        <v>54805000</v>
      </c>
      <c r="N109" s="95">
        <f t="shared" si="45"/>
        <v>58203500</v>
      </c>
      <c r="O109" s="95">
        <f t="shared" si="45"/>
        <v>54805000</v>
      </c>
      <c r="P109" s="95">
        <f t="shared" si="45"/>
        <v>54805000</v>
      </c>
      <c r="Q109" s="95">
        <f>SUM(Q17:Q108)</f>
        <v>55415500</v>
      </c>
      <c r="R109" s="95">
        <f t="shared" si="45"/>
        <v>54805000</v>
      </c>
      <c r="S109" s="95">
        <f t="shared" si="45"/>
        <v>54805000</v>
      </c>
      <c r="T109" s="95">
        <f t="shared" si="45"/>
        <v>61992600</v>
      </c>
      <c r="U109" s="95">
        <f t="shared" si="45"/>
        <v>54805000</v>
      </c>
      <c r="V109" s="95">
        <f t="shared" si="45"/>
        <v>54805000</v>
      </c>
      <c r="W109" s="95">
        <f t="shared" si="45"/>
        <v>61141000</v>
      </c>
      <c r="X109" s="301">
        <f t="shared" si="16"/>
        <v>773933600</v>
      </c>
      <c r="Y109" s="301">
        <f>J143-X109</f>
        <v>-773933600</v>
      </c>
    </row>
    <row r="110" spans="1:25" ht="15" customHeight="1">
      <c r="A110" s="117"/>
      <c r="B110" s="118"/>
      <c r="C110" s="119"/>
      <c r="D110" s="120"/>
      <c r="E110" s="120"/>
      <c r="F110" s="121"/>
      <c r="G110" s="122"/>
      <c r="H110" s="118"/>
      <c r="I110" s="123"/>
      <c r="J110" s="123"/>
      <c r="L110" s="116">
        <f>SUM(L35:W35)</f>
        <v>30000</v>
      </c>
      <c r="M110" s="134"/>
      <c r="N110" s="95"/>
      <c r="O110" s="95"/>
      <c r="Q110" s="301">
        <f>O109+P109+Q109</f>
        <v>165025500</v>
      </c>
    </row>
    <row r="111" spans="1:25" ht="15" customHeight="1">
      <c r="A111" s="104" t="s">
        <v>246</v>
      </c>
      <c r="B111" s="105"/>
      <c r="C111" s="124" t="s">
        <v>247</v>
      </c>
      <c r="D111" s="113"/>
      <c r="E111" s="113"/>
      <c r="F111" s="114"/>
      <c r="G111" s="109"/>
      <c r="H111" s="105"/>
      <c r="I111" s="110"/>
      <c r="J111" s="110">
        <f>SUM(J112:J112)</f>
        <v>800000</v>
      </c>
      <c r="L111" s="95">
        <v>800000</v>
      </c>
      <c r="M111" s="95"/>
      <c r="N111" s="95">
        <f>L109+N109+M109</f>
        <v>266554500</v>
      </c>
      <c r="O111" s="95"/>
      <c r="Q111" s="301">
        <f>Q24+Q25+Q67+Q71</f>
        <v>610500</v>
      </c>
    </row>
    <row r="112" spans="1:25" ht="15" customHeight="1">
      <c r="A112" s="117"/>
      <c r="B112" s="118"/>
      <c r="C112" s="126" t="s">
        <v>57</v>
      </c>
      <c r="D112" s="142" t="s">
        <v>248</v>
      </c>
      <c r="F112" s="121"/>
      <c r="G112" s="122">
        <v>2</v>
      </c>
      <c r="H112" s="118" t="s">
        <v>282</v>
      </c>
      <c r="I112" s="123">
        <v>400000</v>
      </c>
      <c r="J112" s="123">
        <f t="shared" si="44"/>
        <v>800000</v>
      </c>
      <c r="L112" s="95"/>
      <c r="M112" s="95"/>
      <c r="N112" s="95"/>
      <c r="O112" s="95"/>
    </row>
    <row r="113" spans="1:15" s="115" customFormat="1" ht="15" customHeight="1">
      <c r="A113" s="104" t="s">
        <v>1180</v>
      </c>
      <c r="B113" s="105"/>
      <c r="C113" s="722"/>
      <c r="D113" s="723" t="s">
        <v>267</v>
      </c>
      <c r="F113" s="724"/>
      <c r="G113" s="109"/>
      <c r="H113" s="105"/>
      <c r="I113" s="110"/>
      <c r="J113" s="110">
        <f>J116+J115+J114</f>
        <v>900000</v>
      </c>
      <c r="L113" s="116">
        <v>900000</v>
      </c>
      <c r="M113" s="116"/>
      <c r="N113" s="116"/>
      <c r="O113" s="116"/>
    </row>
    <row r="114" spans="1:15" ht="15" customHeight="1">
      <c r="A114" s="117"/>
      <c r="B114" s="118"/>
      <c r="C114" s="720"/>
      <c r="D114" s="721" t="s">
        <v>1181</v>
      </c>
      <c r="F114" s="316"/>
      <c r="G114" s="122">
        <v>12</v>
      </c>
      <c r="H114" s="118" t="s">
        <v>1182</v>
      </c>
      <c r="I114" s="123">
        <v>18000</v>
      </c>
      <c r="J114" s="123">
        <f>G114*I114</f>
        <v>216000</v>
      </c>
      <c r="L114" s="95"/>
      <c r="M114" s="95"/>
      <c r="N114" s="95"/>
      <c r="O114" s="95"/>
    </row>
    <row r="115" spans="1:15" ht="15" customHeight="1">
      <c r="A115" s="117"/>
      <c r="B115" s="118"/>
      <c r="C115" s="720"/>
      <c r="D115" s="721" t="s">
        <v>1183</v>
      </c>
      <c r="F115" s="316"/>
      <c r="G115" s="122">
        <v>24</v>
      </c>
      <c r="H115" s="118" t="s">
        <v>167</v>
      </c>
      <c r="I115" s="123">
        <v>15000</v>
      </c>
      <c r="J115" s="123">
        <f>G115*I115</f>
        <v>360000</v>
      </c>
      <c r="L115" s="95"/>
      <c r="M115" s="95"/>
      <c r="N115" s="95"/>
      <c r="O115" s="95"/>
    </row>
    <row r="116" spans="1:15" ht="15" customHeight="1">
      <c r="A116" s="117"/>
      <c r="B116" s="118"/>
      <c r="C116" s="720"/>
      <c r="D116" s="721" t="s">
        <v>1184</v>
      </c>
      <c r="F116" s="316"/>
      <c r="G116" s="122">
        <v>24</v>
      </c>
      <c r="H116" s="118" t="s">
        <v>1185</v>
      </c>
      <c r="I116" s="123">
        <v>13500</v>
      </c>
      <c r="J116" s="123">
        <f>G116*I116</f>
        <v>324000</v>
      </c>
      <c r="L116" s="95"/>
      <c r="M116" s="95"/>
      <c r="N116" s="95"/>
      <c r="O116" s="95"/>
    </row>
    <row r="117" spans="1:15" ht="15" customHeight="1">
      <c r="A117" s="117"/>
      <c r="B117" s="118"/>
      <c r="C117" s="720"/>
      <c r="D117" s="721"/>
      <c r="F117" s="316"/>
      <c r="G117" s="122"/>
      <c r="H117" s="118"/>
      <c r="I117" s="123"/>
      <c r="J117" s="123"/>
      <c r="L117" s="95"/>
      <c r="M117" s="95"/>
      <c r="N117" s="95"/>
      <c r="O117" s="95"/>
    </row>
    <row r="118" spans="1:15" ht="15" customHeight="1">
      <c r="A118" s="117" t="s">
        <v>1186</v>
      </c>
      <c r="B118" s="118"/>
      <c r="C118" s="722"/>
      <c r="D118" s="723" t="s">
        <v>1187</v>
      </c>
      <c r="E118" s="115"/>
      <c r="F118" s="724"/>
      <c r="G118" s="109"/>
      <c r="H118" s="105"/>
      <c r="I118" s="110"/>
      <c r="J118" s="110">
        <f>J119</f>
        <v>750000</v>
      </c>
      <c r="L118" s="95">
        <v>750000</v>
      </c>
      <c r="M118" s="95"/>
      <c r="N118" s="95"/>
      <c r="O118" s="95"/>
    </row>
    <row r="119" spans="1:15" ht="15" customHeight="1">
      <c r="A119" s="117"/>
      <c r="B119" s="118"/>
      <c r="C119" s="720"/>
      <c r="D119" s="721" t="s">
        <v>1188</v>
      </c>
      <c r="F119" s="316"/>
      <c r="G119" s="122">
        <v>15</v>
      </c>
      <c r="H119" s="118" t="s">
        <v>170</v>
      </c>
      <c r="I119" s="123">
        <v>50000</v>
      </c>
      <c r="J119" s="123">
        <f>G119*I119</f>
        <v>750000</v>
      </c>
      <c r="L119" s="95"/>
      <c r="M119" s="95"/>
      <c r="N119" s="95"/>
      <c r="O119" s="95"/>
    </row>
    <row r="120" spans="1:15" ht="15" customHeight="1">
      <c r="A120" s="117"/>
      <c r="B120" s="118"/>
      <c r="C120" s="720"/>
      <c r="D120" s="721"/>
      <c r="F120" s="316"/>
      <c r="G120" s="122"/>
      <c r="H120" s="118"/>
      <c r="I120" s="123"/>
      <c r="J120" s="123"/>
      <c r="L120" s="95"/>
      <c r="M120" s="95"/>
      <c r="N120" s="95"/>
      <c r="O120" s="95"/>
    </row>
    <row r="121" spans="1:15" ht="15" customHeight="1">
      <c r="A121" s="117" t="s">
        <v>1189</v>
      </c>
      <c r="B121" s="118"/>
      <c r="C121" s="722"/>
      <c r="D121" s="723" t="s">
        <v>1191</v>
      </c>
      <c r="E121" s="115"/>
      <c r="F121" s="724"/>
      <c r="G121" s="109"/>
      <c r="H121" s="105"/>
      <c r="I121" s="110"/>
      <c r="J121" s="110">
        <f>SUM(J123:J125)</f>
        <v>0</v>
      </c>
      <c r="L121" s="95">
        <v>2200000</v>
      </c>
      <c r="M121" s="95"/>
      <c r="N121" s="95"/>
      <c r="O121" s="95"/>
    </row>
    <row r="122" spans="1:15" ht="15" customHeight="1">
      <c r="A122" s="117" t="s">
        <v>1190</v>
      </c>
      <c r="B122" s="118"/>
      <c r="C122" s="720"/>
      <c r="D122" s="721" t="s">
        <v>1192</v>
      </c>
      <c r="F122" s="316"/>
      <c r="G122" s="122"/>
      <c r="H122" s="118"/>
      <c r="I122" s="123"/>
      <c r="J122" s="123"/>
      <c r="L122" s="95"/>
      <c r="M122" s="95"/>
      <c r="N122" s="95"/>
      <c r="O122" s="95"/>
    </row>
    <row r="123" spans="1:15" ht="15" customHeight="1">
      <c r="A123" s="117"/>
      <c r="B123" s="118"/>
      <c r="C123" s="720"/>
      <c r="D123" s="721" t="s">
        <v>1193</v>
      </c>
      <c r="F123" s="316"/>
      <c r="G123" s="122"/>
      <c r="H123" s="118" t="s">
        <v>1196</v>
      </c>
      <c r="I123" s="123">
        <v>50000</v>
      </c>
      <c r="J123" s="123">
        <f>G123*I123</f>
        <v>0</v>
      </c>
      <c r="L123" s="95"/>
      <c r="M123" s="95"/>
      <c r="N123" s="95"/>
      <c r="O123" s="95"/>
    </row>
    <row r="124" spans="1:15" ht="15" customHeight="1">
      <c r="A124" s="117"/>
      <c r="B124" s="118"/>
      <c r="C124" s="720"/>
      <c r="D124" s="721" t="s">
        <v>1194</v>
      </c>
      <c r="F124" s="316"/>
      <c r="G124" s="122"/>
      <c r="H124" s="118" t="s">
        <v>1196</v>
      </c>
      <c r="I124" s="123">
        <v>100000</v>
      </c>
      <c r="J124" s="123">
        <f>G124*I124</f>
        <v>0</v>
      </c>
      <c r="L124" s="95"/>
      <c r="M124" s="95"/>
      <c r="N124" s="95"/>
      <c r="O124" s="95"/>
    </row>
    <row r="125" spans="1:15" ht="15" customHeight="1">
      <c r="A125" s="117"/>
      <c r="B125" s="118"/>
      <c r="C125" s="720"/>
      <c r="D125" s="721" t="s">
        <v>1195</v>
      </c>
      <c r="F125" s="316"/>
      <c r="G125" s="122"/>
      <c r="H125" s="118" t="s">
        <v>1196</v>
      </c>
      <c r="I125" s="123">
        <v>150000</v>
      </c>
      <c r="J125" s="123">
        <f>G125*I125</f>
        <v>0</v>
      </c>
      <c r="L125" s="95"/>
      <c r="M125" s="95"/>
      <c r="N125" s="95"/>
      <c r="O125" s="95"/>
    </row>
    <row r="126" spans="1:15" ht="15" customHeight="1">
      <c r="A126" s="117"/>
      <c r="B126" s="118"/>
      <c r="C126" s="720"/>
      <c r="D126" s="721"/>
      <c r="F126" s="316"/>
      <c r="G126" s="122"/>
      <c r="H126" s="118"/>
      <c r="I126" s="123"/>
      <c r="J126" s="123"/>
      <c r="L126" s="95"/>
      <c r="M126" s="95"/>
      <c r="N126" s="95"/>
      <c r="O126" s="95"/>
    </row>
    <row r="127" spans="1:15" s="115" customFormat="1" ht="15" customHeight="1">
      <c r="A127" s="104" t="s">
        <v>1197</v>
      </c>
      <c r="B127" s="105"/>
      <c r="C127" s="722"/>
      <c r="D127" s="723" t="s">
        <v>279</v>
      </c>
      <c r="F127" s="724"/>
      <c r="G127" s="109"/>
      <c r="H127" s="105"/>
      <c r="I127" s="110"/>
      <c r="J127" s="110">
        <v>916000</v>
      </c>
      <c r="L127" s="116">
        <v>916000</v>
      </c>
      <c r="M127" s="116"/>
      <c r="N127" s="116"/>
      <c r="O127" s="116"/>
    </row>
    <row r="128" spans="1:15" ht="15" customHeight="1">
      <c r="A128" s="117"/>
      <c r="B128" s="118"/>
      <c r="C128" s="720"/>
      <c r="D128" s="721">
        <v>1</v>
      </c>
      <c r="E128" s="94" t="s">
        <v>1198</v>
      </c>
      <c r="F128" s="316"/>
      <c r="G128" s="122">
        <v>10</v>
      </c>
      <c r="H128" s="118" t="s">
        <v>1107</v>
      </c>
      <c r="I128" s="123">
        <v>91600</v>
      </c>
      <c r="J128" s="123">
        <f>G128*I128</f>
        <v>916000</v>
      </c>
      <c r="L128" s="95"/>
      <c r="M128" s="95"/>
      <c r="N128" s="95"/>
      <c r="O128" s="95"/>
    </row>
    <row r="129" spans="1:15" ht="15" customHeight="1">
      <c r="A129" s="117"/>
      <c r="B129" s="118"/>
      <c r="C129" s="720"/>
      <c r="D129" s="721"/>
      <c r="F129" s="316"/>
      <c r="G129" s="122"/>
      <c r="H129" s="118"/>
      <c r="I129" s="123"/>
      <c r="J129" s="123"/>
      <c r="L129" s="95"/>
      <c r="M129" s="95"/>
      <c r="N129" s="95"/>
      <c r="O129" s="95"/>
    </row>
    <row r="130" spans="1:15" s="115" customFormat="1" ht="15" customHeight="1">
      <c r="A130" s="104" t="s">
        <v>1199</v>
      </c>
      <c r="B130" s="105"/>
      <c r="C130" s="722"/>
      <c r="D130" s="723" t="s">
        <v>718</v>
      </c>
      <c r="F130" s="724"/>
      <c r="G130" s="109"/>
      <c r="H130" s="105"/>
      <c r="I130" s="110"/>
      <c r="J130" s="110">
        <f>J132+J131</f>
        <v>1350000</v>
      </c>
      <c r="L130" s="116">
        <v>1350000</v>
      </c>
      <c r="M130" s="116"/>
      <c r="N130" s="116"/>
      <c r="O130" s="116"/>
    </row>
    <row r="131" spans="1:15" ht="15" customHeight="1">
      <c r="A131" s="117"/>
      <c r="B131" s="118"/>
      <c r="C131" s="720"/>
      <c r="D131" s="721">
        <v>1</v>
      </c>
      <c r="E131" s="94" t="s">
        <v>1200</v>
      </c>
      <c r="F131" s="316"/>
      <c r="G131" s="122">
        <v>3</v>
      </c>
      <c r="H131" s="118" t="s">
        <v>761</v>
      </c>
      <c r="I131" s="123">
        <v>200000</v>
      </c>
      <c r="J131" s="123">
        <f>G131*I131</f>
        <v>600000</v>
      </c>
      <c r="L131" s="95"/>
      <c r="M131" s="95"/>
      <c r="N131" s="95"/>
      <c r="O131" s="95"/>
    </row>
    <row r="132" spans="1:15" ht="15" customHeight="1">
      <c r="A132" s="117"/>
      <c r="B132" s="118"/>
      <c r="C132" s="720"/>
      <c r="D132" s="721">
        <v>2</v>
      </c>
      <c r="E132" s="94" t="s">
        <v>1201</v>
      </c>
      <c r="F132" s="316"/>
      <c r="G132" s="122">
        <v>3</v>
      </c>
      <c r="H132" s="118" t="s">
        <v>1202</v>
      </c>
      <c r="I132" s="123">
        <v>250000</v>
      </c>
      <c r="J132" s="123">
        <f>G132*I132</f>
        <v>750000</v>
      </c>
      <c r="L132" s="95"/>
      <c r="M132" s="95"/>
      <c r="N132" s="95"/>
      <c r="O132" s="95"/>
    </row>
    <row r="133" spans="1:15" ht="15" customHeight="1">
      <c r="A133" s="117"/>
      <c r="B133" s="118"/>
      <c r="C133" s="720"/>
      <c r="D133" s="721"/>
      <c r="F133" s="316"/>
      <c r="G133" s="122"/>
      <c r="H133" s="118"/>
      <c r="I133" s="123"/>
      <c r="J133" s="123"/>
      <c r="L133" s="95"/>
      <c r="M133" s="95"/>
      <c r="N133" s="95"/>
      <c r="O133" s="95"/>
    </row>
    <row r="134" spans="1:15" s="115" customFormat="1" ht="15" customHeight="1">
      <c r="A134" s="104" t="s">
        <v>1203</v>
      </c>
      <c r="B134" s="105"/>
      <c r="C134" s="722"/>
      <c r="D134" s="723" t="s">
        <v>1204</v>
      </c>
      <c r="F134" s="724"/>
      <c r="G134" s="109"/>
      <c r="H134" s="105"/>
      <c r="I134" s="110"/>
      <c r="J134" s="110">
        <f>SUM(J135:J136)</f>
        <v>3344220</v>
      </c>
      <c r="L134" s="116">
        <v>2595000</v>
      </c>
      <c r="M134" s="116"/>
      <c r="N134" s="116"/>
      <c r="O134" s="116"/>
    </row>
    <row r="135" spans="1:15" ht="15" customHeight="1">
      <c r="A135" s="117"/>
      <c r="B135" s="118"/>
      <c r="C135" s="720"/>
      <c r="D135" s="721"/>
      <c r="E135" s="94" t="s">
        <v>1205</v>
      </c>
      <c r="F135" s="316"/>
      <c r="G135" s="122">
        <v>1</v>
      </c>
      <c r="H135" s="118" t="s">
        <v>436</v>
      </c>
      <c r="I135" s="123">
        <v>2000000</v>
      </c>
      <c r="J135" s="123">
        <f>G135*I135</f>
        <v>2000000</v>
      </c>
      <c r="L135" s="95"/>
      <c r="M135" s="95"/>
      <c r="N135" s="95"/>
      <c r="O135" s="95"/>
    </row>
    <row r="136" spans="1:15" ht="15" customHeight="1">
      <c r="A136" s="117"/>
      <c r="B136" s="118"/>
      <c r="C136" s="720"/>
      <c r="D136" s="721"/>
      <c r="E136" s="94" t="s">
        <v>1206</v>
      </c>
      <c r="F136" s="316"/>
      <c r="G136" s="122">
        <v>1</v>
      </c>
      <c r="H136" s="118" t="s">
        <v>436</v>
      </c>
      <c r="I136" s="123">
        <v>1344220</v>
      </c>
      <c r="J136" s="123">
        <f>G136*I136</f>
        <v>1344220</v>
      </c>
      <c r="L136" s="95"/>
      <c r="M136" s="95"/>
      <c r="N136" s="95"/>
      <c r="O136" s="95"/>
    </row>
    <row r="137" spans="1:15" ht="15" customHeight="1">
      <c r="A137" s="117"/>
      <c r="B137" s="118"/>
      <c r="C137" s="720"/>
      <c r="D137" s="721"/>
      <c r="F137" s="316"/>
      <c r="G137" s="122"/>
      <c r="H137" s="118"/>
      <c r="I137" s="123"/>
      <c r="J137" s="123"/>
      <c r="L137" s="95"/>
      <c r="M137" s="95"/>
      <c r="N137" s="95"/>
      <c r="O137" s="95"/>
    </row>
    <row r="138" spans="1:15" s="115" customFormat="1" ht="15" customHeight="1">
      <c r="A138" s="104" t="s">
        <v>1207</v>
      </c>
      <c r="B138" s="105"/>
      <c r="C138" s="722"/>
      <c r="D138" s="723"/>
      <c r="E138" s="115" t="s">
        <v>1208</v>
      </c>
      <c r="F138" s="724"/>
      <c r="G138" s="109"/>
      <c r="H138" s="105"/>
      <c r="I138" s="110"/>
      <c r="J138" s="110">
        <f>SUM(J140:J141)</f>
        <v>8500000</v>
      </c>
      <c r="L138" s="116">
        <v>18500000</v>
      </c>
      <c r="M138" s="116"/>
      <c r="N138" s="116"/>
      <c r="O138" s="116"/>
    </row>
    <row r="139" spans="1:15" ht="15" customHeight="1">
      <c r="A139" s="117"/>
      <c r="B139" s="118"/>
      <c r="C139" s="720"/>
      <c r="D139" s="721"/>
      <c r="E139" s="94" t="s">
        <v>733</v>
      </c>
      <c r="F139" s="316"/>
      <c r="G139" s="122"/>
      <c r="H139" s="118"/>
      <c r="I139" s="123"/>
      <c r="J139" s="123">
        <f>J141+J140</f>
        <v>8500000</v>
      </c>
      <c r="L139" s="95"/>
      <c r="M139" s="95"/>
      <c r="N139" s="95"/>
      <c r="O139" s="95"/>
    </row>
    <row r="140" spans="1:15" ht="15" customHeight="1">
      <c r="A140" s="117"/>
      <c r="B140" s="118"/>
      <c r="C140" s="720"/>
      <c r="D140" s="721"/>
      <c r="E140" s="94" t="s">
        <v>1209</v>
      </c>
      <c r="F140" s="316"/>
      <c r="G140" s="122">
        <v>1</v>
      </c>
      <c r="H140" s="118" t="s">
        <v>282</v>
      </c>
      <c r="I140" s="123">
        <v>8500000</v>
      </c>
      <c r="J140" s="123">
        <f>G140*I140</f>
        <v>8500000</v>
      </c>
      <c r="L140" s="95"/>
      <c r="M140" s="95"/>
      <c r="N140" s="95"/>
      <c r="O140" s="95"/>
    </row>
    <row r="141" spans="1:15" ht="15" customHeight="1">
      <c r="A141" s="117"/>
      <c r="B141" s="118"/>
      <c r="C141" s="720"/>
      <c r="D141" s="721"/>
      <c r="E141" s="94" t="s">
        <v>1210</v>
      </c>
      <c r="F141" s="316"/>
      <c r="G141" s="122">
        <v>1</v>
      </c>
      <c r="H141" s="118" t="s">
        <v>290</v>
      </c>
      <c r="I141" s="123"/>
      <c r="J141" s="123">
        <f>G141*I141</f>
        <v>0</v>
      </c>
      <c r="L141" s="95"/>
      <c r="M141" s="95"/>
      <c r="N141" s="95"/>
      <c r="O141" s="95"/>
    </row>
    <row r="142" spans="1:15" ht="15" customHeight="1">
      <c r="A142" s="117"/>
      <c r="B142" s="118"/>
      <c r="C142" s="720"/>
      <c r="D142" s="721"/>
      <c r="F142" s="316"/>
      <c r="G142" s="122"/>
      <c r="H142" s="118"/>
      <c r="I142" s="123"/>
      <c r="J142" s="123"/>
      <c r="L142" s="95"/>
      <c r="M142" s="95"/>
      <c r="N142" s="95"/>
      <c r="O142" s="95"/>
    </row>
    <row r="143" spans="1:15" ht="15" customHeight="1" thickBot="1">
      <c r="A143" s="117"/>
      <c r="B143" s="118"/>
      <c r="C143" s="127"/>
      <c r="D143" s="178"/>
      <c r="E143" s="128"/>
      <c r="F143" s="129"/>
      <c r="G143" s="122"/>
      <c r="H143" s="118"/>
      <c r="I143" s="123"/>
      <c r="J143" s="123"/>
      <c r="L143" s="95"/>
      <c r="M143" s="95"/>
      <c r="N143" s="95"/>
      <c r="O143" s="95"/>
    </row>
    <row r="144" spans="1:15" ht="15" customHeight="1" thickTop="1">
      <c r="A144" s="941" t="s">
        <v>126</v>
      </c>
      <c r="B144" s="941"/>
      <c r="C144" s="941"/>
      <c r="D144" s="941"/>
      <c r="E144" s="941"/>
      <c r="F144" s="941"/>
      <c r="G144" s="941"/>
      <c r="H144" s="941"/>
      <c r="I144" s="941"/>
      <c r="J144" s="130">
        <f>J138+J134+J130+J127+J118+J113+J111+J108+J101+J88+J67+J23</f>
        <v>72980220</v>
      </c>
      <c r="L144" s="95"/>
      <c r="M144" s="95"/>
      <c r="N144" s="95"/>
      <c r="O144" s="95"/>
    </row>
    <row r="145" spans="1:22" ht="15" customHeight="1">
      <c r="A145" s="131"/>
      <c r="B145" s="942" t="s">
        <v>127</v>
      </c>
      <c r="C145" s="942"/>
      <c r="D145" s="942"/>
      <c r="E145" s="942"/>
      <c r="F145" s="942"/>
      <c r="G145" s="132"/>
      <c r="H145" s="132"/>
      <c r="I145" s="132"/>
      <c r="J145" s="133"/>
      <c r="L145" s="95"/>
      <c r="M145" s="95"/>
      <c r="N145" s="95"/>
      <c r="O145" s="95"/>
    </row>
    <row r="146" spans="1:22">
      <c r="A146" s="943" t="s">
        <v>128</v>
      </c>
      <c r="B146" s="920"/>
      <c r="C146" s="920"/>
      <c r="D146" s="99" t="s">
        <v>95</v>
      </c>
      <c r="E146" s="944">
        <f>J144/4</f>
        <v>18245055</v>
      </c>
      <c r="F146" s="944"/>
      <c r="G146" s="96"/>
      <c r="H146" s="96"/>
      <c r="I146" s="96"/>
      <c r="J146" s="135"/>
      <c r="L146" s="95"/>
      <c r="M146" s="95"/>
      <c r="N146" s="95"/>
      <c r="O146" s="95"/>
    </row>
    <row r="147" spans="1:22">
      <c r="A147" s="943" t="s">
        <v>129</v>
      </c>
      <c r="B147" s="920"/>
      <c r="C147" s="920"/>
      <c r="D147" s="99" t="s">
        <v>95</v>
      </c>
      <c r="E147" s="944">
        <f>E146</f>
        <v>18245055</v>
      </c>
      <c r="F147" s="944"/>
      <c r="G147" s="96"/>
      <c r="H147" s="96"/>
      <c r="I147" s="96"/>
      <c r="J147" s="135"/>
      <c r="L147" s="95"/>
      <c r="M147" s="95"/>
      <c r="N147" s="95"/>
      <c r="O147" s="95"/>
    </row>
    <row r="148" spans="1:22">
      <c r="A148" s="943" t="s">
        <v>130</v>
      </c>
      <c r="B148" s="920"/>
      <c r="C148" s="920"/>
      <c r="D148" s="99" t="s">
        <v>95</v>
      </c>
      <c r="E148" s="944">
        <f>E147</f>
        <v>18245055</v>
      </c>
      <c r="F148" s="944"/>
      <c r="G148" s="96"/>
      <c r="H148" s="96"/>
      <c r="I148" s="96"/>
      <c r="J148" s="135"/>
      <c r="L148" s="95"/>
      <c r="M148" s="95"/>
      <c r="N148" s="95"/>
      <c r="O148" s="95"/>
    </row>
    <row r="149" spans="1:22">
      <c r="A149" s="945" t="s">
        <v>131</v>
      </c>
      <c r="B149" s="946"/>
      <c r="C149" s="946"/>
      <c r="D149" s="136" t="s">
        <v>95</v>
      </c>
      <c r="E149" s="971">
        <f>E148</f>
        <v>18245055</v>
      </c>
      <c r="F149" s="971"/>
      <c r="G149" s="137"/>
      <c r="H149" s="137"/>
      <c r="I149" s="137"/>
      <c r="J149" s="138"/>
      <c r="L149" s="95"/>
      <c r="M149" s="95"/>
      <c r="N149" s="95"/>
      <c r="O149" s="95"/>
    </row>
    <row r="150" spans="1:22">
      <c r="A150" s="131"/>
      <c r="B150" s="132"/>
      <c r="C150" s="132"/>
      <c r="D150" s="132"/>
      <c r="E150" s="132"/>
      <c r="F150" s="133"/>
      <c r="G150" s="961" t="s">
        <v>1303</v>
      </c>
      <c r="H150" s="961"/>
      <c r="I150" s="961"/>
      <c r="J150" s="962"/>
      <c r="L150" s="95"/>
      <c r="M150" s="95"/>
      <c r="N150" s="95"/>
      <c r="O150" s="95"/>
    </row>
    <row r="151" spans="1:22">
      <c r="A151" s="139"/>
      <c r="B151" s="947"/>
      <c r="C151" s="947"/>
      <c r="D151" s="947"/>
      <c r="E151" s="947"/>
      <c r="F151" s="948"/>
      <c r="G151" s="96"/>
      <c r="H151" s="96"/>
      <c r="I151" s="96" t="str">
        <f>'1.1.6'!I60</f>
        <v>Disusun Oleh :</v>
      </c>
      <c r="J151" s="135"/>
      <c r="L151" s="95"/>
      <c r="M151" s="95"/>
      <c r="N151" s="95"/>
      <c r="O151" s="95"/>
    </row>
    <row r="152" spans="1:22">
      <c r="A152" s="139"/>
      <c r="B152" s="927"/>
      <c r="C152" s="927"/>
      <c r="D152" s="927"/>
      <c r="E152" s="927"/>
      <c r="F152" s="949"/>
      <c r="G152" s="950" t="str">
        <f>'1.1.6'!G61:J61</f>
        <v>Tim Penyusun RKPDesa</v>
      </c>
      <c r="H152" s="927"/>
      <c r="I152" s="927"/>
      <c r="J152" s="949"/>
      <c r="L152" s="95"/>
      <c r="M152" s="95"/>
      <c r="N152" s="95"/>
      <c r="O152" s="95"/>
    </row>
    <row r="153" spans="1:22">
      <c r="A153" s="139"/>
      <c r="B153" s="96"/>
      <c r="C153" s="96"/>
      <c r="D153" s="96"/>
      <c r="E153" s="96"/>
      <c r="F153" s="135"/>
      <c r="G153" s="96"/>
      <c r="H153" s="96"/>
      <c r="I153" s="96"/>
      <c r="J153" s="135"/>
      <c r="L153" s="95"/>
      <c r="M153" s="95"/>
      <c r="N153" s="95"/>
      <c r="O153" s="95"/>
    </row>
    <row r="154" spans="1:22">
      <c r="A154" s="139"/>
      <c r="B154" s="96"/>
      <c r="C154" s="96"/>
      <c r="D154" s="96"/>
      <c r="E154" s="96"/>
      <c r="F154" s="135"/>
      <c r="G154" s="96"/>
      <c r="H154" s="96"/>
      <c r="I154" s="96"/>
      <c r="J154" s="135"/>
      <c r="L154" s="95"/>
      <c r="M154" s="95"/>
      <c r="N154" s="95"/>
      <c r="O154" s="95"/>
    </row>
    <row r="155" spans="1:22">
      <c r="A155" s="139"/>
      <c r="B155" s="96"/>
      <c r="C155" s="96"/>
      <c r="D155" s="96"/>
      <c r="E155" s="96"/>
      <c r="F155" s="135"/>
      <c r="G155" s="96"/>
      <c r="H155" s="96"/>
      <c r="I155" s="96"/>
      <c r="J155" s="135"/>
      <c r="L155" s="95"/>
      <c r="M155" s="95"/>
      <c r="N155" s="95"/>
      <c r="O155" s="95"/>
    </row>
    <row r="156" spans="1:22">
      <c r="A156" s="139"/>
      <c r="B156" s="96"/>
      <c r="C156" s="96"/>
      <c r="D156" s="96"/>
      <c r="E156" s="96"/>
      <c r="F156" s="135"/>
      <c r="G156" s="96"/>
      <c r="H156" s="96"/>
      <c r="I156" s="96"/>
      <c r="J156" s="135"/>
      <c r="L156" s="95"/>
      <c r="M156" s="95"/>
      <c r="N156" s="95"/>
      <c r="O156" s="95"/>
    </row>
    <row r="157" spans="1:22">
      <c r="A157" s="139"/>
      <c r="B157" s="951"/>
      <c r="C157" s="951"/>
      <c r="D157" s="951"/>
      <c r="E157" s="951"/>
      <c r="F157" s="952"/>
      <c r="G157" s="953" t="str">
        <f>'1.1.6'!G66:J66</f>
        <v>MUHAMAD SUBANDI</v>
      </c>
      <c r="H157" s="951"/>
      <c r="I157" s="951"/>
      <c r="J157" s="952"/>
      <c r="L157" s="95"/>
      <c r="M157" s="95"/>
      <c r="N157" s="95"/>
      <c r="O157" s="95"/>
    </row>
    <row r="158" spans="1:22">
      <c r="A158" s="140"/>
      <c r="B158" s="137"/>
      <c r="C158" s="137"/>
      <c r="D158" s="137"/>
      <c r="E158" s="137"/>
      <c r="F158" s="138"/>
      <c r="G158" s="958"/>
      <c r="H158" s="958"/>
      <c r="I158" s="958"/>
      <c r="J158" s="959"/>
      <c r="L158" s="116"/>
      <c r="M158" s="116"/>
      <c r="N158" s="116"/>
      <c r="O158" s="116"/>
      <c r="P158" s="115"/>
      <c r="Q158" s="115"/>
      <c r="R158" s="115"/>
      <c r="S158" s="115"/>
      <c r="T158" s="115"/>
      <c r="U158" s="115"/>
      <c r="V158" s="115"/>
    </row>
    <row r="159" spans="1:22">
      <c r="A159" s="96"/>
      <c r="B159" s="96"/>
      <c r="C159" s="96"/>
      <c r="D159" s="96"/>
      <c r="E159" s="96"/>
      <c r="F159" s="96"/>
      <c r="G159" s="951"/>
      <c r="H159" s="951"/>
      <c r="I159" s="951"/>
      <c r="J159" s="951"/>
      <c r="L159" s="95"/>
      <c r="M159" s="95"/>
      <c r="N159" s="95"/>
      <c r="O159" s="95"/>
    </row>
    <row r="160" spans="1:22">
      <c r="L160" s="95"/>
      <c r="M160" s="95"/>
      <c r="N160" s="95"/>
      <c r="O160" s="95"/>
    </row>
    <row r="161" spans="12:22">
      <c r="L161" s="95"/>
      <c r="M161" s="95"/>
      <c r="N161" s="95"/>
      <c r="O161" s="95"/>
    </row>
    <row r="162" spans="12:22">
      <c r="L162" s="95"/>
      <c r="M162" s="95"/>
      <c r="N162" s="95"/>
      <c r="O162" s="95"/>
    </row>
    <row r="163" spans="12:22">
      <c r="L163" s="95"/>
      <c r="M163" s="95"/>
      <c r="N163" s="95"/>
      <c r="O163" s="95"/>
    </row>
    <row r="164" spans="12:22">
      <c r="L164" s="95"/>
      <c r="M164" s="95"/>
      <c r="N164" s="95"/>
      <c r="O164" s="95"/>
    </row>
    <row r="165" spans="12:22">
      <c r="L165" s="95"/>
      <c r="M165" s="95"/>
      <c r="N165" s="95"/>
      <c r="O165" s="95"/>
    </row>
    <row r="166" spans="12:22">
      <c r="L166" s="116"/>
      <c r="M166" s="116"/>
      <c r="N166" s="116"/>
      <c r="O166" s="116"/>
      <c r="P166" s="115"/>
      <c r="Q166" s="115"/>
      <c r="R166" s="115"/>
      <c r="S166" s="115"/>
      <c r="T166" s="115"/>
      <c r="U166" s="115"/>
      <c r="V166" s="115"/>
    </row>
    <row r="167" spans="12:22">
      <c r="L167" s="95"/>
      <c r="M167" s="95"/>
      <c r="N167" s="95"/>
      <c r="O167" s="95"/>
    </row>
    <row r="168" spans="12:22">
      <c r="L168" s="95"/>
      <c r="M168" s="95"/>
      <c r="N168" s="95"/>
      <c r="O168" s="95"/>
    </row>
    <row r="169" spans="12:22">
      <c r="L169" s="95"/>
      <c r="M169" s="95"/>
      <c r="N169" s="95">
        <f>LAMPIRAN!J42</f>
        <v>-12652800</v>
      </c>
      <c r="O169" s="95"/>
    </row>
    <row r="170" spans="12:22">
      <c r="L170" s="159"/>
      <c r="M170" s="159"/>
      <c r="N170" s="159">
        <f>N169/250</f>
        <v>-50611.199999999997</v>
      </c>
      <c r="O170" s="159"/>
      <c r="P170" s="158"/>
      <c r="Q170" s="158"/>
      <c r="R170" s="158"/>
      <c r="S170" s="158"/>
      <c r="T170" s="158"/>
      <c r="U170" s="158"/>
      <c r="V170" s="158"/>
    </row>
    <row r="171" spans="12:22">
      <c r="L171" s="159"/>
      <c r="M171" s="159"/>
      <c r="N171" s="159">
        <f>400*250</f>
        <v>100000</v>
      </c>
      <c r="O171" s="159"/>
      <c r="P171" s="158"/>
      <c r="Q171" s="158"/>
      <c r="R171" s="158"/>
      <c r="S171" s="158"/>
      <c r="T171" s="158"/>
      <c r="U171" s="158"/>
      <c r="V171" s="158"/>
    </row>
    <row r="172" spans="12:22">
      <c r="L172" s="170"/>
      <c r="M172" s="170"/>
      <c r="N172" s="170"/>
      <c r="O172" s="170"/>
      <c r="P172" s="169"/>
      <c r="Q172" s="169"/>
      <c r="R172" s="169"/>
      <c r="S172" s="169"/>
      <c r="T172" s="169"/>
      <c r="U172" s="169"/>
      <c r="V172" s="169"/>
    </row>
    <row r="173" spans="12:22">
      <c r="L173" s="170"/>
      <c r="M173" s="170" t="e">
        <f>LAMPIRAN!J36</f>
        <v>#REF!</v>
      </c>
      <c r="N173" s="170"/>
      <c r="O173" s="170"/>
      <c r="P173" s="169"/>
      <c r="Q173" s="169"/>
      <c r="R173" s="169"/>
      <c r="S173" s="169"/>
      <c r="T173" s="169"/>
      <c r="U173" s="169"/>
      <c r="V173" s="169"/>
    </row>
    <row r="174" spans="12:22">
      <c r="L174" s="159"/>
      <c r="M174" s="159"/>
      <c r="N174" s="159"/>
      <c r="O174" s="159"/>
      <c r="P174" s="158"/>
      <c r="Q174" s="158"/>
      <c r="R174" s="158"/>
      <c r="S174" s="158"/>
      <c r="T174" s="158"/>
      <c r="U174" s="158"/>
      <c r="V174" s="158"/>
    </row>
    <row r="175" spans="12:22">
      <c r="L175" s="170"/>
      <c r="M175" s="170">
        <f>J19</f>
        <v>87271000</v>
      </c>
      <c r="N175" s="170"/>
      <c r="O175" s="170"/>
      <c r="P175" s="169"/>
      <c r="Q175" s="169"/>
      <c r="R175" s="169"/>
      <c r="S175" s="169"/>
      <c r="T175" s="169"/>
      <c r="U175" s="169"/>
      <c r="V175" s="169"/>
    </row>
    <row r="176" spans="12:22">
      <c r="L176" s="170"/>
      <c r="M176" s="172" t="e">
        <f>M175-#REF!</f>
        <v>#REF!</v>
      </c>
      <c r="N176" s="170"/>
      <c r="O176" s="170"/>
      <c r="P176" s="169"/>
      <c r="Q176" s="169"/>
      <c r="R176" s="169"/>
      <c r="S176" s="169"/>
      <c r="T176" s="169"/>
      <c r="U176" s="169"/>
      <c r="V176" s="169"/>
    </row>
    <row r="177" spans="12:22">
      <c r="L177" s="95"/>
      <c r="M177" s="95"/>
      <c r="N177" s="95"/>
      <c r="O177" s="95"/>
    </row>
    <row r="178" spans="12:22">
      <c r="L178" s="95"/>
      <c r="M178" s="95"/>
      <c r="N178" s="95"/>
      <c r="O178" s="95"/>
    </row>
    <row r="179" spans="12:22">
      <c r="L179" s="95"/>
      <c r="M179" s="95"/>
      <c r="N179" s="95"/>
      <c r="O179" s="95"/>
    </row>
    <row r="180" spans="12:22">
      <c r="L180" s="95"/>
      <c r="M180" s="95"/>
      <c r="N180" s="95"/>
      <c r="O180" s="95"/>
    </row>
    <row r="181" spans="12:22">
      <c r="L181" s="95"/>
      <c r="M181" s="95"/>
      <c r="N181" s="95"/>
      <c r="O181" s="95"/>
    </row>
    <row r="182" spans="12:22">
      <c r="L182" s="95"/>
      <c r="M182" s="95"/>
      <c r="N182" s="95"/>
      <c r="O182" s="95"/>
    </row>
    <row r="183" spans="12:22">
      <c r="L183" s="95"/>
      <c r="M183" s="95"/>
      <c r="N183" s="95"/>
      <c r="O183" s="95"/>
    </row>
    <row r="184" spans="12:22">
      <c r="L184" s="116"/>
      <c r="M184" s="116"/>
      <c r="N184" s="116"/>
      <c r="O184" s="116"/>
      <c r="P184" s="115"/>
      <c r="Q184" s="115"/>
      <c r="R184" s="115"/>
      <c r="S184" s="115"/>
      <c r="T184" s="115"/>
      <c r="U184" s="115"/>
      <c r="V184" s="115"/>
    </row>
    <row r="185" spans="12:22">
      <c r="L185" s="116"/>
      <c r="M185" s="116"/>
      <c r="N185" s="116"/>
      <c r="O185" s="116"/>
      <c r="P185" s="115"/>
      <c r="Q185" s="115"/>
      <c r="R185" s="115"/>
      <c r="S185" s="115"/>
      <c r="T185" s="115"/>
      <c r="U185" s="115"/>
      <c r="V185" s="115"/>
    </row>
    <row r="186" spans="12:22">
      <c r="L186" s="95"/>
      <c r="M186" s="95"/>
      <c r="N186" s="95"/>
      <c r="O186" s="95"/>
    </row>
    <row r="187" spans="12:22">
      <c r="L187" s="95"/>
      <c r="M187" s="95"/>
      <c r="N187" s="95"/>
      <c r="O187" s="95"/>
    </row>
    <row r="188" spans="12:22">
      <c r="L188" s="95"/>
      <c r="M188" s="95"/>
      <c r="N188" s="95"/>
      <c r="O188" s="95"/>
    </row>
    <row r="189" spans="12:22">
      <c r="L189" s="95"/>
      <c r="M189" s="95"/>
      <c r="N189" s="95"/>
      <c r="O189" s="95"/>
    </row>
    <row r="190" spans="12:22">
      <c r="L190" s="116"/>
      <c r="M190" s="116"/>
      <c r="N190" s="116"/>
      <c r="O190" s="116"/>
      <c r="P190" s="115"/>
      <c r="Q190" s="115"/>
      <c r="R190" s="115"/>
      <c r="S190" s="115"/>
      <c r="T190" s="115"/>
      <c r="U190" s="115"/>
      <c r="V190" s="115"/>
    </row>
    <row r="191" spans="12:22">
      <c r="L191" s="116"/>
      <c r="M191" s="116"/>
      <c r="N191" s="116"/>
      <c r="O191" s="116"/>
      <c r="P191" s="115"/>
      <c r="Q191" s="115"/>
      <c r="R191" s="115"/>
      <c r="S191" s="115"/>
      <c r="T191" s="115"/>
      <c r="U191" s="115"/>
      <c r="V191" s="115"/>
    </row>
    <row r="192" spans="12:22">
      <c r="L192" s="95"/>
      <c r="M192" s="95"/>
      <c r="N192" s="95"/>
      <c r="O192" s="95"/>
    </row>
    <row r="193" spans="12:22">
      <c r="L193" s="95"/>
      <c r="M193" s="95"/>
      <c r="N193" s="95"/>
      <c r="O193" s="95"/>
    </row>
    <row r="194" spans="12:22">
      <c r="L194" s="116"/>
      <c r="M194" s="116"/>
      <c r="N194" s="116"/>
      <c r="O194" s="116"/>
      <c r="P194" s="115"/>
      <c r="Q194" s="115"/>
      <c r="R194" s="115"/>
      <c r="S194" s="115"/>
      <c r="T194" s="115"/>
      <c r="U194" s="115"/>
      <c r="V194" s="115"/>
    </row>
    <row r="195" spans="12:22">
      <c r="L195" s="95"/>
      <c r="M195" s="95"/>
      <c r="N195" s="95"/>
      <c r="O195" s="95"/>
    </row>
    <row r="196" spans="12:22">
      <c r="L196" s="95"/>
      <c r="M196" s="95"/>
      <c r="N196" s="95"/>
      <c r="O196" s="95"/>
    </row>
    <row r="197" spans="12:22">
      <c r="L197" s="116"/>
      <c r="M197" s="116"/>
      <c r="N197" s="116"/>
      <c r="O197" s="116"/>
      <c r="P197" s="115"/>
      <c r="Q197" s="115"/>
      <c r="R197" s="115"/>
      <c r="S197" s="115"/>
      <c r="T197" s="115"/>
      <c r="U197" s="115"/>
      <c r="V197" s="115"/>
    </row>
    <row r="198" spans="12:22">
      <c r="L198" s="116"/>
      <c r="M198" s="116"/>
      <c r="N198" s="116"/>
      <c r="O198" s="116"/>
      <c r="P198" s="115"/>
      <c r="Q198" s="115"/>
      <c r="R198" s="115"/>
      <c r="S198" s="115"/>
      <c r="T198" s="115"/>
      <c r="U198" s="115"/>
      <c r="V198" s="115"/>
    </row>
    <row r="199" spans="12:22">
      <c r="L199" s="95"/>
      <c r="M199" s="95"/>
      <c r="N199" s="95"/>
      <c r="O199" s="95"/>
    </row>
    <row r="200" spans="12:22">
      <c r="L200" s="95"/>
      <c r="M200" s="95"/>
      <c r="N200" s="95"/>
      <c r="O200" s="95"/>
    </row>
    <row r="201" spans="12:22">
      <c r="L201" s="116"/>
      <c r="M201" s="116"/>
      <c r="N201" s="116"/>
      <c r="O201" s="116"/>
      <c r="P201" s="115"/>
      <c r="Q201" s="115"/>
      <c r="R201" s="115"/>
      <c r="S201" s="115"/>
      <c r="T201" s="115"/>
      <c r="U201" s="115"/>
      <c r="V201" s="115"/>
    </row>
    <row r="202" spans="12:22">
      <c r="L202" s="95"/>
      <c r="M202" s="95"/>
      <c r="N202" s="95"/>
      <c r="O202" s="95"/>
    </row>
    <row r="203" spans="12:22">
      <c r="L203" s="95"/>
      <c r="M203" s="95"/>
      <c r="N203" s="95"/>
      <c r="O203" s="95"/>
    </row>
    <row r="204" spans="12:22">
      <c r="L204" s="116"/>
      <c r="M204" s="116"/>
      <c r="N204" s="116"/>
      <c r="O204" s="116"/>
      <c r="P204" s="115"/>
      <c r="Q204" s="115"/>
      <c r="R204" s="115"/>
      <c r="S204" s="115"/>
      <c r="T204" s="115"/>
      <c r="U204" s="115"/>
      <c r="V204" s="115"/>
    </row>
    <row r="205" spans="12:22">
      <c r="L205" s="95"/>
      <c r="M205" s="95"/>
      <c r="N205" s="95"/>
      <c r="O205" s="95"/>
    </row>
    <row r="206" spans="12:22">
      <c r="L206" s="95"/>
      <c r="M206" s="95"/>
      <c r="N206" s="95"/>
      <c r="O206" s="95"/>
    </row>
    <row r="207" spans="12:22">
      <c r="L207" s="116"/>
      <c r="M207" s="116"/>
      <c r="N207" s="116"/>
      <c r="O207" s="116"/>
      <c r="P207" s="115"/>
      <c r="Q207" s="115"/>
      <c r="R207" s="115"/>
      <c r="S207" s="115"/>
      <c r="T207" s="115"/>
      <c r="U207" s="115"/>
      <c r="V207" s="115"/>
    </row>
    <row r="208" spans="12:22">
      <c r="L208" s="95"/>
      <c r="M208" s="95"/>
      <c r="N208" s="95"/>
      <c r="O208" s="95"/>
    </row>
    <row r="209" spans="12:15">
      <c r="L209" s="95"/>
      <c r="M209" s="95"/>
      <c r="N209" s="95"/>
      <c r="O209" s="95"/>
    </row>
    <row r="210" spans="12:15">
      <c r="L210" s="95"/>
      <c r="M210" s="95"/>
      <c r="N210" s="95">
        <f>SUM(N17:N209)</f>
        <v>370358088.80000001</v>
      </c>
      <c r="O210" s="95">
        <f>SUM(O17:O209)</f>
        <v>109610000</v>
      </c>
    </row>
    <row r="211" spans="12:15">
      <c r="L211" s="116"/>
      <c r="M211" s="134"/>
      <c r="N211" s="95"/>
      <c r="O211" s="95"/>
    </row>
    <row r="212" spans="12:15">
      <c r="L212" s="95"/>
      <c r="M212" s="95"/>
      <c r="N212" s="95"/>
      <c r="O212" s="95"/>
    </row>
    <row r="213" spans="12:15">
      <c r="L213" s="95"/>
      <c r="M213" s="95"/>
      <c r="N213" s="95"/>
      <c r="O213" s="95"/>
    </row>
    <row r="214" spans="12:15">
      <c r="L214" s="95"/>
      <c r="M214" s="95"/>
      <c r="N214" s="95"/>
      <c r="O214" s="95"/>
    </row>
    <row r="215" spans="12:15">
      <c r="L215" s="95"/>
      <c r="M215" s="95"/>
      <c r="N215" s="95"/>
      <c r="O215" s="95"/>
    </row>
    <row r="216" spans="12:15">
      <c r="L216" s="95"/>
      <c r="M216" s="95"/>
      <c r="N216" s="95"/>
      <c r="O216" s="95"/>
    </row>
    <row r="217" spans="12:15">
      <c r="L217" s="95"/>
      <c r="M217" s="95"/>
      <c r="N217" s="95"/>
      <c r="O217" s="95"/>
    </row>
    <row r="218" spans="12:15">
      <c r="L218" s="95"/>
      <c r="M218" s="95"/>
      <c r="N218" s="95"/>
      <c r="O218" s="95"/>
    </row>
    <row r="219" spans="12:15">
      <c r="L219" s="95"/>
      <c r="M219" s="95"/>
      <c r="N219" s="95"/>
      <c r="O219" s="95"/>
    </row>
    <row r="220" spans="12:15">
      <c r="L220" s="95"/>
      <c r="M220" s="95"/>
      <c r="N220" s="95"/>
      <c r="O220" s="95"/>
    </row>
    <row r="221" spans="12:15">
      <c r="L221" s="95"/>
      <c r="M221" s="95"/>
      <c r="N221" s="95"/>
      <c r="O221" s="95"/>
    </row>
    <row r="222" spans="12:15">
      <c r="L222" s="95"/>
      <c r="M222" s="95"/>
      <c r="N222" s="95"/>
      <c r="O222" s="95"/>
    </row>
    <row r="223" spans="12:15">
      <c r="L223" s="95"/>
      <c r="M223" s="95"/>
      <c r="N223" s="95"/>
      <c r="O223" s="95"/>
    </row>
    <row r="224" spans="12:15">
      <c r="L224" s="95"/>
      <c r="M224" s="95"/>
      <c r="N224" s="95"/>
      <c r="O224" s="95"/>
    </row>
    <row r="225" spans="12:15">
      <c r="L225" s="95"/>
      <c r="M225" s="95"/>
      <c r="N225" s="95"/>
      <c r="O225" s="95"/>
    </row>
  </sheetData>
  <mergeCells count="35">
    <mergeCell ref="G159:J159"/>
    <mergeCell ref="A148:C148"/>
    <mergeCell ref="E148:F148"/>
    <mergeCell ref="A149:C149"/>
    <mergeCell ref="E149:F149"/>
    <mergeCell ref="G150:J150"/>
    <mergeCell ref="B151:F151"/>
    <mergeCell ref="B152:F152"/>
    <mergeCell ref="G152:J152"/>
    <mergeCell ref="B157:F157"/>
    <mergeCell ref="G157:J157"/>
    <mergeCell ref="G158:J158"/>
    <mergeCell ref="A147:C147"/>
    <mergeCell ref="E147:F147"/>
    <mergeCell ref="C19:F19"/>
    <mergeCell ref="A144:I144"/>
    <mergeCell ref="B145:F145"/>
    <mergeCell ref="A146:C146"/>
    <mergeCell ref="E146:F146"/>
    <mergeCell ref="L13:W15"/>
    <mergeCell ref="A16:B16"/>
    <mergeCell ref="C16:F16"/>
    <mergeCell ref="G16:H16"/>
    <mergeCell ref="A12:B12"/>
    <mergeCell ref="A13:B15"/>
    <mergeCell ref="C13:F15"/>
    <mergeCell ref="G13:H15"/>
    <mergeCell ref="I13:I15"/>
    <mergeCell ref="J13:J15"/>
    <mergeCell ref="E11:F11"/>
    <mergeCell ref="A1:J1"/>
    <mergeCell ref="A2:J2"/>
    <mergeCell ref="A3:J3"/>
    <mergeCell ref="F6:J7"/>
    <mergeCell ref="E9:F9"/>
  </mergeCells>
  <pageMargins left="0.70866141732283472" right="0.31496062992125984" top="0.55118110236220474" bottom="1.1023622047244095" header="0.31496062992125984" footer="0.31496062992125984"/>
  <pageSetup paperSize="5" scale="85" orientation="portrait" horizontalDpi="4294967293" verticalDpi="0" r:id="rId1"/>
  <rowBreaks count="1" manualBreakCount="1">
    <brk id="159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:W48"/>
  <sheetViews>
    <sheetView view="pageBreakPreview" topLeftCell="A20" zoomScale="96" zoomScaleNormal="100" zoomScaleSheetLayoutView="96" workbookViewId="0">
      <selection activeCell="G47" sqref="G47:J47"/>
    </sheetView>
  </sheetViews>
  <sheetFormatPr defaultRowHeight="14.25"/>
  <cols>
    <col min="1" max="1" width="2.7109375" style="94" customWidth="1"/>
    <col min="2" max="2" width="10.7109375" style="94" customWidth="1"/>
    <col min="3" max="4" width="2.7109375" style="94" customWidth="1"/>
    <col min="5" max="5" width="9.140625" style="94"/>
    <col min="6" max="6" width="25.7109375" style="94" customWidth="1"/>
    <col min="7" max="8" width="9.140625" style="94"/>
    <col min="9" max="10" width="17.7109375" style="94" customWidth="1"/>
    <col min="11" max="11" width="2.7109375" style="94" customWidth="1"/>
    <col min="12" max="14" width="12.7109375" style="94" customWidth="1"/>
    <col min="15" max="23" width="11.5703125" style="94" customWidth="1"/>
    <col min="24" max="16384" width="9.140625" style="94"/>
  </cols>
  <sheetData>
    <row r="1" spans="1:23" ht="15.75">
      <c r="A1" s="921" t="s">
        <v>90</v>
      </c>
      <c r="B1" s="921"/>
      <c r="C1" s="921"/>
      <c r="D1" s="921"/>
      <c r="E1" s="921"/>
      <c r="F1" s="921"/>
      <c r="G1" s="921"/>
      <c r="H1" s="921"/>
      <c r="I1" s="921"/>
      <c r="J1" s="921"/>
      <c r="L1" s="95"/>
      <c r="M1" s="95"/>
      <c r="N1" s="95"/>
      <c r="O1" s="95"/>
    </row>
    <row r="2" spans="1:23" ht="15.75">
      <c r="A2" s="921" t="s">
        <v>1211</v>
      </c>
      <c r="B2" s="921"/>
      <c r="C2" s="921"/>
      <c r="D2" s="921"/>
      <c r="E2" s="921"/>
      <c r="F2" s="921"/>
      <c r="G2" s="921"/>
      <c r="H2" s="921"/>
      <c r="I2" s="921"/>
      <c r="J2" s="921"/>
      <c r="L2" s="95"/>
      <c r="M2" s="95"/>
      <c r="N2" s="95"/>
      <c r="O2" s="95"/>
    </row>
    <row r="3" spans="1:23" ht="15.75">
      <c r="A3" s="921" t="str">
        <f>'1.1.6'!A3:J3</f>
        <v>TAHUN ANGGARAN 2024</v>
      </c>
      <c r="B3" s="921"/>
      <c r="C3" s="921"/>
      <c r="D3" s="921"/>
      <c r="E3" s="921"/>
      <c r="F3" s="921"/>
      <c r="G3" s="921"/>
      <c r="H3" s="921"/>
      <c r="I3" s="921"/>
      <c r="J3" s="921"/>
      <c r="L3" s="95"/>
      <c r="M3" s="95"/>
      <c r="N3" s="95"/>
      <c r="O3" s="95"/>
    </row>
    <row r="4" spans="1:23">
      <c r="A4" s="96"/>
      <c r="B4" s="96"/>
      <c r="C4" s="96"/>
      <c r="D4" s="96"/>
      <c r="E4" s="96"/>
      <c r="F4" s="96"/>
      <c r="G4" s="96"/>
      <c r="H4" s="96"/>
      <c r="I4" s="96"/>
      <c r="J4" s="96"/>
      <c r="L4" s="95"/>
      <c r="M4" s="95"/>
      <c r="N4" s="95"/>
      <c r="O4" s="95"/>
    </row>
    <row r="5" spans="1:23">
      <c r="A5" s="97" t="s">
        <v>93</v>
      </c>
      <c r="B5" s="96" t="s">
        <v>94</v>
      </c>
      <c r="C5" s="98"/>
      <c r="D5" s="99" t="s">
        <v>95</v>
      </c>
      <c r="E5" s="97" t="s">
        <v>93</v>
      </c>
      <c r="F5" s="98" t="str">
        <f>LAMPIRAN!F22</f>
        <v>Penyelenggaraan Pemerintahan Desa</v>
      </c>
      <c r="G5" s="96"/>
      <c r="H5" s="96"/>
      <c r="I5" s="96"/>
      <c r="J5" s="96"/>
      <c r="L5" s="95"/>
      <c r="M5" s="95"/>
      <c r="N5" s="95"/>
      <c r="O5" s="95"/>
    </row>
    <row r="6" spans="1:23">
      <c r="A6" s="97" t="s">
        <v>96</v>
      </c>
      <c r="B6" s="96" t="s">
        <v>97</v>
      </c>
      <c r="C6" s="98"/>
      <c r="D6" s="99" t="s">
        <v>95</v>
      </c>
      <c r="E6" s="97" t="s">
        <v>98</v>
      </c>
      <c r="F6" s="922" t="str">
        <f>LAMPIRAN!F24</f>
        <v>Penyelenggaraan Belanja Penghasilan Tetap, Tunjangan dan Operasional Pemerintahan Desa</v>
      </c>
      <c r="G6" s="922"/>
      <c r="H6" s="922"/>
      <c r="I6" s="922"/>
      <c r="J6" s="922"/>
      <c r="L6" s="95"/>
      <c r="M6" s="95"/>
      <c r="N6" s="95"/>
      <c r="O6" s="95"/>
    </row>
    <row r="7" spans="1:23">
      <c r="A7" s="97"/>
      <c r="B7" s="96"/>
      <c r="C7" s="98"/>
      <c r="D7" s="99"/>
      <c r="E7" s="97"/>
      <c r="F7" s="922"/>
      <c r="G7" s="922"/>
      <c r="H7" s="922"/>
      <c r="I7" s="922"/>
      <c r="J7" s="922"/>
      <c r="L7" s="95"/>
      <c r="M7" s="95"/>
      <c r="N7" s="95"/>
      <c r="O7" s="95"/>
    </row>
    <row r="8" spans="1:23">
      <c r="A8" s="97" t="s">
        <v>99</v>
      </c>
      <c r="B8" s="96" t="s">
        <v>100</v>
      </c>
      <c r="C8" s="98"/>
      <c r="D8" s="99" t="s">
        <v>95</v>
      </c>
      <c r="E8" s="97" t="s">
        <v>269</v>
      </c>
      <c r="F8" s="98" t="str">
        <f>LAMPIRAN!F37</f>
        <v>Penyediaan Insentif/Operasional RT/RW</v>
      </c>
      <c r="G8" s="96"/>
      <c r="H8" s="96"/>
      <c r="I8" s="96"/>
      <c r="J8" s="96"/>
      <c r="L8" s="95"/>
      <c r="M8" s="95"/>
      <c r="N8" s="95"/>
      <c r="O8" s="95"/>
    </row>
    <row r="9" spans="1:23">
      <c r="A9" s="97" t="s">
        <v>102</v>
      </c>
      <c r="B9" s="96" t="s">
        <v>103</v>
      </c>
      <c r="C9" s="98"/>
      <c r="D9" s="99" t="s">
        <v>95</v>
      </c>
      <c r="E9" s="920" t="str">
        <f>'1.1.6'!E9:F9</f>
        <v>01 Januari s/d 31 Desember 2024</v>
      </c>
      <c r="F9" s="920"/>
      <c r="G9" s="96"/>
      <c r="H9" s="96"/>
      <c r="I9" s="96"/>
      <c r="J9" s="96"/>
      <c r="L9" s="95"/>
      <c r="M9" s="95"/>
      <c r="N9" s="95"/>
      <c r="O9" s="95"/>
    </row>
    <row r="10" spans="1:23">
      <c r="A10" s="97"/>
      <c r="B10" s="96" t="s">
        <v>104</v>
      </c>
      <c r="C10" s="98"/>
      <c r="D10" s="99"/>
      <c r="E10" s="96"/>
      <c r="F10" s="98"/>
      <c r="G10" s="96"/>
      <c r="H10" s="96"/>
      <c r="I10" s="96"/>
      <c r="J10" s="96"/>
      <c r="L10" s="95"/>
      <c r="M10" s="95"/>
      <c r="N10" s="95"/>
      <c r="O10" s="95"/>
    </row>
    <row r="11" spans="1:23">
      <c r="A11" s="97" t="s">
        <v>105</v>
      </c>
      <c r="B11" s="96" t="s">
        <v>106</v>
      </c>
      <c r="C11" s="98"/>
      <c r="D11" s="99" t="s">
        <v>95</v>
      </c>
      <c r="E11" s="920" t="s">
        <v>48</v>
      </c>
      <c r="F11" s="920"/>
      <c r="G11" s="96"/>
      <c r="H11" s="96"/>
      <c r="I11" s="96"/>
      <c r="J11" s="96"/>
      <c r="L11" s="95"/>
      <c r="M11" s="95"/>
      <c r="N11" s="95"/>
      <c r="O11" s="95"/>
    </row>
    <row r="12" spans="1:23" ht="15" customHeight="1">
      <c r="A12" s="927" t="s">
        <v>108</v>
      </c>
      <c r="B12" s="927"/>
      <c r="C12" s="98"/>
      <c r="D12" s="100" t="s">
        <v>95</v>
      </c>
      <c r="E12" s="101"/>
      <c r="F12" s="98"/>
      <c r="G12" s="96"/>
      <c r="H12" s="96"/>
      <c r="I12" s="96"/>
      <c r="J12" s="96"/>
      <c r="L12" s="95"/>
      <c r="M12" s="95"/>
      <c r="N12" s="95"/>
      <c r="O12" s="95"/>
    </row>
    <row r="13" spans="1:23">
      <c r="A13" s="928" t="s">
        <v>109</v>
      </c>
      <c r="B13" s="928"/>
      <c r="C13" s="928" t="s">
        <v>110</v>
      </c>
      <c r="D13" s="928"/>
      <c r="E13" s="928"/>
      <c r="F13" s="928"/>
      <c r="G13" s="929" t="s">
        <v>111</v>
      </c>
      <c r="H13" s="930"/>
      <c r="I13" s="926" t="s">
        <v>112</v>
      </c>
      <c r="J13" s="926" t="s">
        <v>113</v>
      </c>
      <c r="L13" s="954" t="s">
        <v>834</v>
      </c>
      <c r="M13" s="954"/>
      <c r="N13" s="954"/>
      <c r="O13" s="954"/>
      <c r="P13" s="954"/>
      <c r="Q13" s="954"/>
      <c r="R13" s="954"/>
      <c r="S13" s="954"/>
      <c r="T13" s="954"/>
      <c r="U13" s="954"/>
      <c r="V13" s="954"/>
      <c r="W13" s="954"/>
    </row>
    <row r="14" spans="1:23">
      <c r="A14" s="928"/>
      <c r="B14" s="928"/>
      <c r="C14" s="928"/>
      <c r="D14" s="928"/>
      <c r="E14" s="928"/>
      <c r="F14" s="928"/>
      <c r="G14" s="931"/>
      <c r="H14" s="932"/>
      <c r="I14" s="926"/>
      <c r="J14" s="926"/>
      <c r="L14" s="954"/>
      <c r="M14" s="954"/>
      <c r="N14" s="954"/>
      <c r="O14" s="954"/>
      <c r="P14" s="954"/>
      <c r="Q14" s="954"/>
      <c r="R14" s="954"/>
      <c r="S14" s="954"/>
      <c r="T14" s="954"/>
      <c r="U14" s="954"/>
      <c r="V14" s="954"/>
      <c r="W14" s="954"/>
    </row>
    <row r="15" spans="1:23">
      <c r="A15" s="928"/>
      <c r="B15" s="928"/>
      <c r="C15" s="928"/>
      <c r="D15" s="928"/>
      <c r="E15" s="928"/>
      <c r="F15" s="928"/>
      <c r="G15" s="933"/>
      <c r="H15" s="934"/>
      <c r="I15" s="926"/>
      <c r="J15" s="926"/>
      <c r="L15" s="954"/>
      <c r="M15" s="954"/>
      <c r="N15" s="954"/>
      <c r="O15" s="954"/>
      <c r="P15" s="954"/>
      <c r="Q15" s="954"/>
      <c r="R15" s="954"/>
      <c r="S15" s="954"/>
      <c r="T15" s="954"/>
      <c r="U15" s="954"/>
      <c r="V15" s="954"/>
      <c r="W15" s="954"/>
    </row>
    <row r="16" spans="1:23">
      <c r="A16" s="923">
        <v>1</v>
      </c>
      <c r="B16" s="923"/>
      <c r="C16" s="923">
        <v>2</v>
      </c>
      <c r="D16" s="923"/>
      <c r="E16" s="923"/>
      <c r="F16" s="923"/>
      <c r="G16" s="924">
        <v>3</v>
      </c>
      <c r="H16" s="925"/>
      <c r="I16" s="102">
        <v>4</v>
      </c>
      <c r="J16" s="102">
        <v>5</v>
      </c>
      <c r="L16" s="103">
        <v>1</v>
      </c>
      <c r="M16" s="103">
        <v>2</v>
      </c>
      <c r="N16" s="103">
        <v>3</v>
      </c>
      <c r="O16" s="103">
        <v>4</v>
      </c>
      <c r="P16" s="103">
        <v>5</v>
      </c>
      <c r="Q16" s="103">
        <v>6</v>
      </c>
      <c r="R16" s="103">
        <v>7</v>
      </c>
      <c r="S16" s="103">
        <v>8</v>
      </c>
      <c r="T16" s="103">
        <v>9</v>
      </c>
      <c r="U16" s="103">
        <v>10</v>
      </c>
      <c r="V16" s="103">
        <v>11</v>
      </c>
      <c r="W16" s="103">
        <v>12</v>
      </c>
    </row>
    <row r="17" spans="1:23">
      <c r="A17" s="104"/>
      <c r="B17" s="105"/>
      <c r="C17" s="106"/>
      <c r="D17" s="107"/>
      <c r="E17" s="107"/>
      <c r="F17" s="108"/>
      <c r="G17" s="109"/>
      <c r="H17" s="105"/>
      <c r="I17" s="110"/>
      <c r="J17" s="110"/>
      <c r="L17" s="95"/>
      <c r="M17" s="95"/>
      <c r="N17" s="95"/>
      <c r="O17" s="95"/>
    </row>
    <row r="18" spans="1:23">
      <c r="A18" s="106" t="str">
        <f>E5</f>
        <v>1.</v>
      </c>
      <c r="B18" s="105"/>
      <c r="C18" s="106" t="str">
        <f>F5</f>
        <v>Penyelenggaraan Pemerintahan Desa</v>
      </c>
      <c r="D18" s="107"/>
      <c r="E18" s="107"/>
      <c r="F18" s="108"/>
      <c r="G18" s="109"/>
      <c r="H18" s="105"/>
      <c r="I18" s="110"/>
      <c r="J18" s="110">
        <f>J19</f>
        <v>60000000</v>
      </c>
      <c r="L18" s="95"/>
      <c r="M18" s="95"/>
      <c r="N18" s="95"/>
      <c r="O18" s="95"/>
    </row>
    <row r="19" spans="1:23" ht="45" customHeight="1">
      <c r="A19" s="111" t="str">
        <f>E6</f>
        <v>1.1</v>
      </c>
      <c r="B19" s="105"/>
      <c r="C19" s="938" t="str">
        <f>F6</f>
        <v>Penyelenggaraan Belanja Penghasilan Tetap, Tunjangan dan Operasional Pemerintahan Desa</v>
      </c>
      <c r="D19" s="939"/>
      <c r="E19" s="939"/>
      <c r="F19" s="940"/>
      <c r="G19" s="109"/>
      <c r="H19" s="105"/>
      <c r="I19" s="110"/>
      <c r="J19" s="110">
        <f>J20</f>
        <v>60000000</v>
      </c>
      <c r="L19" s="95"/>
      <c r="M19" s="95"/>
      <c r="N19" s="95"/>
      <c r="O19" s="95"/>
    </row>
    <row r="20" spans="1:23">
      <c r="A20" s="111" t="str">
        <f>E8</f>
        <v>1.1.7</v>
      </c>
      <c r="B20" s="105"/>
      <c r="C20" s="106" t="str">
        <f>F8</f>
        <v>Penyediaan Insentif/Operasional RT/RW</v>
      </c>
      <c r="D20" s="107"/>
      <c r="E20" s="107"/>
      <c r="F20" s="108"/>
      <c r="G20" s="109"/>
      <c r="H20" s="105"/>
      <c r="I20" s="110"/>
      <c r="J20" s="110">
        <f>J21</f>
        <v>60000000</v>
      </c>
      <c r="L20" s="95"/>
      <c r="M20" s="95"/>
      <c r="N20" s="95"/>
      <c r="O20" s="95"/>
    </row>
    <row r="21" spans="1:23" s="115" customFormat="1">
      <c r="A21" s="104" t="s">
        <v>270</v>
      </c>
      <c r="B21" s="105"/>
      <c r="C21" s="112" t="s">
        <v>43</v>
      </c>
      <c r="D21" s="113"/>
      <c r="E21" s="113"/>
      <c r="F21" s="108"/>
      <c r="G21" s="109"/>
      <c r="H21" s="105"/>
      <c r="I21" s="110"/>
      <c r="J21" s="110">
        <f>J22</f>
        <v>60000000</v>
      </c>
      <c r="L21" s="95"/>
      <c r="M21" s="95"/>
      <c r="N21" s="95"/>
      <c r="O21" s="95"/>
      <c r="P21" s="94"/>
      <c r="Q21" s="94"/>
      <c r="R21" s="94"/>
      <c r="S21" s="94"/>
      <c r="T21" s="94"/>
      <c r="U21" s="94"/>
      <c r="V21" s="94"/>
      <c r="W21" s="94"/>
    </row>
    <row r="22" spans="1:23" s="115" customFormat="1">
      <c r="A22" s="104" t="s">
        <v>271</v>
      </c>
      <c r="B22" s="105"/>
      <c r="C22" s="124" t="s">
        <v>272</v>
      </c>
      <c r="D22" s="113"/>
      <c r="E22" s="113"/>
      <c r="F22" s="114"/>
      <c r="G22" s="109"/>
      <c r="H22" s="105"/>
      <c r="I22" s="110"/>
      <c r="J22" s="110">
        <f>J23+J27</f>
        <v>60000000</v>
      </c>
      <c r="L22" s="116"/>
      <c r="M22" s="116"/>
      <c r="N22" s="116"/>
      <c r="O22" s="116"/>
    </row>
    <row r="23" spans="1:23" s="115" customFormat="1">
      <c r="A23" s="104"/>
      <c r="B23" s="105"/>
      <c r="C23" s="179" t="s">
        <v>273</v>
      </c>
      <c r="D23" s="107"/>
      <c r="E23" s="179"/>
      <c r="F23" s="114"/>
      <c r="G23" s="109"/>
      <c r="H23" s="105"/>
      <c r="I23" s="110"/>
      <c r="J23" s="110">
        <f>SUM(J24:J25)</f>
        <v>60000000</v>
      </c>
      <c r="L23" s="116"/>
      <c r="M23" s="116"/>
      <c r="N23" s="116"/>
      <c r="O23" s="116"/>
    </row>
    <row r="24" spans="1:23">
      <c r="A24" s="117"/>
      <c r="B24" s="118"/>
      <c r="C24" s="119" t="s">
        <v>57</v>
      </c>
      <c r="D24" s="142" t="s">
        <v>1212</v>
      </c>
      <c r="E24" s="142"/>
      <c r="F24" s="121"/>
      <c r="G24" s="122">
        <v>228</v>
      </c>
      <c r="H24" s="118" t="s">
        <v>121</v>
      </c>
      <c r="I24" s="123">
        <v>200000</v>
      </c>
      <c r="J24" s="123">
        <f t="shared" ref="J24:J29" si="0">G24*I24</f>
        <v>45600000</v>
      </c>
      <c r="L24" s="95">
        <f>J24/12</f>
        <v>3800000</v>
      </c>
      <c r="M24" s="95">
        <f>L24</f>
        <v>3800000</v>
      </c>
      <c r="N24" s="95">
        <f t="shared" ref="N24:W24" si="1">M24</f>
        <v>3800000</v>
      </c>
      <c r="O24" s="95">
        <f t="shared" si="1"/>
        <v>3800000</v>
      </c>
      <c r="P24" s="95">
        <f t="shared" si="1"/>
        <v>3800000</v>
      </c>
      <c r="Q24" s="95">
        <f t="shared" si="1"/>
        <v>3800000</v>
      </c>
      <c r="R24" s="95">
        <f t="shared" si="1"/>
        <v>3800000</v>
      </c>
      <c r="S24" s="95">
        <f t="shared" si="1"/>
        <v>3800000</v>
      </c>
      <c r="T24" s="95">
        <f t="shared" si="1"/>
        <v>3800000</v>
      </c>
      <c r="U24" s="95">
        <f t="shared" si="1"/>
        <v>3800000</v>
      </c>
      <c r="V24" s="95">
        <f t="shared" si="1"/>
        <v>3800000</v>
      </c>
      <c r="W24" s="95">
        <f t="shared" si="1"/>
        <v>3800000</v>
      </c>
    </row>
    <row r="25" spans="1:23">
      <c r="A25" s="117"/>
      <c r="B25" s="118"/>
      <c r="C25" s="119" t="s">
        <v>57</v>
      </c>
      <c r="D25" s="142" t="s">
        <v>955</v>
      </c>
      <c r="E25" s="142"/>
      <c r="F25" s="121"/>
      <c r="G25" s="122">
        <f>4*12</f>
        <v>48</v>
      </c>
      <c r="H25" s="118" t="s">
        <v>121</v>
      </c>
      <c r="I25" s="123">
        <v>300000</v>
      </c>
      <c r="J25" s="123">
        <f t="shared" si="0"/>
        <v>14400000</v>
      </c>
      <c r="L25" s="95">
        <f>J25/12</f>
        <v>1200000</v>
      </c>
      <c r="M25" s="95">
        <f>L25</f>
        <v>1200000</v>
      </c>
      <c r="N25" s="95">
        <f t="shared" ref="N25:W25" si="2">M25</f>
        <v>1200000</v>
      </c>
      <c r="O25" s="95">
        <f t="shared" si="2"/>
        <v>1200000</v>
      </c>
      <c r="P25" s="95">
        <f t="shared" si="2"/>
        <v>1200000</v>
      </c>
      <c r="Q25" s="95">
        <f t="shared" si="2"/>
        <v>1200000</v>
      </c>
      <c r="R25" s="95">
        <f t="shared" si="2"/>
        <v>1200000</v>
      </c>
      <c r="S25" s="95">
        <f t="shared" si="2"/>
        <v>1200000</v>
      </c>
      <c r="T25" s="95">
        <f t="shared" si="2"/>
        <v>1200000</v>
      </c>
      <c r="U25" s="95">
        <f t="shared" si="2"/>
        <v>1200000</v>
      </c>
      <c r="V25" s="95">
        <f t="shared" si="2"/>
        <v>1200000</v>
      </c>
      <c r="W25" s="95">
        <f t="shared" si="2"/>
        <v>1200000</v>
      </c>
    </row>
    <row r="26" spans="1:23" ht="13.5" hidden="1" customHeight="1">
      <c r="A26" s="117"/>
      <c r="B26" s="118"/>
      <c r="C26" s="119"/>
      <c r="D26" s="142"/>
      <c r="E26" s="150"/>
      <c r="F26" s="121"/>
      <c r="G26" s="122"/>
      <c r="H26" s="118"/>
      <c r="I26" s="123"/>
      <c r="J26" s="123"/>
      <c r="L26" s="95"/>
      <c r="M26" s="95">
        <f t="shared" ref="M26:W29" si="3">L26</f>
        <v>0</v>
      </c>
      <c r="N26" s="95">
        <f t="shared" si="3"/>
        <v>0</v>
      </c>
      <c r="O26" s="95">
        <f t="shared" si="3"/>
        <v>0</v>
      </c>
      <c r="P26" s="95">
        <f t="shared" si="3"/>
        <v>0</v>
      </c>
      <c r="Q26" s="95">
        <f t="shared" si="3"/>
        <v>0</v>
      </c>
      <c r="R26" s="95">
        <f t="shared" si="3"/>
        <v>0</v>
      </c>
      <c r="S26" s="95">
        <f t="shared" si="3"/>
        <v>0</v>
      </c>
      <c r="T26" s="95">
        <f t="shared" si="3"/>
        <v>0</v>
      </c>
      <c r="U26" s="95">
        <f t="shared" si="3"/>
        <v>0</v>
      </c>
      <c r="V26" s="95">
        <f t="shared" si="3"/>
        <v>0</v>
      </c>
      <c r="W26" s="95">
        <f t="shared" si="3"/>
        <v>0</v>
      </c>
    </row>
    <row r="27" spans="1:23" s="115" customFormat="1" hidden="1">
      <c r="A27" s="104"/>
      <c r="B27" s="105"/>
      <c r="C27" s="179" t="s">
        <v>274</v>
      </c>
      <c r="D27" s="107"/>
      <c r="E27" s="179"/>
      <c r="F27" s="114"/>
      <c r="G27" s="109"/>
      <c r="H27" s="105"/>
      <c r="I27" s="110"/>
      <c r="J27" s="110">
        <f>SUM(J28:J29)</f>
        <v>0</v>
      </c>
      <c r="L27" s="95"/>
      <c r="M27" s="95">
        <f t="shared" si="3"/>
        <v>0</v>
      </c>
      <c r="N27" s="95">
        <f t="shared" si="3"/>
        <v>0</v>
      </c>
      <c r="O27" s="95">
        <f t="shared" si="3"/>
        <v>0</v>
      </c>
      <c r="P27" s="95">
        <f t="shared" si="3"/>
        <v>0</v>
      </c>
      <c r="Q27" s="95">
        <f t="shared" si="3"/>
        <v>0</v>
      </c>
      <c r="R27" s="95">
        <f t="shared" si="3"/>
        <v>0</v>
      </c>
      <c r="S27" s="95">
        <f t="shared" si="3"/>
        <v>0</v>
      </c>
      <c r="T27" s="95">
        <f t="shared" si="3"/>
        <v>0</v>
      </c>
      <c r="U27" s="95">
        <f t="shared" si="3"/>
        <v>0</v>
      </c>
      <c r="V27" s="95">
        <f t="shared" si="3"/>
        <v>0</v>
      </c>
      <c r="W27" s="95">
        <f t="shared" si="3"/>
        <v>0</v>
      </c>
    </row>
    <row r="28" spans="1:23" hidden="1">
      <c r="A28" s="117"/>
      <c r="B28" s="118"/>
      <c r="C28" s="119" t="s">
        <v>57</v>
      </c>
      <c r="D28" s="142" t="s">
        <v>956</v>
      </c>
      <c r="E28" s="142"/>
      <c r="F28" s="121"/>
      <c r="G28" s="122"/>
      <c r="H28" s="118" t="s">
        <v>121</v>
      </c>
      <c r="I28" s="123">
        <v>25000</v>
      </c>
      <c r="J28" s="123">
        <f t="shared" si="0"/>
        <v>0</v>
      </c>
      <c r="L28" s="95">
        <f>J28/12</f>
        <v>0</v>
      </c>
      <c r="M28" s="95">
        <f t="shared" si="3"/>
        <v>0</v>
      </c>
      <c r="N28" s="95">
        <f t="shared" si="3"/>
        <v>0</v>
      </c>
      <c r="O28" s="95">
        <f t="shared" si="3"/>
        <v>0</v>
      </c>
      <c r="P28" s="95">
        <f t="shared" si="3"/>
        <v>0</v>
      </c>
      <c r="Q28" s="95">
        <f t="shared" si="3"/>
        <v>0</v>
      </c>
      <c r="R28" s="95">
        <f t="shared" si="3"/>
        <v>0</v>
      </c>
      <c r="S28" s="95">
        <f t="shared" si="3"/>
        <v>0</v>
      </c>
      <c r="T28" s="95">
        <f t="shared" si="3"/>
        <v>0</v>
      </c>
      <c r="U28" s="95">
        <f t="shared" si="3"/>
        <v>0</v>
      </c>
      <c r="V28" s="95">
        <f t="shared" si="3"/>
        <v>0</v>
      </c>
      <c r="W28" s="95">
        <f t="shared" si="3"/>
        <v>0</v>
      </c>
    </row>
    <row r="29" spans="1:23" hidden="1">
      <c r="A29" s="117"/>
      <c r="B29" s="118"/>
      <c r="C29" s="119" t="s">
        <v>57</v>
      </c>
      <c r="D29" s="142" t="s">
        <v>957</v>
      </c>
      <c r="E29" s="142"/>
      <c r="F29" s="121"/>
      <c r="G29" s="122"/>
      <c r="H29" s="118" t="s">
        <v>121</v>
      </c>
      <c r="I29" s="123">
        <v>25000</v>
      </c>
      <c r="J29" s="123">
        <f t="shared" si="0"/>
        <v>0</v>
      </c>
      <c r="L29" s="95">
        <f>J29/12</f>
        <v>0</v>
      </c>
      <c r="M29" s="95">
        <f t="shared" si="3"/>
        <v>0</v>
      </c>
      <c r="N29" s="95">
        <f t="shared" si="3"/>
        <v>0</v>
      </c>
      <c r="O29" s="95">
        <f t="shared" si="3"/>
        <v>0</v>
      </c>
      <c r="P29" s="95">
        <f t="shared" si="3"/>
        <v>0</v>
      </c>
      <c r="Q29" s="95">
        <f t="shared" si="3"/>
        <v>0</v>
      </c>
      <c r="R29" s="95">
        <f t="shared" si="3"/>
        <v>0</v>
      </c>
      <c r="S29" s="95">
        <f t="shared" si="3"/>
        <v>0</v>
      </c>
      <c r="T29" s="95">
        <f t="shared" si="3"/>
        <v>0</v>
      </c>
      <c r="U29" s="95">
        <f t="shared" si="3"/>
        <v>0</v>
      </c>
      <c r="V29" s="95">
        <f t="shared" si="3"/>
        <v>0</v>
      </c>
      <c r="W29" s="95">
        <f t="shared" si="3"/>
        <v>0</v>
      </c>
    </row>
    <row r="30" spans="1:23" s="115" customFormat="1">
      <c r="A30" s="104"/>
      <c r="B30" s="105"/>
      <c r="C30" s="503"/>
      <c r="D30" s="723" t="s">
        <v>1213</v>
      </c>
      <c r="E30" s="723"/>
      <c r="F30" s="724"/>
      <c r="G30" s="109"/>
      <c r="H30" s="105"/>
      <c r="I30" s="110"/>
      <c r="J30" s="110">
        <f>J32+J31</f>
        <v>0</v>
      </c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</row>
    <row r="31" spans="1:23">
      <c r="A31" s="117"/>
      <c r="B31" s="118"/>
      <c r="C31" s="725"/>
      <c r="D31" s="721"/>
      <c r="E31" s="721" t="s">
        <v>1214</v>
      </c>
      <c r="F31" s="316"/>
      <c r="G31" s="122">
        <v>228</v>
      </c>
      <c r="H31" s="118" t="s">
        <v>121</v>
      </c>
      <c r="I31" s="123"/>
      <c r="J31" s="123">
        <f>G31*I31</f>
        <v>0</v>
      </c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</row>
    <row r="32" spans="1:23" ht="15" thickBot="1">
      <c r="A32" s="117"/>
      <c r="B32" s="118"/>
      <c r="C32" s="127"/>
      <c r="D32" s="128"/>
      <c r="E32" s="128" t="s">
        <v>1215</v>
      </c>
      <c r="F32" s="129"/>
      <c r="G32" s="122">
        <v>48</v>
      </c>
      <c r="H32" s="118" t="s">
        <v>121</v>
      </c>
      <c r="I32" s="123"/>
      <c r="J32" s="123">
        <f>G32*I32</f>
        <v>0</v>
      </c>
      <c r="L32" s="116"/>
      <c r="M32" s="116"/>
      <c r="N32" s="116"/>
      <c r="O32" s="116"/>
      <c r="P32" s="115"/>
      <c r="Q32" s="115"/>
      <c r="R32" s="115"/>
      <c r="S32" s="115"/>
      <c r="T32" s="115"/>
      <c r="U32" s="115"/>
      <c r="V32" s="115"/>
      <c r="W32" s="95"/>
    </row>
    <row r="33" spans="1:23" ht="15" thickTop="1">
      <c r="A33" s="941" t="s">
        <v>126</v>
      </c>
      <c r="B33" s="941"/>
      <c r="C33" s="941"/>
      <c r="D33" s="941"/>
      <c r="E33" s="941"/>
      <c r="F33" s="941"/>
      <c r="G33" s="941"/>
      <c r="H33" s="941"/>
      <c r="I33" s="941"/>
      <c r="J33" s="130">
        <f>J30+J23</f>
        <v>60000000</v>
      </c>
      <c r="L33" s="95">
        <f t="shared" ref="L33:W33" si="4">SUM(L17:L32)</f>
        <v>5000000</v>
      </c>
      <c r="M33" s="95">
        <f t="shared" si="4"/>
        <v>5000000</v>
      </c>
      <c r="N33" s="95">
        <f t="shared" si="4"/>
        <v>5000000</v>
      </c>
      <c r="O33" s="95">
        <f t="shared" si="4"/>
        <v>5000000</v>
      </c>
      <c r="P33" s="95">
        <f t="shared" si="4"/>
        <v>5000000</v>
      </c>
      <c r="Q33" s="95">
        <f t="shared" si="4"/>
        <v>5000000</v>
      </c>
      <c r="R33" s="95">
        <f t="shared" si="4"/>
        <v>5000000</v>
      </c>
      <c r="S33" s="95">
        <f t="shared" si="4"/>
        <v>5000000</v>
      </c>
      <c r="T33" s="95">
        <f t="shared" si="4"/>
        <v>5000000</v>
      </c>
      <c r="U33" s="95">
        <f t="shared" si="4"/>
        <v>5000000</v>
      </c>
      <c r="V33" s="95">
        <f t="shared" si="4"/>
        <v>5000000</v>
      </c>
      <c r="W33" s="95">
        <f t="shared" si="4"/>
        <v>5000000</v>
      </c>
    </row>
    <row r="34" spans="1:23">
      <c r="A34" s="131"/>
      <c r="B34" s="942" t="s">
        <v>127</v>
      </c>
      <c r="C34" s="942"/>
      <c r="D34" s="942"/>
      <c r="E34" s="942"/>
      <c r="F34" s="942"/>
      <c r="G34" s="132"/>
      <c r="H34" s="132"/>
      <c r="I34" s="132"/>
      <c r="J34" s="133"/>
      <c r="L34" s="116">
        <f>SUM(L33:W33)</f>
        <v>60000000</v>
      </c>
      <c r="M34" s="635"/>
      <c r="N34" s="95"/>
      <c r="O34" s="95"/>
    </row>
    <row r="35" spans="1:23">
      <c r="A35" s="943" t="s">
        <v>128</v>
      </c>
      <c r="B35" s="920"/>
      <c r="C35" s="920"/>
      <c r="D35" s="99" t="s">
        <v>95</v>
      </c>
      <c r="E35" s="944">
        <f>J33/4</f>
        <v>15000000</v>
      </c>
      <c r="F35" s="944"/>
      <c r="G35" s="96"/>
      <c r="H35" s="96"/>
      <c r="I35" s="96"/>
      <c r="J35" s="135"/>
    </row>
    <row r="36" spans="1:23">
      <c r="A36" s="943" t="s">
        <v>129</v>
      </c>
      <c r="B36" s="920"/>
      <c r="C36" s="920"/>
      <c r="D36" s="99" t="s">
        <v>95</v>
      </c>
      <c r="E36" s="944">
        <f>E35</f>
        <v>15000000</v>
      </c>
      <c r="F36" s="944"/>
      <c r="G36" s="96"/>
      <c r="H36" s="96"/>
      <c r="I36" s="96"/>
      <c r="J36" s="135"/>
    </row>
    <row r="37" spans="1:23">
      <c r="A37" s="943" t="s">
        <v>130</v>
      </c>
      <c r="B37" s="920"/>
      <c r="C37" s="920"/>
      <c r="D37" s="99" t="s">
        <v>95</v>
      </c>
      <c r="E37" s="944">
        <f>E36</f>
        <v>15000000</v>
      </c>
      <c r="F37" s="944"/>
      <c r="G37" s="96"/>
      <c r="H37" s="96"/>
      <c r="I37" s="96"/>
      <c r="J37" s="135"/>
    </row>
    <row r="38" spans="1:23">
      <c r="A38" s="945" t="s">
        <v>131</v>
      </c>
      <c r="B38" s="946"/>
      <c r="C38" s="946"/>
      <c r="D38" s="136" t="s">
        <v>95</v>
      </c>
      <c r="E38" s="971">
        <f>E37</f>
        <v>15000000</v>
      </c>
      <c r="F38" s="971"/>
      <c r="G38" s="137"/>
      <c r="H38" s="137"/>
      <c r="I38" s="137"/>
      <c r="J38" s="138"/>
    </row>
    <row r="39" spans="1:23">
      <c r="A39" s="131"/>
      <c r="B39" s="132"/>
      <c r="C39" s="132"/>
      <c r="D39" s="132"/>
      <c r="E39" s="132"/>
      <c r="F39" s="133"/>
      <c r="G39" s="961" t="s">
        <v>1305</v>
      </c>
      <c r="H39" s="961"/>
      <c r="I39" s="961"/>
      <c r="J39" s="962"/>
    </row>
    <row r="40" spans="1:23">
      <c r="A40" s="139"/>
      <c r="B40" s="947"/>
      <c r="C40" s="947"/>
      <c r="D40" s="947"/>
      <c r="E40" s="947"/>
      <c r="F40" s="948"/>
      <c r="G40" s="96"/>
      <c r="H40" s="96"/>
      <c r="I40" s="96" t="str">
        <f>'1.1.4'!I151</f>
        <v>Disusun Oleh :</v>
      </c>
      <c r="J40" s="135"/>
    </row>
    <row r="41" spans="1:23">
      <c r="A41" s="139"/>
      <c r="B41" s="927"/>
      <c r="C41" s="927"/>
      <c r="D41" s="927"/>
      <c r="E41" s="927"/>
      <c r="F41" s="949"/>
      <c r="G41" s="950" t="s">
        <v>1094</v>
      </c>
      <c r="H41" s="927"/>
      <c r="I41" s="927"/>
      <c r="J41" s="949"/>
    </row>
    <row r="42" spans="1:23">
      <c r="A42" s="139"/>
      <c r="B42" s="96"/>
      <c r="C42" s="96"/>
      <c r="D42" s="96"/>
      <c r="E42" s="96"/>
      <c r="F42" s="135"/>
      <c r="G42" s="96"/>
      <c r="H42" s="96"/>
      <c r="I42" s="96"/>
      <c r="J42" s="135"/>
    </row>
    <row r="43" spans="1:23">
      <c r="A43" s="139"/>
      <c r="B43" s="96"/>
      <c r="C43" s="96"/>
      <c r="D43" s="96"/>
      <c r="E43" s="96"/>
      <c r="F43" s="135"/>
      <c r="G43" s="96"/>
      <c r="H43" s="96"/>
      <c r="I43" s="96"/>
      <c r="J43" s="135"/>
    </row>
    <row r="44" spans="1:23">
      <c r="A44" s="139"/>
      <c r="B44" s="96"/>
      <c r="C44" s="96"/>
      <c r="D44" s="96"/>
      <c r="E44" s="96"/>
      <c r="F44" s="135"/>
      <c r="G44" s="96"/>
      <c r="H44" s="96"/>
      <c r="I44" s="96"/>
      <c r="J44" s="135"/>
    </row>
    <row r="45" spans="1:23">
      <c r="A45" s="139"/>
      <c r="B45" s="96"/>
      <c r="C45" s="96"/>
      <c r="D45" s="96"/>
      <c r="E45" s="96"/>
      <c r="F45" s="135"/>
      <c r="G45" s="96"/>
      <c r="H45" s="96"/>
      <c r="I45" s="96"/>
      <c r="J45" s="135"/>
    </row>
    <row r="46" spans="1:23">
      <c r="A46" s="139"/>
      <c r="B46" s="951"/>
      <c r="C46" s="951"/>
      <c r="D46" s="951"/>
      <c r="E46" s="951"/>
      <c r="F46" s="952"/>
      <c r="G46" s="953" t="s">
        <v>1295</v>
      </c>
      <c r="H46" s="951"/>
      <c r="I46" s="951"/>
      <c r="J46" s="952"/>
    </row>
    <row r="47" spans="1:23">
      <c r="A47" s="140"/>
      <c r="B47" s="137"/>
      <c r="C47" s="137"/>
      <c r="D47" s="137"/>
      <c r="E47" s="137"/>
      <c r="F47" s="138"/>
      <c r="G47" s="957"/>
      <c r="H47" s="958"/>
      <c r="I47" s="958"/>
      <c r="J47" s="959"/>
    </row>
    <row r="48" spans="1:23">
      <c r="A48" s="96"/>
      <c r="B48" s="96"/>
      <c r="C48" s="96"/>
      <c r="D48" s="96"/>
      <c r="E48" s="96"/>
      <c r="F48" s="96"/>
      <c r="G48" s="951"/>
      <c r="H48" s="951"/>
      <c r="I48" s="951"/>
      <c r="J48" s="951"/>
    </row>
  </sheetData>
  <mergeCells count="35">
    <mergeCell ref="G48:J48"/>
    <mergeCell ref="A37:C37"/>
    <mergeCell ref="E37:F37"/>
    <mergeCell ref="A38:C38"/>
    <mergeCell ref="E38:F38"/>
    <mergeCell ref="G39:J39"/>
    <mergeCell ref="B40:F40"/>
    <mergeCell ref="B41:F41"/>
    <mergeCell ref="G41:J41"/>
    <mergeCell ref="B46:F46"/>
    <mergeCell ref="G46:J46"/>
    <mergeCell ref="G47:J47"/>
    <mergeCell ref="A36:C36"/>
    <mergeCell ref="E36:F36"/>
    <mergeCell ref="C19:F19"/>
    <mergeCell ref="A33:I33"/>
    <mergeCell ref="B34:F34"/>
    <mergeCell ref="A35:C35"/>
    <mergeCell ref="E35:F35"/>
    <mergeCell ref="L13:W15"/>
    <mergeCell ref="A16:B16"/>
    <mergeCell ref="C16:F16"/>
    <mergeCell ref="G16:H16"/>
    <mergeCell ref="A12:B12"/>
    <mergeCell ref="A13:B15"/>
    <mergeCell ref="C13:F15"/>
    <mergeCell ref="G13:H15"/>
    <mergeCell ref="I13:I15"/>
    <mergeCell ref="J13:J15"/>
    <mergeCell ref="E11:F11"/>
    <mergeCell ref="A1:J1"/>
    <mergeCell ref="A2:J2"/>
    <mergeCell ref="A3:J3"/>
    <mergeCell ref="F6:J7"/>
    <mergeCell ref="E9:F9"/>
  </mergeCells>
  <pageMargins left="0.70866141732283472" right="0.31496062992125984" top="0.74803149606299213" bottom="0.31496062992125984" header="0.31496062992125984" footer="0.31496062992125984"/>
  <pageSetup paperSize="5" scale="85"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</sheetPr>
  <dimension ref="A1:O68"/>
  <sheetViews>
    <sheetView view="pageBreakPreview" topLeftCell="A52" zoomScaleNormal="80" zoomScaleSheetLayoutView="100" workbookViewId="0">
      <selection activeCell="J73" sqref="J73"/>
    </sheetView>
  </sheetViews>
  <sheetFormatPr defaultRowHeight="14.25"/>
  <cols>
    <col min="1" max="1" width="2.7109375" style="94" customWidth="1"/>
    <col min="2" max="2" width="10.7109375" style="94" customWidth="1"/>
    <col min="3" max="4" width="2.7109375" style="94" customWidth="1"/>
    <col min="5" max="5" width="9.140625" style="94"/>
    <col min="6" max="6" width="25.7109375" style="94" customWidth="1"/>
    <col min="7" max="8" width="9.140625" style="94"/>
    <col min="9" max="10" width="17.7109375" style="94" customWidth="1"/>
    <col min="11" max="11" width="2.7109375" style="94" customWidth="1"/>
    <col min="12" max="15" width="12.7109375" style="94" customWidth="1"/>
    <col min="16" max="16384" width="9.140625" style="94"/>
  </cols>
  <sheetData>
    <row r="1" spans="1:15" ht="15.75">
      <c r="A1" s="921" t="s">
        <v>90</v>
      </c>
      <c r="B1" s="921"/>
      <c r="C1" s="921"/>
      <c r="D1" s="921"/>
      <c r="E1" s="921"/>
      <c r="F1" s="921"/>
      <c r="G1" s="921"/>
      <c r="H1" s="921"/>
      <c r="I1" s="921"/>
      <c r="J1" s="921"/>
      <c r="L1" s="95"/>
      <c r="M1" s="95"/>
      <c r="N1" s="95"/>
      <c r="O1" s="95"/>
    </row>
    <row r="2" spans="1:15" ht="15.75">
      <c r="A2" s="921" t="s">
        <v>1159</v>
      </c>
      <c r="B2" s="921"/>
      <c r="C2" s="921"/>
      <c r="D2" s="921"/>
      <c r="E2" s="921"/>
      <c r="F2" s="921"/>
      <c r="G2" s="921"/>
      <c r="H2" s="921"/>
      <c r="I2" s="921"/>
      <c r="J2" s="921"/>
      <c r="L2" s="95"/>
      <c r="M2" s="95"/>
      <c r="N2" s="95"/>
      <c r="O2" s="95"/>
    </row>
    <row r="3" spans="1:15" ht="15.75">
      <c r="A3" s="921" t="str">
        <f>'1.1.7'!A3:J3</f>
        <v>TAHUN ANGGARAN 2024</v>
      </c>
      <c r="B3" s="921"/>
      <c r="C3" s="921"/>
      <c r="D3" s="921"/>
      <c r="E3" s="921"/>
      <c r="F3" s="921"/>
      <c r="G3" s="921"/>
      <c r="H3" s="921"/>
      <c r="I3" s="921"/>
      <c r="J3" s="921"/>
      <c r="L3" s="95"/>
      <c r="M3" s="95"/>
      <c r="N3" s="95"/>
      <c r="O3" s="95"/>
    </row>
    <row r="4" spans="1:15">
      <c r="A4" s="96"/>
      <c r="B4" s="96"/>
      <c r="C4" s="96"/>
      <c r="D4" s="96"/>
      <c r="E4" s="96"/>
      <c r="F4" s="96"/>
      <c r="G4" s="96"/>
      <c r="H4" s="96"/>
      <c r="I4" s="96"/>
      <c r="J4" s="96"/>
      <c r="L4" s="95"/>
      <c r="M4" s="95"/>
      <c r="N4" s="95"/>
      <c r="O4" s="95"/>
    </row>
    <row r="5" spans="1:15">
      <c r="A5" s="97" t="s">
        <v>93</v>
      </c>
      <c r="B5" s="96" t="s">
        <v>94</v>
      </c>
      <c r="C5" s="98"/>
      <c r="D5" s="99" t="s">
        <v>95</v>
      </c>
      <c r="E5" s="97" t="s">
        <v>93</v>
      </c>
      <c r="F5" s="98" t="str">
        <f>'1.4.4'!F5</f>
        <v>Penyelenggaraan Pemerintahan Desa</v>
      </c>
      <c r="G5" s="96"/>
      <c r="H5" s="96"/>
      <c r="I5" s="96"/>
      <c r="J5" s="96"/>
      <c r="L5" s="95"/>
      <c r="M5" s="95"/>
      <c r="N5" s="95"/>
      <c r="O5" s="95"/>
    </row>
    <row r="6" spans="1:15">
      <c r="A6" s="97" t="s">
        <v>96</v>
      </c>
      <c r="B6" s="96" t="s">
        <v>97</v>
      </c>
      <c r="C6" s="98"/>
      <c r="D6" s="99" t="s">
        <v>95</v>
      </c>
      <c r="E6" s="97" t="s">
        <v>325</v>
      </c>
      <c r="F6" s="98" t="str">
        <f>LAMPIRAN!F60</f>
        <v>Tata Praja Pemerintahan, Perencanaan, Keuangan dan Pelaporan</v>
      </c>
      <c r="G6" s="96"/>
      <c r="H6" s="96"/>
      <c r="I6" s="96"/>
      <c r="J6" s="96"/>
      <c r="L6" s="95"/>
      <c r="M6" s="95"/>
      <c r="N6" s="95"/>
      <c r="O6" s="95"/>
    </row>
    <row r="7" spans="1:15">
      <c r="A7" s="97" t="s">
        <v>99</v>
      </c>
      <c r="B7" s="96" t="s">
        <v>100</v>
      </c>
      <c r="C7" s="98"/>
      <c r="D7" s="99" t="s">
        <v>95</v>
      </c>
      <c r="E7" s="97" t="s">
        <v>326</v>
      </c>
      <c r="F7" s="98" t="str">
        <f>LAMPIRAN!F80</f>
        <v xml:space="preserve">Dukungan Pelaksanaan dan Sosialisasi Pilkades, Pemilihan Kepala Kewilayahan dan Pemilihan BPD </v>
      </c>
      <c r="G7" s="96"/>
      <c r="H7" s="96"/>
      <c r="I7" s="96"/>
      <c r="J7" s="96"/>
      <c r="L7" s="95"/>
      <c r="M7" s="95"/>
      <c r="N7" s="95"/>
      <c r="O7" s="95"/>
    </row>
    <row r="8" spans="1:15">
      <c r="A8" s="97" t="s">
        <v>102</v>
      </c>
      <c r="B8" s="96" t="s">
        <v>103</v>
      </c>
      <c r="C8" s="98"/>
      <c r="D8" s="99" t="s">
        <v>95</v>
      </c>
      <c r="E8" s="920" t="str">
        <f>'1.1.7'!E9:F9</f>
        <v>01 Januari s/d 31 Desember 2024</v>
      </c>
      <c r="F8" s="920"/>
      <c r="G8" s="96"/>
      <c r="H8" s="96"/>
      <c r="I8" s="96"/>
      <c r="J8" s="96"/>
      <c r="L8" s="95"/>
      <c r="M8" s="95"/>
      <c r="N8" s="95"/>
      <c r="O8" s="95"/>
    </row>
    <row r="9" spans="1:15">
      <c r="A9" s="97"/>
      <c r="B9" s="96" t="s">
        <v>104</v>
      </c>
      <c r="C9" s="98"/>
      <c r="D9" s="99"/>
      <c r="E9" s="96"/>
      <c r="F9" s="98"/>
      <c r="G9" s="96"/>
      <c r="H9" s="96"/>
      <c r="I9" s="96"/>
      <c r="J9" s="96"/>
      <c r="L9" s="95"/>
      <c r="M9" s="95"/>
      <c r="N9" s="95"/>
      <c r="O9" s="95"/>
    </row>
    <row r="10" spans="1:15">
      <c r="A10" s="97" t="s">
        <v>105</v>
      </c>
      <c r="B10" s="96" t="s">
        <v>106</v>
      </c>
      <c r="C10" s="98"/>
      <c r="D10" s="99" t="s">
        <v>95</v>
      </c>
      <c r="E10" s="920" t="s">
        <v>44</v>
      </c>
      <c r="F10" s="920"/>
      <c r="G10" s="96"/>
      <c r="H10" s="96"/>
      <c r="I10" s="96"/>
      <c r="J10" s="96"/>
      <c r="L10" s="95"/>
      <c r="M10" s="95"/>
      <c r="N10" s="95"/>
      <c r="O10" s="95"/>
    </row>
    <row r="11" spans="1:15">
      <c r="A11" s="927" t="s">
        <v>108</v>
      </c>
      <c r="B11" s="927"/>
      <c r="C11" s="98"/>
      <c r="D11" s="100" t="s">
        <v>95</v>
      </c>
      <c r="E11" s="101"/>
      <c r="F11" s="98"/>
      <c r="G11" s="96"/>
      <c r="H11" s="96"/>
      <c r="I11" s="96"/>
      <c r="J11" s="96"/>
      <c r="L11" s="95"/>
      <c r="M11" s="95"/>
      <c r="N11" s="95"/>
      <c r="O11" s="95"/>
    </row>
    <row r="12" spans="1:15">
      <c r="A12" s="928" t="s">
        <v>109</v>
      </c>
      <c r="B12" s="928"/>
      <c r="C12" s="928" t="s">
        <v>110</v>
      </c>
      <c r="D12" s="928"/>
      <c r="E12" s="928"/>
      <c r="F12" s="928"/>
      <c r="G12" s="929" t="s">
        <v>111</v>
      </c>
      <c r="H12" s="930"/>
      <c r="I12" s="926" t="s">
        <v>112</v>
      </c>
      <c r="J12" s="926" t="s">
        <v>113</v>
      </c>
      <c r="L12" s="954" t="s">
        <v>114</v>
      </c>
      <c r="M12" s="954" t="s">
        <v>115</v>
      </c>
      <c r="N12" s="954" t="s">
        <v>116</v>
      </c>
      <c r="O12" s="954" t="s">
        <v>117</v>
      </c>
    </row>
    <row r="13" spans="1:15">
      <c r="A13" s="928"/>
      <c r="B13" s="928"/>
      <c r="C13" s="928"/>
      <c r="D13" s="928"/>
      <c r="E13" s="928"/>
      <c r="F13" s="928"/>
      <c r="G13" s="931"/>
      <c r="H13" s="932"/>
      <c r="I13" s="926"/>
      <c r="J13" s="926"/>
      <c r="L13" s="954"/>
      <c r="M13" s="954"/>
      <c r="N13" s="954"/>
      <c r="O13" s="954"/>
    </row>
    <row r="14" spans="1:15">
      <c r="A14" s="928"/>
      <c r="B14" s="928"/>
      <c r="C14" s="928"/>
      <c r="D14" s="928"/>
      <c r="E14" s="928"/>
      <c r="F14" s="928"/>
      <c r="G14" s="933"/>
      <c r="H14" s="934"/>
      <c r="I14" s="926"/>
      <c r="J14" s="926"/>
      <c r="L14" s="954"/>
      <c r="M14" s="954"/>
      <c r="N14" s="954"/>
      <c r="O14" s="954"/>
    </row>
    <row r="15" spans="1:15">
      <c r="A15" s="923">
        <v>1</v>
      </c>
      <c r="B15" s="923"/>
      <c r="C15" s="923">
        <v>2</v>
      </c>
      <c r="D15" s="923"/>
      <c r="E15" s="923"/>
      <c r="F15" s="923"/>
      <c r="G15" s="924">
        <v>3</v>
      </c>
      <c r="H15" s="925"/>
      <c r="I15" s="102">
        <v>4</v>
      </c>
      <c r="J15" s="102">
        <v>5</v>
      </c>
      <c r="L15" s="103">
        <v>1</v>
      </c>
      <c r="M15" s="103">
        <v>2</v>
      </c>
      <c r="N15" s="103">
        <v>3</v>
      </c>
      <c r="O15" s="103">
        <v>4</v>
      </c>
    </row>
    <row r="16" spans="1:15">
      <c r="A16" s="104"/>
      <c r="B16" s="105"/>
      <c r="C16" s="106"/>
      <c r="D16" s="107"/>
      <c r="E16" s="107"/>
      <c r="F16" s="108"/>
      <c r="G16" s="109"/>
      <c r="H16" s="105"/>
      <c r="I16" s="110"/>
      <c r="J16" s="110"/>
      <c r="L16" s="95"/>
      <c r="M16" s="95"/>
      <c r="N16" s="95"/>
      <c r="O16" s="95"/>
    </row>
    <row r="17" spans="1:15">
      <c r="A17" s="106" t="str">
        <f>E5</f>
        <v>1.</v>
      </c>
      <c r="B17" s="105"/>
      <c r="C17" s="106" t="str">
        <f>F5</f>
        <v>Penyelenggaraan Pemerintahan Desa</v>
      </c>
      <c r="D17" s="107"/>
      <c r="E17" s="107"/>
      <c r="F17" s="108"/>
      <c r="G17" s="109"/>
      <c r="H17" s="105"/>
      <c r="I17" s="110"/>
      <c r="J17" s="110">
        <v>3500000</v>
      </c>
      <c r="L17" s="95"/>
      <c r="M17" s="95"/>
      <c r="N17" s="95"/>
      <c r="O17" s="95"/>
    </row>
    <row r="18" spans="1:15">
      <c r="A18" s="111" t="str">
        <f>E6</f>
        <v>1.4.</v>
      </c>
      <c r="B18" s="105"/>
      <c r="C18" s="106" t="str">
        <f>F6</f>
        <v>Tata Praja Pemerintahan, Perencanaan, Keuangan dan Pelaporan</v>
      </c>
      <c r="D18" s="107"/>
      <c r="E18" s="107"/>
      <c r="F18" s="108"/>
      <c r="G18" s="109"/>
      <c r="H18" s="105"/>
      <c r="I18" s="110"/>
      <c r="J18" s="110">
        <v>3500000</v>
      </c>
      <c r="L18" s="95">
        <f>J18-4000000</f>
        <v>-500000</v>
      </c>
      <c r="M18" s="95"/>
      <c r="N18" s="95"/>
      <c r="O18" s="95"/>
    </row>
    <row r="19" spans="1:15">
      <c r="A19" s="111" t="str">
        <f>E7</f>
        <v>1.4.10.</v>
      </c>
      <c r="B19" s="105"/>
      <c r="C19" s="106" t="str">
        <f>F7</f>
        <v xml:space="preserve">Dukungan Pelaksanaan dan Sosialisasi Pilkades, Pemilihan Kepala Kewilayahan dan Pemilihan BPD </v>
      </c>
      <c r="D19" s="107"/>
      <c r="E19" s="107"/>
      <c r="F19" s="108"/>
      <c r="G19" s="109"/>
      <c r="H19" s="105"/>
      <c r="I19" s="110"/>
      <c r="J19" s="110">
        <v>3500000</v>
      </c>
      <c r="L19" s="95">
        <f>L18/250</f>
        <v>-2000</v>
      </c>
      <c r="M19" s="95"/>
      <c r="N19" s="95"/>
      <c r="O19" s="95"/>
    </row>
    <row r="20" spans="1:15">
      <c r="A20" s="104" t="s">
        <v>327</v>
      </c>
      <c r="B20" s="105"/>
      <c r="C20" s="112" t="s">
        <v>43</v>
      </c>
      <c r="D20" s="113"/>
      <c r="E20" s="113"/>
      <c r="F20" s="108"/>
      <c r="G20" s="109"/>
      <c r="H20" s="105"/>
      <c r="I20" s="110"/>
      <c r="J20" s="110">
        <f>J21</f>
        <v>1100000</v>
      </c>
      <c r="L20" s="95"/>
      <c r="M20" s="95"/>
      <c r="N20" s="95"/>
      <c r="O20" s="95"/>
    </row>
    <row r="21" spans="1:15">
      <c r="A21" s="104" t="s">
        <v>328</v>
      </c>
      <c r="B21" s="118"/>
      <c r="C21" s="119" t="s">
        <v>161</v>
      </c>
      <c r="D21" s="120"/>
      <c r="E21" s="120"/>
      <c r="F21" s="121"/>
      <c r="G21" s="122"/>
      <c r="H21" s="118"/>
      <c r="I21" s="123"/>
      <c r="J21" s="123">
        <f>SUM(J23:J29)</f>
        <v>1100000</v>
      </c>
      <c r="L21" s="95"/>
      <c r="M21" s="95"/>
      <c r="N21" s="95"/>
      <c r="O21" s="95"/>
    </row>
    <row r="22" spans="1:15">
      <c r="A22" s="104" t="s">
        <v>329</v>
      </c>
      <c r="B22" s="118"/>
      <c r="C22" s="119" t="s">
        <v>330</v>
      </c>
      <c r="D22" s="120"/>
      <c r="E22" s="120"/>
      <c r="F22" s="121"/>
      <c r="G22" s="122"/>
      <c r="H22" s="118"/>
      <c r="I22" s="123"/>
      <c r="J22" s="123">
        <f>SUM(J23:J29)</f>
        <v>1100000</v>
      </c>
      <c r="L22" s="95"/>
      <c r="M22" s="95"/>
      <c r="N22" s="95"/>
      <c r="O22" s="95"/>
    </row>
    <row r="23" spans="1:15">
      <c r="A23" s="104"/>
      <c r="B23" s="118"/>
      <c r="C23" s="119"/>
      <c r="D23" s="120" t="s">
        <v>57</v>
      </c>
      <c r="E23" s="120" t="s">
        <v>331</v>
      </c>
      <c r="F23" s="121"/>
      <c r="G23" s="122">
        <v>4</v>
      </c>
      <c r="H23" s="118" t="s">
        <v>165</v>
      </c>
      <c r="I23" s="123">
        <v>50000</v>
      </c>
      <c r="J23" s="123">
        <f t="shared" ref="J23:J44" si="0">G23*I23</f>
        <v>200000</v>
      </c>
      <c r="L23" s="95"/>
      <c r="M23" s="95"/>
      <c r="N23" s="95"/>
      <c r="O23" s="95"/>
    </row>
    <row r="24" spans="1:15">
      <c r="A24" s="104"/>
      <c r="B24" s="118"/>
      <c r="C24" s="119"/>
      <c r="D24" s="120" t="s">
        <v>57</v>
      </c>
      <c r="E24" s="120" t="s">
        <v>259</v>
      </c>
      <c r="F24" s="121"/>
      <c r="G24" s="122">
        <v>4</v>
      </c>
      <c r="H24" s="118" t="s">
        <v>167</v>
      </c>
      <c r="I24" s="123">
        <v>37000</v>
      </c>
      <c r="J24" s="123">
        <f t="shared" si="0"/>
        <v>148000</v>
      </c>
      <c r="L24" s="95"/>
      <c r="M24" s="95"/>
      <c r="N24" s="95"/>
      <c r="O24" s="95"/>
    </row>
    <row r="25" spans="1:15">
      <c r="A25" s="117"/>
      <c r="B25" s="118"/>
      <c r="C25" s="119"/>
      <c r="D25" s="120" t="s">
        <v>57</v>
      </c>
      <c r="E25" s="120" t="s">
        <v>332</v>
      </c>
      <c r="F25" s="121"/>
      <c r="G25" s="122">
        <v>4</v>
      </c>
      <c r="H25" s="118" t="s">
        <v>167</v>
      </c>
      <c r="I25" s="123">
        <v>40000</v>
      </c>
      <c r="J25" s="123">
        <f t="shared" si="0"/>
        <v>160000</v>
      </c>
      <c r="L25" s="95"/>
      <c r="M25" s="95"/>
      <c r="N25" s="95"/>
      <c r="O25" s="95"/>
    </row>
    <row r="26" spans="1:15">
      <c r="A26" s="117"/>
      <c r="B26" s="118"/>
      <c r="C26" s="119"/>
      <c r="D26" s="120" t="s">
        <v>57</v>
      </c>
      <c r="E26" s="181" t="s">
        <v>261</v>
      </c>
      <c r="F26" s="181"/>
      <c r="G26" s="122">
        <v>4</v>
      </c>
      <c r="H26" s="118" t="s">
        <v>167</v>
      </c>
      <c r="I26" s="123">
        <v>18000</v>
      </c>
      <c r="J26" s="123">
        <f t="shared" ref="J26:J28" si="1">G26*I26</f>
        <v>72000</v>
      </c>
      <c r="L26" s="95"/>
      <c r="M26" s="95"/>
      <c r="N26" s="95"/>
      <c r="O26" s="95"/>
    </row>
    <row r="27" spans="1:15">
      <c r="A27" s="117"/>
      <c r="B27" s="118"/>
      <c r="C27" s="119"/>
      <c r="D27" s="120" t="s">
        <v>57</v>
      </c>
      <c r="E27" s="181" t="s">
        <v>262</v>
      </c>
      <c r="F27" s="181"/>
      <c r="G27" s="122">
        <v>20</v>
      </c>
      <c r="H27" s="118" t="s">
        <v>167</v>
      </c>
      <c r="I27" s="123">
        <v>3000</v>
      </c>
      <c r="J27" s="123">
        <f t="shared" si="1"/>
        <v>60000</v>
      </c>
      <c r="L27" s="95"/>
      <c r="M27" s="95"/>
      <c r="N27" s="95"/>
      <c r="O27" s="95"/>
    </row>
    <row r="28" spans="1:15">
      <c r="A28" s="117"/>
      <c r="B28" s="118"/>
      <c r="C28" s="119"/>
      <c r="D28" s="120"/>
      <c r="E28" s="181" t="s">
        <v>1143</v>
      </c>
      <c r="F28" s="181"/>
      <c r="G28" s="122">
        <v>4</v>
      </c>
      <c r="H28" s="118" t="s">
        <v>184</v>
      </c>
      <c r="I28" s="123">
        <v>100000</v>
      </c>
      <c r="J28" s="123">
        <f t="shared" si="1"/>
        <v>400000</v>
      </c>
      <c r="L28" s="95"/>
      <c r="M28" s="95"/>
      <c r="N28" s="95"/>
      <c r="O28" s="95"/>
    </row>
    <row r="29" spans="1:15">
      <c r="A29" s="117"/>
      <c r="B29" s="118"/>
      <c r="C29" s="119"/>
      <c r="D29" s="120"/>
      <c r="E29" s="120" t="s">
        <v>1306</v>
      </c>
      <c r="F29" s="121"/>
      <c r="G29" s="122">
        <v>2</v>
      </c>
      <c r="H29" s="118" t="s">
        <v>167</v>
      </c>
      <c r="I29" s="123">
        <v>30000</v>
      </c>
      <c r="J29" s="123">
        <f t="shared" si="0"/>
        <v>60000</v>
      </c>
      <c r="L29" s="95"/>
      <c r="M29" s="95"/>
      <c r="N29" s="95"/>
      <c r="O29" s="95"/>
    </row>
    <row r="30" spans="1:15">
      <c r="A30" s="104" t="s">
        <v>333</v>
      </c>
      <c r="B30" s="118"/>
      <c r="C30" s="119" t="s">
        <v>825</v>
      </c>
      <c r="D30" s="120"/>
      <c r="E30" s="120"/>
      <c r="F30" s="121"/>
      <c r="G30" s="122"/>
      <c r="H30" s="118"/>
      <c r="I30" s="123"/>
      <c r="J30" s="123">
        <f>SUM(J31:J39)</f>
        <v>250000</v>
      </c>
      <c r="L30" s="95"/>
      <c r="M30" s="95"/>
      <c r="N30" s="95"/>
      <c r="O30" s="95"/>
    </row>
    <row r="31" spans="1:15">
      <c r="A31" s="117"/>
      <c r="B31" s="118"/>
      <c r="C31" s="119"/>
      <c r="D31" s="148" t="s">
        <v>57</v>
      </c>
      <c r="E31" s="120" t="s">
        <v>334</v>
      </c>
      <c r="F31" s="121"/>
      <c r="G31" s="122">
        <v>1000</v>
      </c>
      <c r="H31" s="118" t="s">
        <v>199</v>
      </c>
      <c r="I31" s="123">
        <v>250</v>
      </c>
      <c r="J31" s="123">
        <f t="shared" si="0"/>
        <v>250000</v>
      </c>
      <c r="L31" s="95"/>
      <c r="M31" s="95"/>
      <c r="N31" s="95"/>
      <c r="O31" s="95"/>
    </row>
    <row r="32" spans="1:15">
      <c r="A32" s="117"/>
      <c r="B32" s="118"/>
      <c r="C32" s="119"/>
      <c r="D32" s="148" t="s">
        <v>57</v>
      </c>
      <c r="E32" s="120" t="s">
        <v>335</v>
      </c>
      <c r="F32" s="121"/>
      <c r="G32" s="122">
        <v>1</v>
      </c>
      <c r="H32" s="118" t="s">
        <v>336</v>
      </c>
      <c r="I32" s="123"/>
      <c r="J32" s="123">
        <f t="shared" si="0"/>
        <v>0</v>
      </c>
      <c r="L32" s="95"/>
      <c r="M32" s="95">
        <f>66*3</f>
        <v>198</v>
      </c>
      <c r="N32" s="95"/>
      <c r="O32" s="95"/>
    </row>
    <row r="33" spans="1:15">
      <c r="A33" s="117"/>
      <c r="B33" s="118"/>
      <c r="C33" s="119"/>
      <c r="D33" s="148"/>
      <c r="E33" s="120" t="s">
        <v>1144</v>
      </c>
      <c r="F33" s="121"/>
      <c r="G33" s="122">
        <v>4500</v>
      </c>
      <c r="H33" s="118" t="s">
        <v>199</v>
      </c>
      <c r="I33" s="123"/>
      <c r="J33" s="123">
        <f t="shared" si="0"/>
        <v>0</v>
      </c>
      <c r="L33" s="95"/>
      <c r="M33" s="95"/>
      <c r="N33" s="95"/>
      <c r="O33" s="95"/>
    </row>
    <row r="34" spans="1:15">
      <c r="A34" s="117"/>
      <c r="B34" s="118"/>
      <c r="C34" s="119"/>
      <c r="D34" s="148"/>
      <c r="E34" s="120" t="s">
        <v>1145</v>
      </c>
      <c r="F34" s="121"/>
      <c r="G34" s="122">
        <v>4500</v>
      </c>
      <c r="H34" s="118" t="s">
        <v>199</v>
      </c>
      <c r="I34" s="123"/>
      <c r="J34" s="123">
        <f t="shared" si="0"/>
        <v>0</v>
      </c>
      <c r="L34" s="95"/>
      <c r="M34" s="95"/>
      <c r="N34" s="95"/>
      <c r="O34" s="95"/>
    </row>
    <row r="35" spans="1:15">
      <c r="A35" s="117"/>
      <c r="B35" s="118"/>
      <c r="C35" s="119"/>
      <c r="D35" s="148"/>
      <c r="E35" s="120" t="s">
        <v>1146</v>
      </c>
      <c r="F35" s="121"/>
      <c r="G35" s="122">
        <v>10</v>
      </c>
      <c r="H35" s="118" t="s">
        <v>290</v>
      </c>
      <c r="I35" s="123"/>
      <c r="J35" s="123">
        <f t="shared" si="0"/>
        <v>0</v>
      </c>
      <c r="L35" s="95"/>
      <c r="M35" s="95"/>
      <c r="N35" s="95"/>
      <c r="O35" s="95"/>
    </row>
    <row r="36" spans="1:15">
      <c r="A36" s="117"/>
      <c r="B36" s="118"/>
      <c r="C36" s="119"/>
      <c r="D36" s="148"/>
      <c r="E36" s="120" t="s">
        <v>1147</v>
      </c>
      <c r="F36" s="121"/>
      <c r="G36" s="122">
        <v>31</v>
      </c>
      <c r="H36" s="118" t="s">
        <v>966</v>
      </c>
      <c r="I36" s="123"/>
      <c r="J36" s="123">
        <f t="shared" si="0"/>
        <v>0</v>
      </c>
      <c r="L36" s="95"/>
      <c r="M36" s="95"/>
      <c r="N36" s="95"/>
      <c r="O36" s="95"/>
    </row>
    <row r="37" spans="1:15">
      <c r="A37" s="117"/>
      <c r="B37" s="118"/>
      <c r="C37" s="119"/>
      <c r="D37" s="148"/>
      <c r="E37" s="120" t="s">
        <v>214</v>
      </c>
      <c r="F37" s="121"/>
      <c r="G37" s="122">
        <v>15</v>
      </c>
      <c r="H37" s="118" t="s">
        <v>1148</v>
      </c>
      <c r="I37" s="123"/>
      <c r="J37" s="123">
        <f t="shared" si="0"/>
        <v>0</v>
      </c>
      <c r="L37" s="95"/>
      <c r="M37" s="95"/>
      <c r="N37" s="95"/>
      <c r="O37" s="95"/>
    </row>
    <row r="38" spans="1:15">
      <c r="A38" s="117"/>
      <c r="B38" s="118"/>
      <c r="C38" s="119"/>
      <c r="D38" s="148"/>
      <c r="E38" s="120" t="s">
        <v>1153</v>
      </c>
      <c r="F38" s="121"/>
      <c r="G38" s="122">
        <v>1</v>
      </c>
      <c r="H38" s="118" t="s">
        <v>290</v>
      </c>
      <c r="I38" s="123"/>
      <c r="J38" s="123">
        <f t="shared" si="0"/>
        <v>0</v>
      </c>
      <c r="L38" s="95"/>
      <c r="M38" s="95"/>
      <c r="N38" s="95"/>
      <c r="O38" s="95"/>
    </row>
    <row r="39" spans="1:15">
      <c r="A39" s="117"/>
      <c r="B39" s="118"/>
      <c r="C39" s="119"/>
      <c r="D39" s="120"/>
      <c r="E39" s="120"/>
      <c r="F39" s="121"/>
      <c r="G39" s="122"/>
      <c r="H39" s="118"/>
      <c r="I39" s="123"/>
      <c r="J39" s="123">
        <f t="shared" si="0"/>
        <v>0</v>
      </c>
      <c r="L39" s="95"/>
      <c r="M39" s="95"/>
      <c r="N39" s="95"/>
      <c r="O39" s="95"/>
    </row>
    <row r="40" spans="1:15" ht="14.25" customHeight="1">
      <c r="A40" s="104" t="s">
        <v>337</v>
      </c>
      <c r="B40" s="118"/>
      <c r="C40" s="119" t="s">
        <v>267</v>
      </c>
      <c r="D40" s="120"/>
      <c r="E40" s="120"/>
      <c r="F40" s="121"/>
      <c r="G40" s="122"/>
      <c r="H40" s="118"/>
      <c r="I40" s="123"/>
      <c r="J40" s="123">
        <f>J41</f>
        <v>1400000</v>
      </c>
      <c r="L40" s="95"/>
      <c r="M40" s="95"/>
      <c r="N40" s="95"/>
      <c r="O40" s="95"/>
    </row>
    <row r="41" spans="1:15" ht="14.25" customHeight="1">
      <c r="A41" s="104"/>
      <c r="B41" s="118"/>
      <c r="C41" s="119"/>
      <c r="D41" s="120" t="s">
        <v>913</v>
      </c>
      <c r="E41" s="120"/>
      <c r="F41" s="121"/>
      <c r="G41" s="122"/>
      <c r="H41" s="118"/>
      <c r="I41" s="123"/>
      <c r="J41" s="123">
        <f>SUM(J42:J43)</f>
        <v>1400000</v>
      </c>
      <c r="L41" s="95"/>
      <c r="M41" s="95"/>
      <c r="N41" s="95"/>
      <c r="O41" s="95"/>
    </row>
    <row r="42" spans="1:15" ht="14.25" customHeight="1">
      <c r="A42" s="104"/>
      <c r="B42" s="118"/>
      <c r="C42" s="595"/>
      <c r="D42" s="148" t="s">
        <v>338</v>
      </c>
      <c r="E42" s="120" t="s">
        <v>983</v>
      </c>
      <c r="F42" s="121"/>
      <c r="G42" s="122">
        <v>35</v>
      </c>
      <c r="H42" s="118" t="s">
        <v>209</v>
      </c>
      <c r="I42" s="123">
        <v>25000</v>
      </c>
      <c r="J42" s="123">
        <f t="shared" si="0"/>
        <v>875000</v>
      </c>
      <c r="L42" s="95"/>
      <c r="M42" s="95"/>
      <c r="N42" s="95"/>
      <c r="O42" s="95"/>
    </row>
    <row r="43" spans="1:15">
      <c r="A43" s="117"/>
      <c r="B43" s="118"/>
      <c r="C43" s="595"/>
      <c r="D43" s="148" t="s">
        <v>338</v>
      </c>
      <c r="E43" s="120" t="s">
        <v>984</v>
      </c>
      <c r="F43" s="121"/>
      <c r="G43" s="122">
        <v>35</v>
      </c>
      <c r="H43" s="118" t="s">
        <v>209</v>
      </c>
      <c r="I43" s="123">
        <v>15000</v>
      </c>
      <c r="J43" s="123">
        <f t="shared" si="0"/>
        <v>525000</v>
      </c>
      <c r="L43" s="95"/>
      <c r="M43" s="95"/>
      <c r="N43" s="95"/>
      <c r="O43" s="95"/>
    </row>
    <row r="44" spans="1:15">
      <c r="A44" s="117"/>
      <c r="B44" s="118"/>
      <c r="C44" s="119"/>
      <c r="D44" s="120"/>
      <c r="E44" s="120"/>
      <c r="F44" s="121"/>
      <c r="G44" s="122"/>
      <c r="H44" s="118"/>
      <c r="I44" s="123"/>
      <c r="J44" s="123">
        <f t="shared" si="0"/>
        <v>0</v>
      </c>
      <c r="L44" s="95"/>
      <c r="M44" s="95"/>
      <c r="N44" s="95"/>
      <c r="O44" s="95"/>
    </row>
    <row r="45" spans="1:15">
      <c r="A45" s="104" t="s">
        <v>967</v>
      </c>
      <c r="B45" s="105"/>
      <c r="C45" s="124" t="s">
        <v>220</v>
      </c>
      <c r="D45" s="113"/>
      <c r="E45" s="113"/>
      <c r="F45" s="114"/>
      <c r="G45" s="109"/>
      <c r="H45" s="105"/>
      <c r="I45" s="110"/>
      <c r="J45" s="110">
        <f>J46</f>
        <v>750000</v>
      </c>
      <c r="L45" s="95"/>
      <c r="M45" s="95"/>
      <c r="N45" s="95"/>
      <c r="O45" s="95"/>
    </row>
    <row r="46" spans="1:15">
      <c r="A46" s="104" t="s">
        <v>968</v>
      </c>
      <c r="B46" s="105"/>
      <c r="C46" s="124" t="s">
        <v>969</v>
      </c>
      <c r="D46" s="113"/>
      <c r="E46" s="113"/>
      <c r="F46" s="114"/>
      <c r="G46" s="109"/>
      <c r="H46" s="105"/>
      <c r="I46" s="110"/>
      <c r="J46" s="110">
        <f>SUM(J47:J51)</f>
        <v>750000</v>
      </c>
      <c r="L46" s="95"/>
      <c r="M46" s="95"/>
      <c r="N46" s="95"/>
      <c r="O46" s="95"/>
    </row>
    <row r="47" spans="1:15">
      <c r="A47" s="104"/>
      <c r="B47" s="105"/>
      <c r="C47" s="503"/>
      <c r="D47" s="502" t="s">
        <v>57</v>
      </c>
      <c r="E47" s="502" t="s">
        <v>971</v>
      </c>
      <c r="F47" s="316"/>
      <c r="G47" s="122">
        <v>1</v>
      </c>
      <c r="H47" s="118" t="s">
        <v>1152</v>
      </c>
      <c r="I47" s="123">
        <v>300000</v>
      </c>
      <c r="J47" s="123">
        <f t="shared" ref="J47:J51" si="2">G47*I47</f>
        <v>300000</v>
      </c>
      <c r="L47" s="95"/>
      <c r="M47" s="95"/>
      <c r="N47" s="95"/>
      <c r="O47" s="95"/>
    </row>
    <row r="48" spans="1:15">
      <c r="A48" s="104"/>
      <c r="B48" s="105"/>
      <c r="C48" s="503"/>
      <c r="D48" s="502" t="s">
        <v>57</v>
      </c>
      <c r="E48" s="502" t="s">
        <v>1149</v>
      </c>
      <c r="F48" s="316"/>
      <c r="G48" s="122">
        <v>1</v>
      </c>
      <c r="H48" s="118" t="s">
        <v>1152</v>
      </c>
      <c r="I48" s="123">
        <v>250000</v>
      </c>
      <c r="J48" s="123">
        <f t="shared" si="2"/>
        <v>250000</v>
      </c>
      <c r="L48" s="95"/>
      <c r="M48" s="95"/>
      <c r="N48" s="95"/>
      <c r="O48" s="95"/>
    </row>
    <row r="49" spans="1:15">
      <c r="A49" s="104"/>
      <c r="B49" s="105"/>
      <c r="C49" s="503"/>
      <c r="D49" s="502" t="s">
        <v>57</v>
      </c>
      <c r="E49" s="502" t="s">
        <v>972</v>
      </c>
      <c r="F49" s="316"/>
      <c r="G49" s="122">
        <v>1</v>
      </c>
      <c r="H49" s="118" t="s">
        <v>1152</v>
      </c>
      <c r="I49" s="123">
        <v>200000</v>
      </c>
      <c r="J49" s="123">
        <f t="shared" si="2"/>
        <v>200000</v>
      </c>
      <c r="L49" s="95">
        <f>SUM(L16:L48)</f>
        <v>-502000</v>
      </c>
      <c r="M49" s="95">
        <f>SUM(M16:M48)</f>
        <v>198</v>
      </c>
      <c r="N49" s="95">
        <f>SUM(N16:N48)</f>
        <v>0</v>
      </c>
      <c r="O49" s="95">
        <f>SUM(O16:O48)</f>
        <v>0</v>
      </c>
    </row>
    <row r="50" spans="1:15">
      <c r="A50" s="104"/>
      <c r="B50" s="105"/>
      <c r="C50" s="503"/>
      <c r="D50" s="502" t="s">
        <v>57</v>
      </c>
      <c r="E50" s="502" t="s">
        <v>1150</v>
      </c>
      <c r="F50" s="316"/>
      <c r="G50" s="122">
        <v>4</v>
      </c>
      <c r="H50" s="118" t="s">
        <v>1152</v>
      </c>
      <c r="I50" s="123"/>
      <c r="J50" s="123">
        <f t="shared" si="2"/>
        <v>0</v>
      </c>
      <c r="L50" s="116">
        <f>SUM(L49:O49)</f>
        <v>-501802</v>
      </c>
      <c r="M50" s="134">
        <f>J53-L50</f>
        <v>4001802</v>
      </c>
      <c r="N50" s="95"/>
      <c r="O50" s="95"/>
    </row>
    <row r="51" spans="1:15">
      <c r="A51" s="104"/>
      <c r="B51" s="105"/>
      <c r="C51" s="503"/>
      <c r="D51" s="502"/>
      <c r="E51" s="502" t="s">
        <v>1151</v>
      </c>
      <c r="F51" s="316"/>
      <c r="G51" s="122">
        <v>4</v>
      </c>
      <c r="H51" s="118" t="s">
        <v>1152</v>
      </c>
      <c r="I51" s="123"/>
      <c r="J51" s="123">
        <f t="shared" si="2"/>
        <v>0</v>
      </c>
      <c r="L51" s="116"/>
      <c r="M51" s="134"/>
      <c r="N51" s="95"/>
      <c r="O51" s="95"/>
    </row>
    <row r="52" spans="1:15" ht="15" thickBot="1">
      <c r="A52" s="117"/>
      <c r="B52" s="118"/>
      <c r="C52" s="127"/>
      <c r="D52" s="128"/>
      <c r="E52" s="128"/>
      <c r="F52" s="129"/>
      <c r="G52" s="122"/>
      <c r="H52" s="118"/>
      <c r="I52" s="123"/>
      <c r="J52" s="123"/>
      <c r="L52" s="95"/>
      <c r="M52" s="95"/>
      <c r="N52" s="95"/>
      <c r="O52" s="95"/>
    </row>
    <row r="53" spans="1:15" ht="15" thickTop="1">
      <c r="A53" s="941" t="s">
        <v>126</v>
      </c>
      <c r="B53" s="941"/>
      <c r="C53" s="941"/>
      <c r="D53" s="941"/>
      <c r="E53" s="941"/>
      <c r="F53" s="941"/>
      <c r="G53" s="941"/>
      <c r="H53" s="941"/>
      <c r="I53" s="941"/>
      <c r="J53" s="130">
        <f>SUM(J46+J41+J30+J20)</f>
        <v>3500000</v>
      </c>
      <c r="L53" s="95"/>
      <c r="M53" s="95"/>
      <c r="N53" s="95"/>
      <c r="O53" s="95"/>
    </row>
    <row r="54" spans="1:15">
      <c r="A54" s="131"/>
      <c r="B54" s="942" t="s">
        <v>127</v>
      </c>
      <c r="C54" s="942"/>
      <c r="D54" s="942"/>
      <c r="E54" s="942"/>
      <c r="F54" s="942"/>
      <c r="G54" s="132"/>
      <c r="H54" s="132"/>
      <c r="I54" s="132"/>
      <c r="J54" s="596"/>
      <c r="L54" s="95"/>
      <c r="M54" s="95"/>
      <c r="N54" s="95"/>
      <c r="O54" s="95"/>
    </row>
    <row r="55" spans="1:15">
      <c r="A55" s="943" t="s">
        <v>128</v>
      </c>
      <c r="B55" s="920"/>
      <c r="C55" s="920"/>
      <c r="D55" s="99" t="s">
        <v>95</v>
      </c>
      <c r="E55" s="944"/>
      <c r="F55" s="944"/>
      <c r="G55" s="96"/>
      <c r="H55" s="96"/>
      <c r="I55" s="96"/>
      <c r="J55" s="597"/>
      <c r="L55" s="95"/>
      <c r="M55" s="95"/>
      <c r="N55" s="95"/>
      <c r="O55" s="95"/>
    </row>
    <row r="56" spans="1:15">
      <c r="A56" s="943" t="s">
        <v>129</v>
      </c>
      <c r="B56" s="920"/>
      <c r="C56" s="920"/>
      <c r="D56" s="99" t="s">
        <v>95</v>
      </c>
      <c r="E56" s="944">
        <f>J53</f>
        <v>3500000</v>
      </c>
      <c r="F56" s="944"/>
      <c r="G56" s="96"/>
      <c r="H56" s="96"/>
      <c r="I56" s="96"/>
      <c r="J56" s="135"/>
      <c r="L56" s="95"/>
      <c r="M56" s="95"/>
      <c r="N56" s="95"/>
      <c r="O56" s="95"/>
    </row>
    <row r="57" spans="1:15">
      <c r="A57" s="943" t="s">
        <v>130</v>
      </c>
      <c r="B57" s="920"/>
      <c r="C57" s="920"/>
      <c r="D57" s="99" t="s">
        <v>95</v>
      </c>
      <c r="E57" s="944">
        <f>N49</f>
        <v>0</v>
      </c>
      <c r="F57" s="944"/>
      <c r="G57" s="96"/>
      <c r="H57" s="96"/>
      <c r="I57" s="96"/>
      <c r="J57" s="135"/>
      <c r="L57" s="95"/>
      <c r="M57" s="95"/>
      <c r="N57" s="95"/>
      <c r="O57" s="95"/>
    </row>
    <row r="58" spans="1:15">
      <c r="A58" s="945" t="s">
        <v>131</v>
      </c>
      <c r="B58" s="946"/>
      <c r="C58" s="946"/>
      <c r="D58" s="136" t="s">
        <v>95</v>
      </c>
      <c r="E58" s="971">
        <f>O49</f>
        <v>0</v>
      </c>
      <c r="F58" s="971"/>
      <c r="G58" s="137"/>
      <c r="H58" s="137"/>
      <c r="I58" s="137"/>
      <c r="J58" s="138"/>
      <c r="L58" s="95"/>
      <c r="M58" s="95"/>
      <c r="N58" s="95"/>
      <c r="O58" s="95"/>
    </row>
    <row r="59" spans="1:15">
      <c r="A59" s="131"/>
      <c r="B59" s="132"/>
      <c r="C59" s="132"/>
      <c r="D59" s="132"/>
      <c r="E59" s="132"/>
      <c r="F59" s="133"/>
      <c r="G59" s="961" t="s">
        <v>1300</v>
      </c>
      <c r="H59" s="961"/>
      <c r="I59" s="961"/>
      <c r="J59" s="962"/>
      <c r="L59" s="95"/>
      <c r="M59" s="95"/>
      <c r="N59" s="95"/>
      <c r="O59" s="95"/>
    </row>
    <row r="60" spans="1:15">
      <c r="A60" s="139"/>
      <c r="B60" s="947"/>
      <c r="C60" s="947"/>
      <c r="D60" s="947"/>
      <c r="E60" s="947"/>
      <c r="F60" s="948"/>
      <c r="G60" s="96"/>
      <c r="H60" s="96"/>
      <c r="I60" s="96" t="s">
        <v>1109</v>
      </c>
      <c r="J60" s="135"/>
      <c r="L60" s="95"/>
      <c r="M60" s="95"/>
      <c r="N60" s="95"/>
      <c r="O60" s="95"/>
    </row>
    <row r="61" spans="1:15">
      <c r="A61" s="139"/>
      <c r="B61" s="927"/>
      <c r="C61" s="927"/>
      <c r="D61" s="927"/>
      <c r="E61" s="927"/>
      <c r="F61" s="949"/>
      <c r="G61" s="950" t="s">
        <v>1094</v>
      </c>
      <c r="H61" s="927"/>
      <c r="I61" s="927"/>
      <c r="J61" s="949"/>
      <c r="L61" s="95"/>
      <c r="M61" s="95"/>
      <c r="N61" s="95"/>
      <c r="O61" s="95"/>
    </row>
    <row r="62" spans="1:15">
      <c r="A62" s="139"/>
      <c r="B62" s="96"/>
      <c r="C62" s="96"/>
      <c r="D62" s="96"/>
      <c r="E62" s="96"/>
      <c r="F62" s="135"/>
      <c r="G62" s="96"/>
      <c r="H62" s="96"/>
      <c r="I62" s="96"/>
      <c r="J62" s="135"/>
      <c r="L62" s="95"/>
      <c r="M62" s="95"/>
      <c r="N62" s="95"/>
      <c r="O62" s="95"/>
    </row>
    <row r="63" spans="1:15">
      <c r="A63" s="139"/>
      <c r="B63" s="96"/>
      <c r="C63" s="96"/>
      <c r="D63" s="96"/>
      <c r="E63" s="96"/>
      <c r="F63" s="135"/>
      <c r="G63" s="96"/>
      <c r="H63" s="96"/>
      <c r="I63" s="96"/>
      <c r="J63" s="135"/>
    </row>
    <row r="64" spans="1:15">
      <c r="A64" s="139"/>
      <c r="B64" s="96"/>
      <c r="C64" s="96"/>
      <c r="D64" s="96"/>
      <c r="E64" s="96"/>
      <c r="F64" s="135"/>
      <c r="G64" s="96"/>
      <c r="H64" s="96"/>
      <c r="I64" s="96"/>
      <c r="J64" s="135"/>
    </row>
    <row r="65" spans="1:10">
      <c r="A65" s="139"/>
      <c r="B65" s="96"/>
      <c r="C65" s="96"/>
      <c r="D65" s="96"/>
      <c r="E65" s="96"/>
      <c r="F65" s="135"/>
      <c r="G65" s="96"/>
      <c r="H65" s="96"/>
      <c r="I65" s="96"/>
      <c r="J65" s="135"/>
    </row>
    <row r="66" spans="1:10">
      <c r="A66" s="139"/>
      <c r="B66" s="951"/>
      <c r="C66" s="951"/>
      <c r="D66" s="951"/>
      <c r="E66" s="951"/>
      <c r="F66" s="952"/>
      <c r="G66" s="953" t="s">
        <v>1295</v>
      </c>
      <c r="H66" s="951"/>
      <c r="I66" s="951"/>
      <c r="J66" s="952"/>
    </row>
    <row r="67" spans="1:10">
      <c r="A67" s="140"/>
      <c r="B67" s="137"/>
      <c r="C67" s="137"/>
      <c r="D67" s="137"/>
      <c r="E67" s="137"/>
      <c r="F67" s="138"/>
      <c r="G67" s="957"/>
      <c r="H67" s="958"/>
      <c r="I67" s="958"/>
      <c r="J67" s="959"/>
    </row>
    <row r="68" spans="1:10">
      <c r="A68" s="96"/>
      <c r="B68" s="96"/>
      <c r="C68" s="96"/>
      <c r="D68" s="96"/>
      <c r="E68" s="96"/>
      <c r="F68" s="96"/>
      <c r="G68" s="951"/>
      <c r="H68" s="951"/>
      <c r="I68" s="951"/>
      <c r="J68" s="951"/>
    </row>
  </sheetData>
  <mergeCells count="36">
    <mergeCell ref="G68:J68"/>
    <mergeCell ref="A57:C57"/>
    <mergeCell ref="E57:F57"/>
    <mergeCell ref="A58:C58"/>
    <mergeCell ref="E58:F58"/>
    <mergeCell ref="G59:J59"/>
    <mergeCell ref="B60:F60"/>
    <mergeCell ref="B61:F61"/>
    <mergeCell ref="G61:J61"/>
    <mergeCell ref="B66:F66"/>
    <mergeCell ref="G66:J66"/>
    <mergeCell ref="G67:J67"/>
    <mergeCell ref="A53:I53"/>
    <mergeCell ref="B54:F54"/>
    <mergeCell ref="A55:C55"/>
    <mergeCell ref="E55:F55"/>
    <mergeCell ref="A56:C56"/>
    <mergeCell ref="E56:F56"/>
    <mergeCell ref="M12:M14"/>
    <mergeCell ref="N12:N14"/>
    <mergeCell ref="O12:O14"/>
    <mergeCell ref="A15:B15"/>
    <mergeCell ref="C15:F15"/>
    <mergeCell ref="G15:H15"/>
    <mergeCell ref="A12:B14"/>
    <mergeCell ref="C12:F14"/>
    <mergeCell ref="G12:H14"/>
    <mergeCell ref="I12:I14"/>
    <mergeCell ref="J12:J14"/>
    <mergeCell ref="L12:L14"/>
    <mergeCell ref="A11:B11"/>
    <mergeCell ref="A1:J1"/>
    <mergeCell ref="A2:J2"/>
    <mergeCell ref="A3:J3"/>
    <mergeCell ref="E8:F8"/>
    <mergeCell ref="E10:F10"/>
  </mergeCells>
  <pageMargins left="0.70866141732283472" right="0.31496062992125984" top="0.55118110236220474" bottom="0.35433070866141736" header="0.31496062992125984" footer="0.31496062992125984"/>
  <pageSetup paperSize="5" scale="85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1"/>
  <sheetViews>
    <sheetView view="pageBreakPreview" topLeftCell="B60" zoomScale="85" zoomScaleNormal="82" zoomScaleSheetLayoutView="85" workbookViewId="0">
      <selection activeCell="J69" sqref="J69"/>
    </sheetView>
  </sheetViews>
  <sheetFormatPr defaultColWidth="10.85546875" defaultRowHeight="18"/>
  <cols>
    <col min="1" max="1" width="5.28515625" style="411" customWidth="1"/>
    <col min="2" max="2" width="26.7109375" style="411" customWidth="1"/>
    <col min="3" max="3" width="28.7109375" style="412" customWidth="1"/>
    <col min="4" max="4" width="63" style="412" customWidth="1"/>
    <col min="5" max="5" width="13" style="679" customWidth="1"/>
    <col min="6" max="6" width="8.42578125" style="611" customWidth="1"/>
    <col min="7" max="7" width="11.5703125" style="611" customWidth="1"/>
    <col min="8" max="9" width="20.42578125" style="611" customWidth="1"/>
    <col min="10" max="10" width="25.42578125" style="411" customWidth="1"/>
    <col min="11" max="11" width="12.85546875" style="411" customWidth="1"/>
    <col min="12" max="14" width="15.28515625" style="411" customWidth="1"/>
    <col min="15" max="15" width="25.140625" style="411" customWidth="1"/>
    <col min="16" max="16384" width="10.85546875" style="411"/>
  </cols>
  <sheetData>
    <row r="1" spans="1:15">
      <c r="A1" s="767" t="s">
        <v>1084</v>
      </c>
      <c r="B1" s="767"/>
      <c r="C1" s="767"/>
      <c r="D1" s="767"/>
      <c r="E1" s="767"/>
      <c r="F1" s="767"/>
      <c r="G1" s="767"/>
      <c r="H1" s="767"/>
      <c r="I1" s="767"/>
      <c r="J1" s="767"/>
      <c r="K1" s="767"/>
      <c r="L1" s="767"/>
      <c r="M1" s="767"/>
      <c r="N1" s="767"/>
      <c r="O1" s="767"/>
    </row>
    <row r="2" spans="1:15">
      <c r="A2" s="767" t="s">
        <v>1260</v>
      </c>
      <c r="B2" s="767"/>
      <c r="C2" s="767"/>
      <c r="D2" s="767"/>
      <c r="E2" s="767"/>
      <c r="F2" s="767"/>
      <c r="G2" s="767"/>
      <c r="H2" s="767"/>
      <c r="I2" s="767"/>
      <c r="J2" s="767"/>
      <c r="K2" s="767"/>
      <c r="L2" s="767"/>
      <c r="M2" s="767"/>
      <c r="N2" s="767"/>
      <c r="O2" s="767"/>
    </row>
    <row r="3" spans="1:15">
      <c r="A3" s="767" t="s">
        <v>1279</v>
      </c>
      <c r="B3" s="767"/>
      <c r="C3" s="767"/>
      <c r="D3" s="767"/>
      <c r="E3" s="767"/>
      <c r="F3" s="767"/>
      <c r="G3" s="767"/>
      <c r="H3" s="767"/>
      <c r="I3" s="767"/>
      <c r="J3" s="767"/>
      <c r="K3" s="767"/>
      <c r="L3" s="767"/>
      <c r="M3" s="767"/>
      <c r="N3" s="767"/>
      <c r="O3" s="767"/>
    </row>
    <row r="4" spans="1:15">
      <c r="A4" s="72"/>
      <c r="B4" s="72"/>
      <c r="C4" s="370"/>
      <c r="D4" s="370"/>
    </row>
    <row r="5" spans="1:15" s="611" customFormat="1" ht="30.75" customHeight="1">
      <c r="A5" s="700" t="s">
        <v>1029</v>
      </c>
      <c r="B5" s="768" t="s">
        <v>1030</v>
      </c>
      <c r="C5" s="768"/>
      <c r="D5" s="768"/>
      <c r="E5" s="769" t="s">
        <v>1031</v>
      </c>
      <c r="F5" s="770" t="s">
        <v>1085</v>
      </c>
      <c r="G5" s="771"/>
      <c r="H5" s="774" t="s">
        <v>1112</v>
      </c>
      <c r="I5" s="774" t="s">
        <v>1032</v>
      </c>
      <c r="J5" s="776" t="s">
        <v>1086</v>
      </c>
      <c r="K5" s="777"/>
      <c r="L5" s="778" t="s">
        <v>1087</v>
      </c>
      <c r="M5" s="779"/>
      <c r="N5" s="780"/>
      <c r="O5" s="769" t="s">
        <v>1088</v>
      </c>
    </row>
    <row r="6" spans="1:15" s="632" customFormat="1" ht="53.25" customHeight="1">
      <c r="A6" s="701"/>
      <c r="B6" s="701" t="s">
        <v>94</v>
      </c>
      <c r="C6" s="702" t="s">
        <v>97</v>
      </c>
      <c r="D6" s="702" t="s">
        <v>100</v>
      </c>
      <c r="E6" s="769"/>
      <c r="F6" s="772"/>
      <c r="G6" s="773"/>
      <c r="H6" s="775"/>
      <c r="I6" s="775"/>
      <c r="J6" s="703" t="s">
        <v>1119</v>
      </c>
      <c r="K6" s="704" t="s">
        <v>934</v>
      </c>
      <c r="L6" s="704" t="s">
        <v>1120</v>
      </c>
      <c r="M6" s="704" t="s">
        <v>1089</v>
      </c>
      <c r="N6" s="704" t="s">
        <v>1090</v>
      </c>
      <c r="O6" s="769"/>
    </row>
    <row r="7" spans="1:15" ht="22.5" customHeight="1">
      <c r="A7" s="697">
        <v>1</v>
      </c>
      <c r="B7" s="697">
        <v>2</v>
      </c>
      <c r="C7" s="697">
        <v>3</v>
      </c>
      <c r="D7" s="697">
        <v>4</v>
      </c>
      <c r="E7" s="697">
        <v>5</v>
      </c>
      <c r="F7" s="781">
        <v>6</v>
      </c>
      <c r="G7" s="782"/>
      <c r="H7" s="699">
        <v>7</v>
      </c>
      <c r="I7" s="699">
        <v>8</v>
      </c>
      <c r="J7" s="699">
        <v>9</v>
      </c>
      <c r="K7" s="699">
        <v>10</v>
      </c>
      <c r="L7" s="699">
        <v>11</v>
      </c>
      <c r="M7" s="699">
        <v>12</v>
      </c>
      <c r="N7" s="699">
        <v>13</v>
      </c>
      <c r="O7" s="699">
        <v>14</v>
      </c>
    </row>
    <row r="8" spans="1:15" s="80" customFormat="1" ht="18" customHeight="1">
      <c r="A8" s="783">
        <v>1</v>
      </c>
      <c r="B8" s="786" t="s">
        <v>31</v>
      </c>
      <c r="C8" s="787" t="s">
        <v>33</v>
      </c>
      <c r="D8" s="90" t="s">
        <v>35</v>
      </c>
      <c r="E8" s="622" t="s">
        <v>1033</v>
      </c>
      <c r="F8" s="628">
        <v>12</v>
      </c>
      <c r="G8" s="628" t="s">
        <v>121</v>
      </c>
      <c r="H8" s="628" t="s">
        <v>1113</v>
      </c>
      <c r="I8" s="622">
        <v>2024</v>
      </c>
      <c r="J8" s="496">
        <f>'1.1.1'!J18</f>
        <v>60000000</v>
      </c>
      <c r="K8" s="407" t="s">
        <v>1091</v>
      </c>
      <c r="L8" s="407"/>
      <c r="M8" s="407"/>
      <c r="N8" s="407"/>
      <c r="O8" s="407"/>
    </row>
    <row r="9" spans="1:15" s="80" customFormat="1" ht="18.75" customHeight="1">
      <c r="A9" s="784"/>
      <c r="B9" s="786"/>
      <c r="C9" s="787"/>
      <c r="D9" s="90" t="s">
        <v>38</v>
      </c>
      <c r="E9" s="622" t="s">
        <v>1033</v>
      </c>
      <c r="F9" s="628">
        <v>12</v>
      </c>
      <c r="G9" s="628" t="s">
        <v>121</v>
      </c>
      <c r="H9" s="628" t="s">
        <v>1114</v>
      </c>
      <c r="I9" s="622">
        <v>2024</v>
      </c>
      <c r="J9" s="496">
        <v>165000000</v>
      </c>
      <c r="K9" s="407" t="s">
        <v>1091</v>
      </c>
      <c r="L9" s="407"/>
      <c r="M9" s="407"/>
      <c r="N9" s="407"/>
      <c r="O9" s="407"/>
    </row>
    <row r="10" spans="1:15" s="80" customFormat="1" ht="17.25" customHeight="1">
      <c r="A10" s="784"/>
      <c r="B10" s="786"/>
      <c r="C10" s="787"/>
      <c r="D10" s="90" t="s">
        <v>40</v>
      </c>
      <c r="E10" s="622" t="s">
        <v>1033</v>
      </c>
      <c r="F10" s="628">
        <v>12</v>
      </c>
      <c r="G10" s="628" t="s">
        <v>121</v>
      </c>
      <c r="H10" s="628" t="s">
        <v>1115</v>
      </c>
      <c r="I10" s="622">
        <v>2024</v>
      </c>
      <c r="J10" s="496">
        <v>12240000</v>
      </c>
      <c r="K10" s="407" t="s">
        <v>1091</v>
      </c>
      <c r="L10" s="407"/>
      <c r="M10" s="407"/>
      <c r="N10" s="407"/>
      <c r="O10" s="407"/>
    </row>
    <row r="11" spans="1:15" s="80" customFormat="1" ht="17.25" customHeight="1">
      <c r="A11" s="784"/>
      <c r="B11" s="786"/>
      <c r="C11" s="787"/>
      <c r="D11" s="90" t="s">
        <v>1155</v>
      </c>
      <c r="E11" s="622" t="s">
        <v>1033</v>
      </c>
      <c r="F11" s="628">
        <v>1</v>
      </c>
      <c r="G11" s="628" t="s">
        <v>436</v>
      </c>
      <c r="H11" s="628" t="s">
        <v>1033</v>
      </c>
      <c r="I11" s="622">
        <v>2024</v>
      </c>
      <c r="J11" s="496">
        <v>72980220</v>
      </c>
      <c r="K11" s="407" t="s">
        <v>1091</v>
      </c>
      <c r="L11" s="407"/>
      <c r="M11" s="407"/>
      <c r="N11" s="407"/>
      <c r="O11" s="407"/>
    </row>
    <row r="12" spans="1:15" s="80" customFormat="1" ht="17.25" customHeight="1">
      <c r="A12" s="784"/>
      <c r="B12" s="786"/>
      <c r="C12" s="787"/>
      <c r="D12" s="90" t="s">
        <v>46</v>
      </c>
      <c r="E12" s="622" t="s">
        <v>1033</v>
      </c>
      <c r="F12" s="628">
        <v>12</v>
      </c>
      <c r="G12" s="628" t="s">
        <v>121</v>
      </c>
      <c r="H12" s="628" t="s">
        <v>1092</v>
      </c>
      <c r="I12" s="622">
        <v>2024</v>
      </c>
      <c r="J12" s="496">
        <v>30000000</v>
      </c>
      <c r="K12" s="407" t="s">
        <v>1091</v>
      </c>
      <c r="L12" s="407"/>
      <c r="M12" s="407"/>
      <c r="N12" s="407"/>
      <c r="O12" s="407"/>
    </row>
    <row r="13" spans="1:15" s="80" customFormat="1" ht="17.25" customHeight="1">
      <c r="A13" s="784"/>
      <c r="B13" s="786"/>
      <c r="C13" s="787"/>
      <c r="D13" s="90" t="s">
        <v>50</v>
      </c>
      <c r="E13" s="622" t="s">
        <v>1033</v>
      </c>
      <c r="F13" s="628">
        <v>1</v>
      </c>
      <c r="G13" s="628" t="s">
        <v>436</v>
      </c>
      <c r="H13" s="628" t="s">
        <v>1092</v>
      </c>
      <c r="I13" s="622">
        <v>2024</v>
      </c>
      <c r="J13" s="496">
        <v>16000000</v>
      </c>
      <c r="K13" s="407" t="s">
        <v>1091</v>
      </c>
      <c r="L13" s="407"/>
      <c r="M13" s="407"/>
      <c r="N13" s="407"/>
      <c r="O13" s="407"/>
    </row>
    <row r="14" spans="1:15" s="80" customFormat="1" ht="21" customHeight="1">
      <c r="A14" s="784"/>
      <c r="B14" s="786"/>
      <c r="C14" s="787"/>
      <c r="D14" s="90" t="s">
        <v>52</v>
      </c>
      <c r="E14" s="622" t="s">
        <v>1033</v>
      </c>
      <c r="F14" s="628">
        <v>12</v>
      </c>
      <c r="G14" s="628" t="s">
        <v>121</v>
      </c>
      <c r="H14" s="628" t="s">
        <v>1093</v>
      </c>
      <c r="I14" s="622">
        <v>2024</v>
      </c>
      <c r="J14" s="496">
        <v>60000000</v>
      </c>
      <c r="K14" s="407" t="s">
        <v>1091</v>
      </c>
      <c r="L14" s="407"/>
      <c r="M14" s="407"/>
      <c r="N14" s="407"/>
      <c r="O14" s="407"/>
    </row>
    <row r="15" spans="1:15" s="76" customFormat="1" ht="46.5" hidden="1" customHeight="1">
      <c r="A15" s="784"/>
      <c r="B15" s="786"/>
      <c r="C15" s="621" t="s">
        <v>53</v>
      </c>
      <c r="D15" s="90" t="s">
        <v>54</v>
      </c>
      <c r="E15" s="622" t="s">
        <v>1033</v>
      </c>
      <c r="F15" s="628">
        <v>1</v>
      </c>
      <c r="G15" s="628" t="s">
        <v>436</v>
      </c>
      <c r="H15" s="628" t="s">
        <v>1033</v>
      </c>
      <c r="I15" s="622">
        <v>2024</v>
      </c>
      <c r="J15" s="496"/>
      <c r="K15" s="407" t="s">
        <v>1091</v>
      </c>
      <c r="L15" s="407"/>
      <c r="M15" s="407"/>
      <c r="N15" s="407"/>
      <c r="O15" s="407"/>
    </row>
    <row r="16" spans="1:15" s="76" customFormat="1" ht="18" hidden="1" customHeight="1">
      <c r="A16" s="784"/>
      <c r="B16" s="786"/>
      <c r="C16" s="93" t="s">
        <v>59</v>
      </c>
      <c r="D16" s="617"/>
      <c r="E16" s="622"/>
      <c r="F16" s="628"/>
      <c r="G16" s="628"/>
      <c r="H16" s="628"/>
      <c r="I16" s="622">
        <v>2024</v>
      </c>
      <c r="J16" s="407"/>
      <c r="K16" s="407">
        <f t="shared" ref="K16" si="0">L16+M16+N16</f>
        <v>0</v>
      </c>
      <c r="L16" s="407"/>
      <c r="M16" s="407"/>
      <c r="N16" s="407"/>
      <c r="O16" s="407"/>
    </row>
    <row r="17" spans="1:15" s="80" customFormat="1" ht="35.25" customHeight="1">
      <c r="A17" s="784"/>
      <c r="B17" s="786"/>
      <c r="C17" s="788" t="s">
        <v>65</v>
      </c>
      <c r="D17" s="433" t="s">
        <v>591</v>
      </c>
      <c r="E17" s="622" t="s">
        <v>1033</v>
      </c>
      <c r="F17" s="628">
        <v>4</v>
      </c>
      <c r="G17" s="628" t="s">
        <v>761</v>
      </c>
      <c r="H17" s="628" t="s">
        <v>1033</v>
      </c>
      <c r="I17" s="622">
        <v>2024</v>
      </c>
      <c r="J17" s="496">
        <f>'TABEL 4,1,1'!J18</f>
        <v>5000000</v>
      </c>
      <c r="K17" s="407" t="s">
        <v>1091</v>
      </c>
      <c r="L17" s="407"/>
      <c r="M17" s="407"/>
      <c r="N17" s="407"/>
      <c r="O17" s="407"/>
    </row>
    <row r="18" spans="1:15" s="80" customFormat="1" ht="35.25" customHeight="1">
      <c r="A18" s="784"/>
      <c r="B18" s="786"/>
      <c r="C18" s="788"/>
      <c r="D18" s="433" t="s">
        <v>1289</v>
      </c>
      <c r="E18" s="622" t="s">
        <v>1033</v>
      </c>
      <c r="F18" s="628">
        <v>1</v>
      </c>
      <c r="G18" s="628" t="s">
        <v>436</v>
      </c>
      <c r="H18" s="628" t="s">
        <v>1033</v>
      </c>
      <c r="I18" s="622">
        <v>2024</v>
      </c>
      <c r="J18" s="496">
        <v>2500000</v>
      </c>
      <c r="K18" s="407"/>
      <c r="L18" s="407"/>
      <c r="M18" s="407"/>
      <c r="N18" s="407"/>
      <c r="O18" s="407"/>
    </row>
    <row r="19" spans="1:15" s="80" customFormat="1" ht="35.25" customHeight="1">
      <c r="A19" s="784"/>
      <c r="B19" s="786"/>
      <c r="C19" s="788"/>
      <c r="D19" s="433" t="s">
        <v>1290</v>
      </c>
      <c r="E19" s="622" t="s">
        <v>1033</v>
      </c>
      <c r="F19" s="628">
        <v>1</v>
      </c>
      <c r="G19" s="628" t="s">
        <v>436</v>
      </c>
      <c r="H19" s="628" t="s">
        <v>1033</v>
      </c>
      <c r="I19" s="622">
        <v>2024</v>
      </c>
      <c r="J19" s="496">
        <v>30000000</v>
      </c>
      <c r="K19" s="407"/>
      <c r="L19" s="407"/>
      <c r="M19" s="407"/>
      <c r="N19" s="407"/>
      <c r="O19" s="407"/>
    </row>
    <row r="20" spans="1:15" s="80" customFormat="1" ht="35.25" customHeight="1">
      <c r="A20" s="784"/>
      <c r="B20" s="786"/>
      <c r="C20" s="788"/>
      <c r="D20" s="433" t="s">
        <v>1288</v>
      </c>
      <c r="E20" s="622" t="s">
        <v>1033</v>
      </c>
      <c r="F20" s="628">
        <v>4</v>
      </c>
      <c r="G20" s="628" t="s">
        <v>1202</v>
      </c>
      <c r="H20" s="628" t="s">
        <v>1033</v>
      </c>
      <c r="I20" s="622">
        <v>2024</v>
      </c>
      <c r="J20" s="496">
        <v>32200000</v>
      </c>
      <c r="K20" s="407"/>
      <c r="L20" s="407"/>
      <c r="M20" s="407"/>
      <c r="N20" s="407"/>
      <c r="O20" s="407"/>
    </row>
    <row r="21" spans="1:15" s="80" customFormat="1" ht="33.75" customHeight="1">
      <c r="A21" s="784"/>
      <c r="B21" s="786"/>
      <c r="C21" s="788"/>
      <c r="D21" s="433" t="s">
        <v>592</v>
      </c>
      <c r="E21" s="622" t="s">
        <v>1033</v>
      </c>
      <c r="F21" s="628">
        <v>9</v>
      </c>
      <c r="G21" s="628" t="s">
        <v>761</v>
      </c>
      <c r="H21" s="628" t="s">
        <v>1033</v>
      </c>
      <c r="I21" s="622">
        <v>2024</v>
      </c>
      <c r="J21" s="496">
        <f>'TABEL 4,1,1'!J20</f>
        <v>3000000</v>
      </c>
      <c r="K21" s="407" t="s">
        <v>1091</v>
      </c>
      <c r="L21" s="407"/>
      <c r="M21" s="407"/>
      <c r="N21" s="407"/>
      <c r="O21" s="407"/>
    </row>
    <row r="22" spans="1:15" s="80" customFormat="1" ht="33.75" hidden="1" customHeight="1">
      <c r="A22" s="784"/>
      <c r="B22" s="786"/>
      <c r="C22" s="788"/>
      <c r="D22" s="433" t="str">
        <f>'D1-APBDesa'!F77</f>
        <v>Penyusunan Dokumen Perencanaan Desa (RPJMDes/RKPDes,dll)</v>
      </c>
      <c r="E22" s="622"/>
      <c r="F22" s="628">
        <v>1</v>
      </c>
      <c r="G22" s="628" t="s">
        <v>336</v>
      </c>
      <c r="H22" s="628" t="s">
        <v>1033</v>
      </c>
      <c r="I22" s="622">
        <v>2024</v>
      </c>
      <c r="J22" s="496">
        <f>'TABEL 4,1,1'!J21</f>
        <v>0</v>
      </c>
      <c r="K22" s="407" t="s">
        <v>1091</v>
      </c>
      <c r="L22" s="407"/>
      <c r="M22" s="407"/>
      <c r="N22" s="407"/>
      <c r="O22" s="407"/>
    </row>
    <row r="23" spans="1:15" s="80" customFormat="1" ht="33.75" hidden="1" customHeight="1">
      <c r="A23" s="784"/>
      <c r="B23" s="786"/>
      <c r="C23" s="788"/>
      <c r="D23" s="433" t="s">
        <v>594</v>
      </c>
      <c r="E23" s="622" t="s">
        <v>1033</v>
      </c>
      <c r="F23" s="628">
        <v>2</v>
      </c>
      <c r="G23" s="628" t="s">
        <v>336</v>
      </c>
      <c r="H23" s="628" t="s">
        <v>1033</v>
      </c>
      <c r="I23" s="622">
        <v>2024</v>
      </c>
      <c r="J23" s="496">
        <f>'TABEL 4,1,1'!J22</f>
        <v>0</v>
      </c>
      <c r="K23" s="407" t="s">
        <v>1091</v>
      </c>
      <c r="L23" s="407"/>
      <c r="M23" s="407"/>
      <c r="N23" s="407"/>
      <c r="O23" s="407"/>
    </row>
    <row r="24" spans="1:15" s="80" customFormat="1" ht="51.75" hidden="1" customHeight="1">
      <c r="A24" s="784"/>
      <c r="B24" s="786"/>
      <c r="C24" s="788"/>
      <c r="D24" s="433" t="s">
        <v>596</v>
      </c>
      <c r="E24" s="622" t="s">
        <v>1033</v>
      </c>
      <c r="F24" s="628">
        <v>1</v>
      </c>
      <c r="G24" s="628" t="s">
        <v>336</v>
      </c>
      <c r="H24" s="628" t="s">
        <v>1033</v>
      </c>
      <c r="I24" s="622">
        <v>2024</v>
      </c>
      <c r="J24" s="496">
        <f>'TABEL 4,1,1'!J23</f>
        <v>0</v>
      </c>
      <c r="K24" s="407" t="s">
        <v>1091</v>
      </c>
      <c r="L24" s="407"/>
      <c r="M24" s="407"/>
      <c r="N24" s="407"/>
      <c r="O24" s="407"/>
    </row>
    <row r="25" spans="1:15" s="80" customFormat="1" ht="33.75" customHeight="1">
      <c r="A25" s="784"/>
      <c r="B25" s="786"/>
      <c r="C25" s="788"/>
      <c r="D25" s="433" t="str">
        <f>'TABEL 4,1,1'!D26</f>
        <v xml:space="preserve">Dukungan Pelaksanaan dan Sosialisasi Pilkades, Pemilihan Kepala Kewilayahan dan Pemilihan BPD </v>
      </c>
      <c r="E25" s="622" t="s">
        <v>1033</v>
      </c>
      <c r="F25" s="628">
        <v>1</v>
      </c>
      <c r="G25" s="628" t="s">
        <v>336</v>
      </c>
      <c r="H25" s="628" t="s">
        <v>1033</v>
      </c>
      <c r="I25" s="622">
        <v>2024</v>
      </c>
      <c r="J25" s="496">
        <f>'TABEL 4,1,1'!J26</f>
        <v>3500000</v>
      </c>
      <c r="K25" s="407" t="s">
        <v>1091</v>
      </c>
      <c r="L25" s="407"/>
      <c r="M25" s="407"/>
      <c r="N25" s="407"/>
      <c r="O25" s="407"/>
    </row>
    <row r="26" spans="1:15" s="74" customFormat="1" ht="19.5" customHeight="1">
      <c r="A26" s="785"/>
      <c r="B26" s="786"/>
      <c r="C26" s="446" t="s">
        <v>81</v>
      </c>
      <c r="D26" s="618"/>
      <c r="E26" s="623"/>
      <c r="F26" s="629"/>
      <c r="G26" s="629"/>
      <c r="H26" s="629"/>
      <c r="I26" s="629"/>
      <c r="J26" s="408"/>
      <c r="K26" s="407"/>
      <c r="L26" s="408"/>
      <c r="M26" s="408"/>
      <c r="N26" s="408"/>
      <c r="O26" s="408"/>
    </row>
    <row r="27" spans="1:15" s="74" customFormat="1" ht="19.5" customHeight="1">
      <c r="A27" s="789" t="s">
        <v>1034</v>
      </c>
      <c r="B27" s="790"/>
      <c r="C27" s="790"/>
      <c r="D27" s="790"/>
      <c r="E27" s="790"/>
      <c r="F27" s="790"/>
      <c r="G27" s="790"/>
      <c r="H27" s="790"/>
      <c r="I27" s="791"/>
      <c r="J27" s="624">
        <f>SUM(J8:J26)</f>
        <v>492420220</v>
      </c>
      <c r="K27" s="406"/>
      <c r="L27" s="405"/>
      <c r="M27" s="405"/>
      <c r="N27" s="405"/>
      <c r="O27" s="405"/>
    </row>
    <row r="28" spans="1:15" s="80" customFormat="1" ht="33.75" hidden="1" customHeight="1" collapsed="1">
      <c r="A28" s="792">
        <v>2</v>
      </c>
      <c r="B28" s="786" t="s">
        <v>340</v>
      </c>
      <c r="C28" s="89" t="s">
        <v>341</v>
      </c>
      <c r="D28" s="433" t="s">
        <v>348</v>
      </c>
      <c r="E28" s="622" t="s">
        <v>1033</v>
      </c>
      <c r="F28" s="628">
        <v>1</v>
      </c>
      <c r="G28" s="628" t="s">
        <v>436</v>
      </c>
      <c r="H28" s="628" t="s">
        <v>1033</v>
      </c>
      <c r="I28" s="622">
        <v>2020</v>
      </c>
      <c r="J28" s="496"/>
      <c r="K28" s="407" t="s">
        <v>1091</v>
      </c>
      <c r="L28" s="698" t="s">
        <v>1120</v>
      </c>
      <c r="M28" s="407"/>
      <c r="N28" s="407"/>
      <c r="O28" s="407"/>
    </row>
    <row r="29" spans="1:15" s="80" customFormat="1" ht="33.75" customHeight="1">
      <c r="A29" s="793"/>
      <c r="B29" s="786"/>
      <c r="C29" s="89"/>
      <c r="D29" s="433" t="s">
        <v>354</v>
      </c>
      <c r="E29" s="622" t="s">
        <v>1033</v>
      </c>
      <c r="F29" s="628">
        <v>12</v>
      </c>
      <c r="G29" s="628" t="s">
        <v>121</v>
      </c>
      <c r="H29" s="628" t="s">
        <v>1033</v>
      </c>
      <c r="I29" s="622">
        <v>2024</v>
      </c>
      <c r="J29" s="738">
        <v>44000000</v>
      </c>
      <c r="K29" s="407" t="s">
        <v>1091</v>
      </c>
      <c r="L29" s="698"/>
      <c r="M29" s="407"/>
      <c r="N29" s="407"/>
      <c r="O29" s="407"/>
    </row>
    <row r="30" spans="1:15" s="80" customFormat="1" ht="33.75" customHeight="1">
      <c r="A30" s="793"/>
      <c r="B30" s="786"/>
      <c r="C30" s="89"/>
      <c r="D30" s="433" t="s">
        <v>1277</v>
      </c>
      <c r="E30" s="622" t="s">
        <v>1033</v>
      </c>
      <c r="F30" s="628">
        <v>1</v>
      </c>
      <c r="G30" s="628" t="s">
        <v>282</v>
      </c>
      <c r="H30" s="628" t="s">
        <v>1033</v>
      </c>
      <c r="I30" s="622">
        <v>2024</v>
      </c>
      <c r="J30" s="738">
        <v>250000000</v>
      </c>
      <c r="K30" s="407" t="s">
        <v>1091</v>
      </c>
      <c r="L30" s="698"/>
      <c r="M30" s="407"/>
      <c r="N30" s="407"/>
      <c r="O30" s="407"/>
    </row>
    <row r="31" spans="1:15" s="80" customFormat="1" ht="31.5" customHeight="1" collapsed="1">
      <c r="A31" s="793"/>
      <c r="B31" s="786"/>
      <c r="C31" s="456" t="s">
        <v>352</v>
      </c>
      <c r="D31" s="433" t="s">
        <v>1276</v>
      </c>
      <c r="E31" s="622" t="s">
        <v>1033</v>
      </c>
      <c r="F31" s="628">
        <v>12</v>
      </c>
      <c r="G31" s="628" t="s">
        <v>121</v>
      </c>
      <c r="H31" s="628" t="s">
        <v>1117</v>
      </c>
      <c r="I31" s="622">
        <v>2024</v>
      </c>
      <c r="J31" s="738">
        <v>10000000</v>
      </c>
      <c r="K31" s="407" t="s">
        <v>1091</v>
      </c>
      <c r="L31" s="407"/>
      <c r="M31" s="407"/>
      <c r="N31" s="407"/>
      <c r="O31" s="407"/>
    </row>
    <row r="32" spans="1:15" s="80" customFormat="1" ht="33.75" customHeight="1">
      <c r="A32" s="793"/>
      <c r="B32" s="786"/>
      <c r="C32" s="795" t="str">
        <f>B28</f>
        <v>Pelaksanaan Pembangunan Desa</v>
      </c>
      <c r="D32" s="433" t="s">
        <v>372</v>
      </c>
      <c r="E32" s="622" t="s">
        <v>1033</v>
      </c>
      <c r="F32" s="628">
        <v>2</v>
      </c>
      <c r="G32" s="628" t="s">
        <v>336</v>
      </c>
      <c r="H32" s="628" t="s">
        <v>1033</v>
      </c>
      <c r="I32" s="622">
        <v>2024</v>
      </c>
      <c r="J32" s="738">
        <v>660000000</v>
      </c>
      <c r="K32" s="407" t="s">
        <v>1091</v>
      </c>
      <c r="L32" s="698"/>
      <c r="M32" s="407"/>
      <c r="N32" s="407"/>
      <c r="O32" s="407"/>
    </row>
    <row r="33" spans="1:15" s="80" customFormat="1" ht="32.25" hidden="1" customHeight="1" collapsed="1">
      <c r="A33" s="793"/>
      <c r="B33" s="786"/>
      <c r="C33" s="795"/>
      <c r="D33" s="433" t="s">
        <v>377</v>
      </c>
      <c r="E33" s="622" t="s">
        <v>1033</v>
      </c>
      <c r="F33" s="628">
        <v>2</v>
      </c>
      <c r="G33" s="628" t="s">
        <v>336</v>
      </c>
      <c r="H33" s="628" t="s">
        <v>1033</v>
      </c>
      <c r="I33" s="622">
        <v>2024</v>
      </c>
      <c r="J33" s="738"/>
      <c r="K33" s="407" t="s">
        <v>1091</v>
      </c>
      <c r="L33" s="698" t="s">
        <v>1120</v>
      </c>
      <c r="M33" s="407"/>
      <c r="N33" s="407"/>
      <c r="O33" s="407"/>
    </row>
    <row r="34" spans="1:15" s="74" customFormat="1" ht="20.100000000000001" hidden="1" customHeight="1" collapsed="1">
      <c r="A34" s="793"/>
      <c r="B34" s="786"/>
      <c r="C34" s="456" t="s">
        <v>388</v>
      </c>
      <c r="D34" s="618"/>
      <c r="E34" s="623"/>
      <c r="F34" s="629"/>
      <c r="G34" s="629"/>
      <c r="H34" s="629"/>
      <c r="I34" s="622">
        <v>2024</v>
      </c>
      <c r="J34" s="739"/>
      <c r="K34" s="407"/>
      <c r="L34" s="408"/>
      <c r="M34" s="408"/>
      <c r="N34" s="408"/>
      <c r="O34" s="408"/>
    </row>
    <row r="35" spans="1:15" s="85" customFormat="1" ht="17.25" hidden="1" customHeight="1" collapsed="1">
      <c r="A35" s="793"/>
      <c r="B35" s="786"/>
      <c r="C35" s="458" t="s">
        <v>406</v>
      </c>
      <c r="D35" s="619"/>
      <c r="E35" s="623"/>
      <c r="F35" s="613"/>
      <c r="G35" s="613"/>
      <c r="H35" s="613"/>
      <c r="I35" s="622">
        <v>2024</v>
      </c>
      <c r="J35" s="739"/>
      <c r="K35" s="407"/>
      <c r="L35" s="409"/>
      <c r="M35" s="409"/>
      <c r="N35" s="409"/>
      <c r="O35" s="409"/>
    </row>
    <row r="36" spans="1:15" s="85" customFormat="1" ht="17.25" customHeight="1">
      <c r="A36" s="793"/>
      <c r="B36" s="786"/>
      <c r="C36" s="458"/>
      <c r="D36" s="619" t="s">
        <v>1278</v>
      </c>
      <c r="E36" s="623" t="s">
        <v>1033</v>
      </c>
      <c r="F36" s="613">
        <v>12</v>
      </c>
      <c r="G36" s="613" t="s">
        <v>121</v>
      </c>
      <c r="H36" s="613" t="s">
        <v>1033</v>
      </c>
      <c r="I36" s="622">
        <v>2024</v>
      </c>
      <c r="J36" s="739">
        <v>40000000</v>
      </c>
      <c r="K36" s="407" t="s">
        <v>1091</v>
      </c>
      <c r="L36" s="409"/>
      <c r="M36" s="409"/>
      <c r="N36" s="409"/>
      <c r="O36" s="409"/>
    </row>
    <row r="37" spans="1:15" s="85" customFormat="1" ht="17.25" customHeight="1">
      <c r="A37" s="793"/>
      <c r="B37" s="786"/>
      <c r="C37" s="458"/>
      <c r="D37" s="619" t="s">
        <v>1283</v>
      </c>
      <c r="E37" s="623" t="s">
        <v>1033</v>
      </c>
      <c r="F37" s="613">
        <v>1</v>
      </c>
      <c r="G37" s="613" t="s">
        <v>436</v>
      </c>
      <c r="H37" s="613" t="s">
        <v>1033</v>
      </c>
      <c r="I37" s="613">
        <v>2024</v>
      </c>
      <c r="J37" s="739">
        <v>30000000</v>
      </c>
      <c r="K37" s="407"/>
      <c r="L37" s="409"/>
      <c r="M37" s="409"/>
      <c r="N37" s="409"/>
      <c r="O37" s="409"/>
    </row>
    <row r="38" spans="1:15" s="85" customFormat="1" ht="17.25" customHeight="1">
      <c r="A38" s="793"/>
      <c r="B38" s="786"/>
      <c r="C38" s="458"/>
      <c r="D38" s="619"/>
      <c r="E38" s="623"/>
      <c r="F38" s="613"/>
      <c r="G38" s="613"/>
      <c r="H38" s="613"/>
      <c r="I38" s="613"/>
      <c r="J38" s="409"/>
      <c r="K38" s="407"/>
      <c r="L38" s="409"/>
      <c r="M38" s="409"/>
      <c r="N38" s="409"/>
      <c r="O38" s="409"/>
    </row>
    <row r="39" spans="1:15" s="85" customFormat="1" ht="17.25" customHeight="1">
      <c r="A39" s="793"/>
      <c r="B39" s="786"/>
      <c r="C39" s="458"/>
      <c r="D39" s="619"/>
      <c r="E39" s="623"/>
      <c r="F39" s="613"/>
      <c r="G39" s="613"/>
      <c r="H39" s="613"/>
      <c r="I39" s="613"/>
      <c r="J39" s="409"/>
      <c r="K39" s="407"/>
      <c r="L39" s="409"/>
      <c r="M39" s="409"/>
      <c r="N39" s="409"/>
      <c r="O39" s="409"/>
    </row>
    <row r="40" spans="1:15" s="495" customFormat="1" ht="34.5" customHeight="1" collapsed="1">
      <c r="A40" s="793"/>
      <c r="B40" s="786"/>
      <c r="C40" s="458" t="s">
        <v>410</v>
      </c>
      <c r="D40" s="491" t="s">
        <v>925</v>
      </c>
      <c r="E40" s="623" t="s">
        <v>1033</v>
      </c>
      <c r="F40" s="628">
        <v>12</v>
      </c>
      <c r="G40" s="628" t="s">
        <v>121</v>
      </c>
      <c r="H40" s="628" t="s">
        <v>1033</v>
      </c>
      <c r="I40" s="622">
        <v>2024</v>
      </c>
      <c r="J40" s="740">
        <v>35000000</v>
      </c>
      <c r="K40" s="407" t="s">
        <v>1091</v>
      </c>
      <c r="L40" s="613"/>
      <c r="M40" s="613"/>
      <c r="N40" s="613"/>
      <c r="O40" s="407"/>
    </row>
    <row r="41" spans="1:15" s="78" customFormat="1" ht="20.100000000000001" hidden="1" customHeight="1" collapsed="1">
      <c r="A41" s="793"/>
      <c r="B41" s="786"/>
      <c r="C41" s="456" t="s">
        <v>414</v>
      </c>
      <c r="D41" s="620"/>
      <c r="E41" s="623"/>
      <c r="F41" s="629"/>
      <c r="G41" s="629"/>
      <c r="H41" s="629"/>
      <c r="I41" s="629"/>
      <c r="J41" s="408"/>
      <c r="K41" s="407"/>
      <c r="L41" s="408"/>
      <c r="M41" s="408"/>
      <c r="N41" s="408"/>
      <c r="O41" s="408"/>
    </row>
    <row r="42" spans="1:15" s="78" customFormat="1" ht="19.5" hidden="1" customHeight="1">
      <c r="A42" s="794"/>
      <c r="B42" s="786"/>
      <c r="C42" s="458" t="s">
        <v>417</v>
      </c>
      <c r="D42" s="620"/>
      <c r="E42" s="623"/>
      <c r="F42" s="629"/>
      <c r="G42" s="629"/>
      <c r="H42" s="629"/>
      <c r="I42" s="629"/>
      <c r="J42" s="408"/>
      <c r="K42" s="407"/>
      <c r="L42" s="408"/>
      <c r="M42" s="408"/>
      <c r="N42" s="408"/>
      <c r="O42" s="408"/>
    </row>
    <row r="43" spans="1:15" s="78" customFormat="1" ht="19.5" customHeight="1">
      <c r="A43" s="789" t="s">
        <v>1035</v>
      </c>
      <c r="B43" s="790"/>
      <c r="C43" s="790"/>
      <c r="D43" s="790"/>
      <c r="E43" s="790"/>
      <c r="F43" s="790"/>
      <c r="G43" s="790"/>
      <c r="H43" s="790"/>
      <c r="I43" s="791"/>
      <c r="J43" s="624">
        <f>SUM(J29:J40)</f>
        <v>1069000000</v>
      </c>
      <c r="K43" s="407"/>
      <c r="L43" s="408"/>
      <c r="M43" s="408"/>
      <c r="N43" s="408"/>
      <c r="O43" s="408"/>
    </row>
    <row r="44" spans="1:15" s="78" customFormat="1" ht="30.75" hidden="1" customHeight="1">
      <c r="A44" s="801">
        <v>3</v>
      </c>
      <c r="B44" s="810" t="s">
        <v>466</v>
      </c>
      <c r="C44" s="93" t="s">
        <v>467</v>
      </c>
      <c r="D44" s="464" t="s">
        <v>474</v>
      </c>
      <c r="E44" s="622" t="s">
        <v>1033</v>
      </c>
      <c r="F44" s="629">
        <v>2</v>
      </c>
      <c r="G44" s="629" t="s">
        <v>1016</v>
      </c>
      <c r="H44" s="629" t="s">
        <v>1033</v>
      </c>
      <c r="I44" s="622">
        <v>2020</v>
      </c>
      <c r="J44" s="486"/>
      <c r="K44" s="407" t="s">
        <v>1091</v>
      </c>
      <c r="L44" s="408"/>
      <c r="M44" s="408"/>
      <c r="N44" s="408"/>
      <c r="O44" s="407"/>
    </row>
    <row r="45" spans="1:15" s="78" customFormat="1" ht="50.25" customHeight="1" collapsed="1">
      <c r="A45" s="802"/>
      <c r="B45" s="810"/>
      <c r="C45" s="465" t="s">
        <v>475</v>
      </c>
      <c r="D45" s="433" t="s">
        <v>478</v>
      </c>
      <c r="E45" s="622" t="s">
        <v>1033</v>
      </c>
      <c r="F45" s="629">
        <v>2</v>
      </c>
      <c r="G45" s="629" t="s">
        <v>336</v>
      </c>
      <c r="H45" s="629" t="s">
        <v>1033</v>
      </c>
      <c r="I45" s="622">
        <v>2024</v>
      </c>
      <c r="J45" s="486">
        <v>14745500</v>
      </c>
      <c r="K45" s="407" t="s">
        <v>1091</v>
      </c>
      <c r="L45" s="408"/>
      <c r="M45" s="408"/>
      <c r="N45" s="408"/>
      <c r="O45" s="407"/>
    </row>
    <row r="46" spans="1:15" s="78" customFormat="1" ht="19.5" hidden="1" customHeight="1" collapsed="1">
      <c r="A46" s="802"/>
      <c r="B46" s="810"/>
      <c r="C46" s="89" t="s">
        <v>481</v>
      </c>
      <c r="D46" s="620"/>
      <c r="E46" s="623"/>
      <c r="F46" s="629"/>
      <c r="G46" s="629"/>
      <c r="H46" s="629"/>
      <c r="I46" s="629"/>
      <c r="J46" s="408"/>
      <c r="K46" s="407" t="s">
        <v>1091</v>
      </c>
      <c r="L46" s="408"/>
      <c r="M46" s="408"/>
      <c r="N46" s="408"/>
      <c r="O46" s="408"/>
    </row>
    <row r="47" spans="1:15" s="78" customFormat="1" ht="19.5" customHeight="1" collapsed="1">
      <c r="A47" s="809"/>
      <c r="B47" s="810"/>
      <c r="C47" s="458" t="s">
        <v>488</v>
      </c>
      <c r="D47" s="433" t="s">
        <v>491</v>
      </c>
      <c r="E47" s="622" t="s">
        <v>1033</v>
      </c>
      <c r="F47" s="629">
        <v>1</v>
      </c>
      <c r="G47" s="629" t="s">
        <v>436</v>
      </c>
      <c r="H47" s="629" t="s">
        <v>1116</v>
      </c>
      <c r="I47" s="622">
        <v>2024</v>
      </c>
      <c r="J47" s="486">
        <v>6420000</v>
      </c>
      <c r="K47" s="407" t="s">
        <v>1091</v>
      </c>
      <c r="L47" s="408"/>
      <c r="M47" s="408"/>
      <c r="N47" s="408"/>
      <c r="O47" s="407"/>
    </row>
    <row r="48" spans="1:15" s="78" customFormat="1" ht="19.5" customHeight="1">
      <c r="A48" s="789" t="s">
        <v>1036</v>
      </c>
      <c r="B48" s="790"/>
      <c r="C48" s="790"/>
      <c r="D48" s="790"/>
      <c r="E48" s="790"/>
      <c r="F48" s="790"/>
      <c r="G48" s="790"/>
      <c r="H48" s="790"/>
      <c r="I48" s="791"/>
      <c r="J48" s="624">
        <f>SUM(J44:J47)</f>
        <v>21165500</v>
      </c>
      <c r="K48" s="407"/>
      <c r="L48" s="408"/>
      <c r="M48" s="408"/>
      <c r="N48" s="408"/>
      <c r="O48" s="408"/>
    </row>
    <row r="49" spans="1:15" s="78" customFormat="1" ht="19.5" hidden="1" customHeight="1" collapsed="1">
      <c r="A49" s="801">
        <v>4</v>
      </c>
      <c r="B49" s="803" t="s">
        <v>518</v>
      </c>
      <c r="C49" s="93" t="s">
        <v>519</v>
      </c>
      <c r="D49" s="464" t="s">
        <v>524</v>
      </c>
      <c r="E49" s="622" t="s">
        <v>1039</v>
      </c>
      <c r="F49" s="629">
        <v>1</v>
      </c>
      <c r="G49" s="629" t="s">
        <v>436</v>
      </c>
      <c r="H49" s="629" t="s">
        <v>1033</v>
      </c>
      <c r="I49" s="622">
        <v>2020</v>
      </c>
      <c r="J49" s="486"/>
      <c r="K49" s="407" t="s">
        <v>1091</v>
      </c>
      <c r="L49" s="408"/>
      <c r="M49" s="408"/>
      <c r="N49" s="408"/>
      <c r="O49" s="407"/>
    </row>
    <row r="50" spans="1:15" s="78" customFormat="1" ht="36" customHeight="1">
      <c r="A50" s="802"/>
      <c r="B50" s="804"/>
      <c r="C50" s="93" t="s">
        <v>526</v>
      </c>
      <c r="D50" s="464" t="s">
        <v>527</v>
      </c>
      <c r="E50" s="622" t="s">
        <v>1039</v>
      </c>
      <c r="F50" s="629">
        <v>1</v>
      </c>
      <c r="G50" s="629" t="s">
        <v>436</v>
      </c>
      <c r="H50" s="629" t="s">
        <v>1033</v>
      </c>
      <c r="I50" s="622">
        <v>2024</v>
      </c>
      <c r="J50" s="486">
        <v>100000000</v>
      </c>
      <c r="K50" s="407" t="s">
        <v>1091</v>
      </c>
      <c r="L50" s="408"/>
      <c r="M50" s="408"/>
      <c r="N50" s="408"/>
      <c r="O50" s="407"/>
    </row>
    <row r="51" spans="1:15" s="78" customFormat="1" ht="16.5" hidden="1" customHeight="1" collapsed="1">
      <c r="A51" s="802"/>
      <c r="B51" s="804"/>
      <c r="C51" s="93" t="s">
        <v>532</v>
      </c>
      <c r="D51" s="464" t="s">
        <v>534</v>
      </c>
      <c r="E51" s="622" t="s">
        <v>1033</v>
      </c>
      <c r="F51" s="629">
        <v>2</v>
      </c>
      <c r="G51" s="629" t="s">
        <v>1016</v>
      </c>
      <c r="H51" s="629" t="s">
        <v>1118</v>
      </c>
      <c r="I51" s="622">
        <v>2020</v>
      </c>
      <c r="J51" s="486"/>
      <c r="K51" s="407" t="s">
        <v>1091</v>
      </c>
      <c r="L51" s="408"/>
      <c r="M51" s="408"/>
      <c r="N51" s="408"/>
      <c r="O51" s="407"/>
    </row>
    <row r="52" spans="1:15" s="78" customFormat="1" ht="63" hidden="1" collapsed="1">
      <c r="A52" s="802"/>
      <c r="B52" s="804"/>
      <c r="C52" s="485" t="s">
        <v>536</v>
      </c>
      <c r="D52" s="620"/>
      <c r="E52" s="623"/>
      <c r="F52" s="629"/>
      <c r="G52" s="629"/>
      <c r="H52" s="629"/>
      <c r="I52" s="629"/>
      <c r="J52" s="408"/>
      <c r="K52" s="407"/>
      <c r="L52" s="408"/>
      <c r="M52" s="408"/>
      <c r="N52" s="408"/>
      <c r="O52" s="408"/>
    </row>
    <row r="53" spans="1:15" s="78" customFormat="1" ht="47.25" hidden="1" collapsed="1">
      <c r="A53" s="802"/>
      <c r="B53" s="804"/>
      <c r="C53" s="456" t="s">
        <v>540</v>
      </c>
      <c r="D53" s="620"/>
      <c r="E53" s="623"/>
      <c r="F53" s="629"/>
      <c r="G53" s="629"/>
      <c r="H53" s="629"/>
      <c r="I53" s="629"/>
      <c r="J53" s="408"/>
      <c r="K53" s="407"/>
      <c r="L53" s="408"/>
      <c r="M53" s="408"/>
      <c r="N53" s="408"/>
      <c r="O53" s="408"/>
    </row>
    <row r="54" spans="1:15" s="78" customFormat="1" ht="31.5" hidden="1" collapsed="1">
      <c r="A54" s="802"/>
      <c r="B54" s="804"/>
      <c r="C54" s="458" t="s">
        <v>544</v>
      </c>
      <c r="D54" s="620"/>
      <c r="E54" s="623"/>
      <c r="F54" s="629"/>
      <c r="G54" s="629"/>
      <c r="H54" s="629"/>
      <c r="I54" s="629"/>
      <c r="J54" s="408"/>
      <c r="K54" s="407"/>
      <c r="L54" s="408"/>
      <c r="M54" s="408"/>
      <c r="N54" s="408"/>
      <c r="O54" s="408"/>
    </row>
    <row r="55" spans="1:15" s="78" customFormat="1" ht="31.5" hidden="1" collapsed="1">
      <c r="A55" s="809"/>
      <c r="B55" s="811"/>
      <c r="C55" s="458" t="s">
        <v>547</v>
      </c>
      <c r="D55" s="620"/>
      <c r="E55" s="623"/>
      <c r="F55" s="629"/>
      <c r="G55" s="629"/>
      <c r="H55" s="629"/>
      <c r="I55" s="629"/>
      <c r="J55" s="408"/>
      <c r="K55" s="407"/>
      <c r="L55" s="408"/>
      <c r="M55" s="408"/>
      <c r="N55" s="408"/>
      <c r="O55" s="408"/>
    </row>
    <row r="56" spans="1:15" s="78" customFormat="1" ht="18.75" customHeight="1">
      <c r="A56" s="789" t="s">
        <v>1037</v>
      </c>
      <c r="B56" s="790"/>
      <c r="C56" s="790"/>
      <c r="D56" s="790"/>
      <c r="E56" s="790"/>
      <c r="F56" s="790"/>
      <c r="G56" s="790"/>
      <c r="H56" s="790"/>
      <c r="I56" s="791"/>
      <c r="J56" s="624">
        <f>SUM(J49:J55)</f>
        <v>100000000</v>
      </c>
      <c r="K56" s="407"/>
      <c r="L56" s="408"/>
      <c r="M56" s="408"/>
      <c r="N56" s="408"/>
      <c r="O56" s="408"/>
    </row>
    <row r="57" spans="1:15" s="76" customFormat="1" ht="31.5" customHeight="1">
      <c r="A57" s="805">
        <v>5</v>
      </c>
      <c r="B57" s="808" t="s">
        <v>552</v>
      </c>
      <c r="C57" s="89" t="s">
        <v>553</v>
      </c>
      <c r="D57" s="90" t="s">
        <v>553</v>
      </c>
      <c r="E57" s="622" t="s">
        <v>1033</v>
      </c>
      <c r="F57" s="628">
        <v>1</v>
      </c>
      <c r="G57" s="628" t="s">
        <v>436</v>
      </c>
      <c r="H57" s="628" t="s">
        <v>1033</v>
      </c>
      <c r="I57" s="622">
        <v>2024</v>
      </c>
      <c r="J57" s="496">
        <f>'TABEL 4,1,1'!J55</f>
        <v>0</v>
      </c>
      <c r="K57" s="407" t="s">
        <v>1091</v>
      </c>
      <c r="L57" s="407"/>
      <c r="M57" s="407"/>
      <c r="N57" s="407"/>
      <c r="O57" s="407"/>
    </row>
    <row r="58" spans="1:15" s="74" customFormat="1" ht="18.75">
      <c r="A58" s="806"/>
      <c r="B58" s="808"/>
      <c r="C58" s="89" t="s">
        <v>556</v>
      </c>
      <c r="D58" s="367" t="s">
        <v>556</v>
      </c>
      <c r="E58" s="623"/>
      <c r="F58" s="629"/>
      <c r="G58" s="629"/>
      <c r="H58" s="629"/>
      <c r="I58" s="629"/>
      <c r="J58" s="408">
        <v>25000000</v>
      </c>
      <c r="K58" s="407"/>
      <c r="L58" s="408"/>
      <c r="M58" s="408"/>
      <c r="N58" s="408"/>
      <c r="O58" s="408"/>
    </row>
    <row r="59" spans="1:15" s="80" customFormat="1" ht="18.75">
      <c r="A59" s="807"/>
      <c r="B59" s="808"/>
      <c r="C59" s="89" t="s">
        <v>557</v>
      </c>
      <c r="D59" s="367" t="s">
        <v>557</v>
      </c>
      <c r="E59" s="622"/>
      <c r="F59" s="628"/>
      <c r="G59" s="628"/>
      <c r="H59" s="628"/>
      <c r="I59" s="628"/>
      <c r="J59" s="407">
        <v>126000000</v>
      </c>
      <c r="K59" s="407"/>
      <c r="L59" s="407"/>
      <c r="M59" s="407"/>
      <c r="N59" s="407"/>
      <c r="O59" s="407"/>
    </row>
    <row r="60" spans="1:15" s="80" customFormat="1" ht="18.75" customHeight="1">
      <c r="A60" s="789" t="s">
        <v>1038</v>
      </c>
      <c r="B60" s="790"/>
      <c r="C60" s="790"/>
      <c r="D60" s="790"/>
      <c r="E60" s="790"/>
      <c r="F60" s="790"/>
      <c r="G60" s="790"/>
      <c r="H60" s="790"/>
      <c r="I60" s="791"/>
      <c r="J60" s="625">
        <f>SUM(J58:J59)</f>
        <v>151000000</v>
      </c>
      <c r="K60" s="407"/>
      <c r="L60" s="407"/>
      <c r="M60" s="407"/>
      <c r="N60" s="407"/>
      <c r="O60" s="407"/>
    </row>
    <row r="61" spans="1:15" s="80" customFormat="1" ht="16.5" customHeight="1">
      <c r="A61" s="783">
        <v>6</v>
      </c>
      <c r="B61" s="787" t="s">
        <v>982</v>
      </c>
      <c r="C61" s="787" t="s">
        <v>561</v>
      </c>
      <c r="D61" s="367" t="s">
        <v>794</v>
      </c>
      <c r="E61" s="622"/>
      <c r="F61" s="628"/>
      <c r="G61" s="628"/>
      <c r="H61" s="628"/>
      <c r="I61" s="628"/>
      <c r="J61" s="407"/>
      <c r="K61" s="407"/>
      <c r="L61" s="407"/>
      <c r="M61" s="407"/>
      <c r="N61" s="407"/>
      <c r="O61" s="407"/>
    </row>
    <row r="62" spans="1:15" s="80" customFormat="1" ht="18.75">
      <c r="A62" s="784"/>
      <c r="B62" s="787"/>
      <c r="C62" s="787"/>
      <c r="D62" s="362" t="s">
        <v>795</v>
      </c>
      <c r="E62" s="622"/>
      <c r="F62" s="628"/>
      <c r="G62" s="628"/>
      <c r="H62" s="628"/>
      <c r="I62" s="628"/>
      <c r="J62" s="407"/>
      <c r="K62" s="407"/>
      <c r="L62" s="407"/>
      <c r="M62" s="407"/>
      <c r="N62" s="407"/>
      <c r="O62" s="407"/>
    </row>
    <row r="63" spans="1:15" s="80" customFormat="1" ht="18.75">
      <c r="A63" s="784"/>
      <c r="B63" s="787"/>
      <c r="C63" s="787"/>
      <c r="D63" s="367" t="s">
        <v>796</v>
      </c>
      <c r="E63" s="622"/>
      <c r="F63" s="628"/>
      <c r="G63" s="628"/>
      <c r="H63" s="628"/>
      <c r="I63" s="628"/>
      <c r="J63" s="407"/>
      <c r="K63" s="407"/>
      <c r="L63" s="407"/>
      <c r="M63" s="407"/>
      <c r="N63" s="407"/>
      <c r="O63" s="407"/>
    </row>
    <row r="64" spans="1:15" s="80" customFormat="1" ht="18.75">
      <c r="A64" s="784"/>
      <c r="B64" s="787"/>
      <c r="C64" s="787"/>
      <c r="D64" s="367" t="s">
        <v>797</v>
      </c>
      <c r="E64" s="622"/>
      <c r="F64" s="628"/>
      <c r="G64" s="628"/>
      <c r="H64" s="628"/>
      <c r="I64" s="628"/>
      <c r="J64" s="407"/>
      <c r="K64" s="407"/>
      <c r="L64" s="407"/>
      <c r="M64" s="407"/>
      <c r="N64" s="407"/>
      <c r="O64" s="407"/>
    </row>
    <row r="65" spans="1:15" ht="15.75" customHeight="1">
      <c r="A65" s="784"/>
      <c r="B65" s="787"/>
      <c r="C65" s="787" t="s">
        <v>562</v>
      </c>
      <c r="D65" s="367" t="s">
        <v>798</v>
      </c>
      <c r="E65" s="612"/>
      <c r="F65" s="631"/>
      <c r="G65" s="631"/>
      <c r="H65" s="631"/>
      <c r="I65" s="631"/>
      <c r="J65" s="614"/>
      <c r="K65" s="407"/>
      <c r="L65" s="614"/>
      <c r="M65" s="614"/>
      <c r="N65" s="614"/>
      <c r="O65" s="614"/>
    </row>
    <row r="66" spans="1:15" ht="18" customHeight="1">
      <c r="A66" s="784"/>
      <c r="B66" s="787"/>
      <c r="C66" s="787"/>
      <c r="D66" s="367" t="s">
        <v>799</v>
      </c>
      <c r="E66" s="612"/>
      <c r="F66" s="631"/>
      <c r="G66" s="631"/>
      <c r="H66" s="631"/>
      <c r="I66" s="631"/>
      <c r="J66" s="486"/>
      <c r="K66" s="407"/>
      <c r="L66" s="614"/>
      <c r="M66" s="614"/>
      <c r="N66" s="614"/>
      <c r="O66" s="407"/>
    </row>
    <row r="67" spans="1:15" ht="18" customHeight="1">
      <c r="A67" s="785"/>
      <c r="B67" s="787"/>
      <c r="C67" s="787"/>
      <c r="D67" s="367" t="s">
        <v>800</v>
      </c>
      <c r="E67" s="612"/>
      <c r="F67" s="631"/>
      <c r="G67" s="631"/>
      <c r="H67" s="631"/>
      <c r="I67" s="631"/>
      <c r="J67" s="614"/>
      <c r="K67" s="407"/>
      <c r="L67" s="614"/>
      <c r="M67" s="614"/>
      <c r="N67" s="614"/>
      <c r="O67" s="614"/>
    </row>
    <row r="68" spans="1:15" ht="22.5" customHeight="1">
      <c r="A68" s="789" t="s">
        <v>1121</v>
      </c>
      <c r="B68" s="790"/>
      <c r="C68" s="790"/>
      <c r="D68" s="790"/>
      <c r="E68" s="790"/>
      <c r="F68" s="790"/>
      <c r="G68" s="790"/>
      <c r="H68" s="790"/>
      <c r="I68" s="791"/>
      <c r="J68" s="627">
        <v>1833665720</v>
      </c>
      <c r="K68" s="614"/>
      <c r="L68" s="614"/>
      <c r="M68" s="614"/>
      <c r="N68" s="614"/>
      <c r="O68" s="614"/>
    </row>
    <row r="69" spans="1:15" ht="18" customHeight="1">
      <c r="A69" s="812" t="s">
        <v>1122</v>
      </c>
      <c r="B69" s="813"/>
      <c r="C69" s="813"/>
      <c r="D69" s="813"/>
      <c r="E69" s="813"/>
      <c r="F69" s="813"/>
      <c r="G69" s="813"/>
      <c r="H69" s="813"/>
      <c r="I69" s="814"/>
      <c r="J69" s="696"/>
      <c r="K69" s="614"/>
      <c r="L69" s="614"/>
      <c r="M69" s="614"/>
      <c r="N69" s="614"/>
      <c r="O69" s="614"/>
    </row>
    <row r="70" spans="1:15">
      <c r="A70" s="368"/>
      <c r="B70" s="368"/>
      <c r="C70" s="368"/>
      <c r="D70" s="368"/>
      <c r="O70" s="678"/>
    </row>
    <row r="71" spans="1:15" ht="24" customHeight="1">
      <c r="A71" s="368"/>
      <c r="B71" s="368"/>
      <c r="C71" s="368"/>
      <c r="D71" s="796"/>
      <c r="E71" s="796"/>
      <c r="F71" s="796"/>
      <c r="G71" s="796"/>
      <c r="H71" s="678"/>
      <c r="I71" s="678"/>
      <c r="K71" s="796" t="str">
        <f>'1.1.1'!G35</f>
        <v>Calungbungur,    September 2023</v>
      </c>
      <c r="L71" s="796"/>
      <c r="M71" s="796"/>
      <c r="N71" s="796"/>
      <c r="O71" s="678"/>
    </row>
    <row r="72" spans="1:15">
      <c r="A72" s="368"/>
      <c r="B72" s="368"/>
      <c r="C72" s="368"/>
      <c r="D72" s="796"/>
      <c r="E72" s="796"/>
      <c r="F72" s="796"/>
      <c r="G72" s="796"/>
      <c r="H72" s="678"/>
      <c r="I72" s="678"/>
      <c r="K72" s="796" t="str">
        <f>'1.1.1'!I36</f>
        <v>Disusun Oleh :</v>
      </c>
      <c r="L72" s="796"/>
      <c r="M72" s="796"/>
      <c r="N72" s="796"/>
      <c r="O72" s="678"/>
    </row>
    <row r="73" spans="1:15">
      <c r="A73" s="368"/>
      <c r="B73" s="368"/>
      <c r="C73" s="368"/>
      <c r="D73" s="796"/>
      <c r="E73" s="796"/>
      <c r="F73" s="796"/>
      <c r="G73" s="796"/>
      <c r="H73" s="678"/>
      <c r="I73" s="678"/>
      <c r="K73" s="796" t="str">
        <f>'1.1.1'!G37</f>
        <v>Tim Penyusun RKPDesa</v>
      </c>
      <c r="L73" s="796"/>
      <c r="M73" s="796"/>
      <c r="N73" s="796"/>
      <c r="O73" s="678"/>
    </row>
    <row r="74" spans="1:15">
      <c r="A74" s="368"/>
      <c r="B74" s="368"/>
      <c r="C74" s="368"/>
      <c r="D74" s="678"/>
      <c r="E74" s="678"/>
      <c r="F74" s="678"/>
      <c r="G74" s="678"/>
      <c r="H74" s="678"/>
      <c r="I74" s="678"/>
      <c r="K74" s="678"/>
      <c r="L74" s="678"/>
      <c r="M74" s="678"/>
      <c r="N74" s="678"/>
      <c r="O74" s="678"/>
    </row>
    <row r="75" spans="1:15">
      <c r="A75" s="368"/>
      <c r="B75" s="368"/>
      <c r="C75" s="368"/>
      <c r="D75" s="678"/>
      <c r="E75" s="678"/>
      <c r="F75" s="678"/>
      <c r="G75" s="678"/>
      <c r="H75" s="678"/>
      <c r="I75" s="678"/>
      <c r="K75" s="678"/>
      <c r="L75" s="678"/>
      <c r="M75" s="678"/>
      <c r="N75" s="678"/>
      <c r="O75" s="678"/>
    </row>
    <row r="76" spans="1:15">
      <c r="D76" s="796"/>
      <c r="E76" s="796"/>
      <c r="F76" s="796"/>
      <c r="G76" s="796"/>
      <c r="H76" s="678"/>
      <c r="I76" s="678"/>
      <c r="K76" s="796"/>
      <c r="L76" s="796"/>
      <c r="M76" s="796"/>
      <c r="N76" s="796"/>
      <c r="O76" s="678"/>
    </row>
    <row r="77" spans="1:15">
      <c r="D77" s="796"/>
      <c r="E77" s="796"/>
      <c r="F77" s="796"/>
      <c r="G77" s="796"/>
      <c r="H77" s="678"/>
      <c r="I77" s="678"/>
      <c r="K77" s="796" t="str">
        <f>'1.1.1'!G42</f>
        <v>MUHAMAD SUBANDI</v>
      </c>
      <c r="L77" s="796"/>
      <c r="M77" s="796"/>
      <c r="N77" s="796"/>
      <c r="O77" s="678"/>
    </row>
    <row r="78" spans="1:15">
      <c r="O78" s="678"/>
    </row>
    <row r="79" spans="1:15">
      <c r="O79" s="678"/>
    </row>
    <row r="80" spans="1:15">
      <c r="O80" s="678"/>
    </row>
    <row r="81" spans="15:15">
      <c r="O81" s="678"/>
    </row>
  </sheetData>
  <mergeCells count="46">
    <mergeCell ref="K71:N71"/>
    <mergeCell ref="K72:N72"/>
    <mergeCell ref="K73:N73"/>
    <mergeCell ref="K76:N76"/>
    <mergeCell ref="K77:N77"/>
    <mergeCell ref="C61:C64"/>
    <mergeCell ref="A3:O3"/>
    <mergeCell ref="F5:G6"/>
    <mergeCell ref="F7:G7"/>
    <mergeCell ref="H5:H6"/>
    <mergeCell ref="I5:I6"/>
    <mergeCell ref="J5:K5"/>
    <mergeCell ref="L5:N5"/>
    <mergeCell ref="A60:I60"/>
    <mergeCell ref="A56:I56"/>
    <mergeCell ref="A48:I48"/>
    <mergeCell ref="A43:I43"/>
    <mergeCell ref="A27:I27"/>
    <mergeCell ref="A44:A47"/>
    <mergeCell ref="B44:B47"/>
    <mergeCell ref="A49:A55"/>
    <mergeCell ref="C65:C67"/>
    <mergeCell ref="D71:G71"/>
    <mergeCell ref="A69:I69"/>
    <mergeCell ref="D77:G77"/>
    <mergeCell ref="D72:G72"/>
    <mergeCell ref="D73:G73"/>
    <mergeCell ref="D76:G76"/>
    <mergeCell ref="A68:I68"/>
    <mergeCell ref="B49:B55"/>
    <mergeCell ref="A57:A59"/>
    <mergeCell ref="B57:B59"/>
    <mergeCell ref="A61:A67"/>
    <mergeCell ref="B61:B67"/>
    <mergeCell ref="A8:A26"/>
    <mergeCell ref="B8:B26"/>
    <mergeCell ref="C8:C14"/>
    <mergeCell ref="C17:C25"/>
    <mergeCell ref="A28:A42"/>
    <mergeCell ref="B28:B42"/>
    <mergeCell ref="C32:C33"/>
    <mergeCell ref="A1:O1"/>
    <mergeCell ref="A2:O2"/>
    <mergeCell ref="B5:D5"/>
    <mergeCell ref="E5:E6"/>
    <mergeCell ref="O5:O6"/>
  </mergeCells>
  <pageMargins left="0.23622047244094499" right="0.31496062992126" top="0.31496062992126" bottom="0.31496062992126" header="0.31496062992126" footer="0.31496062992126"/>
  <pageSetup paperSize="5" scale="50" orientation="landscape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50"/>
  <sheetViews>
    <sheetView topLeftCell="A13" workbookViewId="0">
      <selection activeCell="L32" sqref="L32"/>
    </sheetView>
  </sheetViews>
  <sheetFormatPr defaultRowHeight="14.25"/>
  <cols>
    <col min="1" max="1" width="2.7109375" style="94" customWidth="1"/>
    <col min="2" max="2" width="10.7109375" style="94" customWidth="1"/>
    <col min="3" max="4" width="2.7109375" style="94" customWidth="1"/>
    <col min="5" max="5" width="9.140625" style="94"/>
    <col min="6" max="6" width="25.7109375" style="94" customWidth="1"/>
    <col min="7" max="8" width="9.140625" style="94"/>
    <col min="9" max="10" width="17.7109375" style="94" customWidth="1"/>
    <col min="11" max="11" width="2.7109375" style="94" customWidth="1"/>
    <col min="12" max="14" width="12.7109375" style="94" customWidth="1"/>
    <col min="15" max="23" width="11.85546875" style="94" customWidth="1"/>
    <col min="24" max="16384" width="9.140625" style="94"/>
  </cols>
  <sheetData>
    <row r="1" spans="1:23" ht="15.75">
      <c r="A1" s="921" t="s">
        <v>90</v>
      </c>
      <c r="B1" s="921"/>
      <c r="C1" s="921"/>
      <c r="D1" s="921"/>
      <c r="E1" s="921"/>
      <c r="F1" s="921"/>
      <c r="G1" s="921"/>
      <c r="H1" s="921"/>
      <c r="I1" s="921"/>
      <c r="J1" s="921"/>
      <c r="L1" s="95"/>
      <c r="M1" s="95"/>
      <c r="N1" s="95"/>
      <c r="O1" s="95"/>
    </row>
    <row r="2" spans="1:23" ht="15.75">
      <c r="A2" s="921" t="s">
        <v>91</v>
      </c>
      <c r="B2" s="921"/>
      <c r="C2" s="921"/>
      <c r="D2" s="921"/>
      <c r="E2" s="921"/>
      <c r="F2" s="921"/>
      <c r="G2" s="921"/>
      <c r="H2" s="921"/>
      <c r="I2" s="921"/>
      <c r="J2" s="921"/>
      <c r="L2" s="95"/>
      <c r="M2" s="95"/>
      <c r="N2" s="95"/>
      <c r="O2" s="95"/>
    </row>
    <row r="3" spans="1:23" ht="15.75">
      <c r="A3" s="921" t="s">
        <v>1111</v>
      </c>
      <c r="B3" s="921"/>
      <c r="C3" s="921"/>
      <c r="D3" s="921"/>
      <c r="E3" s="921"/>
      <c r="F3" s="921"/>
      <c r="G3" s="921"/>
      <c r="H3" s="921"/>
      <c r="I3" s="921"/>
      <c r="J3" s="921"/>
      <c r="L3" s="95"/>
      <c r="M3" s="95"/>
      <c r="N3" s="95"/>
      <c r="O3" s="95"/>
    </row>
    <row r="4" spans="1:23">
      <c r="A4" s="96"/>
      <c r="B4" s="96"/>
      <c r="C4" s="96"/>
      <c r="D4" s="96"/>
      <c r="E4" s="96"/>
      <c r="F4" s="96"/>
      <c r="G4" s="96"/>
      <c r="H4" s="96"/>
      <c r="I4" s="96"/>
      <c r="J4" s="96"/>
      <c r="L4" s="95"/>
      <c r="M4" s="95"/>
      <c r="N4" s="95"/>
      <c r="O4" s="95"/>
    </row>
    <row r="5" spans="1:23">
      <c r="A5" s="97" t="s">
        <v>93</v>
      </c>
      <c r="B5" s="96" t="s">
        <v>94</v>
      </c>
      <c r="C5" s="98"/>
      <c r="D5" s="99" t="s">
        <v>95</v>
      </c>
      <c r="E5" s="97" t="s">
        <v>93</v>
      </c>
      <c r="F5" s="98" t="str">
        <f>'1.1.7'!F5</f>
        <v>Penyelenggaraan Pemerintahan Desa</v>
      </c>
      <c r="G5" s="96"/>
      <c r="H5" s="96"/>
      <c r="I5" s="96"/>
      <c r="J5" s="96"/>
      <c r="L5" s="95"/>
      <c r="M5" s="95"/>
      <c r="N5" s="95"/>
      <c r="O5" s="95"/>
    </row>
    <row r="6" spans="1:23">
      <c r="A6" s="97" t="s">
        <v>96</v>
      </c>
      <c r="B6" s="96" t="s">
        <v>97</v>
      </c>
      <c r="C6" s="98"/>
      <c r="D6" s="99" t="s">
        <v>95</v>
      </c>
      <c r="E6" s="97" t="s">
        <v>275</v>
      </c>
      <c r="F6" s="98" t="str">
        <f>LAMPIRAN!F40</f>
        <v>Sarana dan Prasarana Pemerintahan Desa</v>
      </c>
      <c r="G6" s="96"/>
      <c r="H6" s="96"/>
      <c r="I6" s="96"/>
      <c r="J6" s="96"/>
      <c r="L6" s="95"/>
      <c r="M6" s="95"/>
      <c r="N6" s="95"/>
      <c r="O6" s="95"/>
    </row>
    <row r="7" spans="1:23">
      <c r="A7" s="97" t="s">
        <v>99</v>
      </c>
      <c r="B7" s="96" t="s">
        <v>100</v>
      </c>
      <c r="C7" s="98"/>
      <c r="D7" s="99" t="s">
        <v>95</v>
      </c>
      <c r="E7" s="97" t="s">
        <v>276</v>
      </c>
      <c r="F7" s="98" t="str">
        <f>LAMPIRAN!F41</f>
        <v>Penyediaan sarana (aset tetap) perkantoran/pemerintahan</v>
      </c>
      <c r="G7" s="96"/>
      <c r="H7" s="96"/>
      <c r="I7" s="96"/>
      <c r="J7" s="96"/>
      <c r="L7" s="95"/>
      <c r="M7" s="95"/>
      <c r="N7" s="95"/>
      <c r="O7" s="95"/>
    </row>
    <row r="8" spans="1:23">
      <c r="A8" s="97" t="s">
        <v>102</v>
      </c>
      <c r="B8" s="96" t="s">
        <v>103</v>
      </c>
      <c r="C8" s="98"/>
      <c r="D8" s="99" t="s">
        <v>95</v>
      </c>
      <c r="E8" s="920" t="str">
        <f>'1.1.7'!E9:F9</f>
        <v>01 Januari s/d 31 Desember 2024</v>
      </c>
      <c r="F8" s="920"/>
      <c r="G8" s="96"/>
      <c r="H8" s="96"/>
      <c r="I8" s="96"/>
      <c r="J8" s="96"/>
      <c r="L8" s="95"/>
      <c r="M8" s="95"/>
      <c r="N8" s="95"/>
      <c r="O8" s="95"/>
    </row>
    <row r="9" spans="1:23">
      <c r="A9" s="97"/>
      <c r="B9" s="96" t="s">
        <v>104</v>
      </c>
      <c r="C9" s="98"/>
      <c r="D9" s="99"/>
      <c r="E9" s="96"/>
      <c r="F9" s="98"/>
      <c r="G9" s="96"/>
      <c r="H9" s="96"/>
      <c r="I9" s="96"/>
      <c r="J9" s="96"/>
      <c r="L9" s="95"/>
      <c r="M9" s="95"/>
      <c r="N9" s="95"/>
      <c r="O9" s="95"/>
    </row>
    <row r="10" spans="1:23">
      <c r="A10" s="97" t="s">
        <v>105</v>
      </c>
      <c r="B10" s="96" t="s">
        <v>106</v>
      </c>
      <c r="C10" s="98"/>
      <c r="D10" s="99" t="s">
        <v>95</v>
      </c>
      <c r="E10" s="920" t="s">
        <v>44</v>
      </c>
      <c r="F10" s="920"/>
      <c r="G10" s="96"/>
      <c r="H10" s="96"/>
      <c r="I10" s="96"/>
      <c r="J10" s="96"/>
      <c r="L10" s="95"/>
      <c r="M10" s="95"/>
      <c r="N10" s="95"/>
      <c r="O10" s="95"/>
    </row>
    <row r="11" spans="1:23" ht="15" customHeight="1">
      <c r="A11" s="927" t="s">
        <v>108</v>
      </c>
      <c r="B11" s="927"/>
      <c r="C11" s="98"/>
      <c r="D11" s="100" t="s">
        <v>95</v>
      </c>
      <c r="E11" s="101"/>
      <c r="F11" s="98"/>
      <c r="G11" s="96"/>
      <c r="H11" s="96"/>
      <c r="I11" s="96"/>
      <c r="J11" s="96"/>
      <c r="L11" s="95"/>
      <c r="M11" s="95"/>
      <c r="N11" s="95"/>
      <c r="O11" s="95"/>
    </row>
    <row r="12" spans="1:23">
      <c r="A12" s="928" t="s">
        <v>109</v>
      </c>
      <c r="B12" s="928"/>
      <c r="C12" s="928" t="s">
        <v>110</v>
      </c>
      <c r="D12" s="928"/>
      <c r="E12" s="928"/>
      <c r="F12" s="928"/>
      <c r="G12" s="929" t="s">
        <v>111</v>
      </c>
      <c r="H12" s="930"/>
      <c r="I12" s="926" t="s">
        <v>112</v>
      </c>
      <c r="J12" s="926" t="s">
        <v>113</v>
      </c>
      <c r="L12" s="954" t="s">
        <v>834</v>
      </c>
      <c r="M12" s="954"/>
      <c r="N12" s="954"/>
      <c r="O12" s="954"/>
      <c r="P12" s="954"/>
      <c r="Q12" s="954"/>
      <c r="R12" s="954"/>
      <c r="S12" s="954"/>
      <c r="T12" s="954"/>
      <c r="U12" s="954"/>
      <c r="V12" s="954"/>
      <c r="W12" s="954"/>
    </row>
    <row r="13" spans="1:23">
      <c r="A13" s="928"/>
      <c r="B13" s="928"/>
      <c r="C13" s="928"/>
      <c r="D13" s="928"/>
      <c r="E13" s="928"/>
      <c r="F13" s="928"/>
      <c r="G13" s="931"/>
      <c r="H13" s="932"/>
      <c r="I13" s="926"/>
      <c r="J13" s="926"/>
      <c r="L13" s="954"/>
      <c r="M13" s="954"/>
      <c r="N13" s="954"/>
      <c r="O13" s="954"/>
      <c r="P13" s="954"/>
      <c r="Q13" s="954"/>
      <c r="R13" s="954"/>
      <c r="S13" s="954"/>
      <c r="T13" s="954"/>
      <c r="U13" s="954"/>
      <c r="V13" s="954"/>
      <c r="W13" s="954"/>
    </row>
    <row r="14" spans="1:23">
      <c r="A14" s="928"/>
      <c r="B14" s="928"/>
      <c r="C14" s="928"/>
      <c r="D14" s="928"/>
      <c r="E14" s="928"/>
      <c r="F14" s="928"/>
      <c r="G14" s="933"/>
      <c r="H14" s="934"/>
      <c r="I14" s="926"/>
      <c r="J14" s="926"/>
      <c r="L14" s="954"/>
      <c r="M14" s="954"/>
      <c r="N14" s="954"/>
      <c r="O14" s="954"/>
      <c r="P14" s="954"/>
      <c r="Q14" s="954"/>
      <c r="R14" s="954"/>
      <c r="S14" s="954"/>
      <c r="T14" s="954"/>
      <c r="U14" s="954"/>
      <c r="V14" s="954"/>
      <c r="W14" s="954"/>
    </row>
    <row r="15" spans="1:23">
      <c r="A15" s="923">
        <v>1</v>
      </c>
      <c r="B15" s="923"/>
      <c r="C15" s="923">
        <v>2</v>
      </c>
      <c r="D15" s="923"/>
      <c r="E15" s="923"/>
      <c r="F15" s="923"/>
      <c r="G15" s="924">
        <v>3</v>
      </c>
      <c r="H15" s="925"/>
      <c r="I15" s="102">
        <v>4</v>
      </c>
      <c r="J15" s="102">
        <v>5</v>
      </c>
      <c r="L15" s="103">
        <v>1</v>
      </c>
      <c r="M15" s="103">
        <v>2</v>
      </c>
      <c r="N15" s="103">
        <v>3</v>
      </c>
      <c r="O15" s="103">
        <v>4</v>
      </c>
      <c r="P15" s="103">
        <v>5</v>
      </c>
      <c r="Q15" s="103">
        <v>6</v>
      </c>
      <c r="R15" s="103">
        <v>7</v>
      </c>
      <c r="S15" s="103">
        <v>8</v>
      </c>
      <c r="T15" s="103">
        <v>9</v>
      </c>
      <c r="U15" s="103">
        <v>10</v>
      </c>
      <c r="V15" s="103">
        <v>11</v>
      </c>
      <c r="W15" s="103">
        <v>12</v>
      </c>
    </row>
    <row r="16" spans="1:23">
      <c r="A16" s="104"/>
      <c r="B16" s="105"/>
      <c r="C16" s="106"/>
      <c r="D16" s="107"/>
      <c r="E16" s="107"/>
      <c r="F16" s="108"/>
      <c r="G16" s="109"/>
      <c r="H16" s="105"/>
      <c r="I16" s="110"/>
      <c r="J16" s="110"/>
      <c r="L16" s="95"/>
      <c r="M16" s="95"/>
      <c r="N16" s="95"/>
      <c r="O16" s="95"/>
    </row>
    <row r="17" spans="1:23">
      <c r="A17" s="106" t="str">
        <f>E5</f>
        <v>1.</v>
      </c>
      <c r="B17" s="105"/>
      <c r="C17" s="106" t="str">
        <f>F5</f>
        <v>Penyelenggaraan Pemerintahan Desa</v>
      </c>
      <c r="D17" s="107"/>
      <c r="E17" s="107"/>
      <c r="F17" s="108"/>
      <c r="G17" s="109"/>
      <c r="H17" s="105"/>
      <c r="I17" s="110"/>
      <c r="J17" s="110">
        <f>J18</f>
        <v>7848000</v>
      </c>
      <c r="L17" s="95"/>
      <c r="M17" s="95"/>
      <c r="N17" s="95"/>
      <c r="O17" s="95"/>
    </row>
    <row r="18" spans="1:23">
      <c r="A18" s="111" t="str">
        <f>E6</f>
        <v>1.2</v>
      </c>
      <c r="B18" s="105"/>
      <c r="C18" s="106" t="str">
        <f>F6</f>
        <v>Sarana dan Prasarana Pemerintahan Desa</v>
      </c>
      <c r="D18" s="107"/>
      <c r="E18" s="107"/>
      <c r="F18" s="108"/>
      <c r="G18" s="109"/>
      <c r="H18" s="105"/>
      <c r="I18" s="110"/>
      <c r="J18" s="110">
        <f>J19</f>
        <v>7848000</v>
      </c>
      <c r="L18" s="95"/>
      <c r="M18" s="95"/>
      <c r="N18" s="95"/>
      <c r="O18" s="95"/>
    </row>
    <row r="19" spans="1:23">
      <c r="A19" s="111" t="str">
        <f>E7</f>
        <v>1.2.1</v>
      </c>
      <c r="B19" s="105"/>
      <c r="C19" s="106" t="str">
        <f>F7</f>
        <v>Penyediaan sarana (aset tetap) perkantoran/pemerintahan</v>
      </c>
      <c r="D19" s="107"/>
      <c r="E19" s="107"/>
      <c r="F19" s="108"/>
      <c r="G19" s="109"/>
      <c r="H19" s="105"/>
      <c r="I19" s="110"/>
      <c r="J19" s="110">
        <f>J20</f>
        <v>7848000</v>
      </c>
      <c r="L19" s="95"/>
      <c r="M19" s="95"/>
      <c r="N19" s="95"/>
      <c r="O19" s="95"/>
    </row>
    <row r="20" spans="1:23">
      <c r="A20" s="104" t="s">
        <v>277</v>
      </c>
      <c r="B20" s="105"/>
      <c r="C20" s="112" t="s">
        <v>43</v>
      </c>
      <c r="D20" s="113"/>
      <c r="E20" s="113"/>
      <c r="F20" s="108"/>
      <c r="G20" s="109"/>
      <c r="H20" s="105"/>
      <c r="I20" s="110"/>
      <c r="J20" s="110">
        <f>J21</f>
        <v>7848000</v>
      </c>
      <c r="L20" s="95"/>
      <c r="M20" s="95"/>
      <c r="N20" s="95"/>
      <c r="O20" s="95"/>
    </row>
    <row r="21" spans="1:23" s="115" customFormat="1">
      <c r="A21" s="104" t="s">
        <v>278</v>
      </c>
      <c r="B21" s="105"/>
      <c r="C21" s="124" t="s">
        <v>279</v>
      </c>
      <c r="D21" s="113"/>
      <c r="E21" s="113"/>
      <c r="F21" s="114"/>
      <c r="G21" s="109"/>
      <c r="H21" s="105"/>
      <c r="I21" s="110"/>
      <c r="J21" s="110">
        <f>J30+J22</f>
        <v>7848000</v>
      </c>
      <c r="L21" s="116"/>
      <c r="M21" s="116"/>
      <c r="N21" s="116"/>
      <c r="O21" s="116"/>
    </row>
    <row r="22" spans="1:23" s="115" customFormat="1">
      <c r="A22" s="104" t="s">
        <v>284</v>
      </c>
      <c r="B22" s="105"/>
      <c r="C22" s="124" t="s">
        <v>285</v>
      </c>
      <c r="D22" s="113"/>
      <c r="E22" s="113"/>
      <c r="F22" s="114"/>
      <c r="G22" s="109"/>
      <c r="H22" s="105"/>
      <c r="I22" s="110"/>
      <c r="J22" s="110">
        <f>SUM(J23:J28)</f>
        <v>5848000</v>
      </c>
      <c r="L22" s="116"/>
      <c r="M22" s="116"/>
      <c r="N22" s="116"/>
      <c r="O22" s="116"/>
    </row>
    <row r="23" spans="1:23">
      <c r="A23" s="117"/>
      <c r="B23" s="118"/>
      <c r="C23" s="126" t="s">
        <v>57</v>
      </c>
      <c r="D23" s="120"/>
      <c r="E23" s="120"/>
      <c r="F23" s="121"/>
      <c r="G23" s="122"/>
      <c r="H23" s="118"/>
      <c r="I23" s="123"/>
      <c r="J23" s="123"/>
      <c r="L23" s="95"/>
      <c r="M23" s="95"/>
      <c r="N23" s="95">
        <v>300000</v>
      </c>
      <c r="O23" s="95"/>
      <c r="P23" s="95">
        <f t="shared" ref="O23:P24" si="0">O23</f>
        <v>0</v>
      </c>
      <c r="Q23" s="95">
        <v>300000</v>
      </c>
      <c r="R23" s="95"/>
      <c r="S23" s="95">
        <f t="shared" ref="S23:S26" si="1">R23</f>
        <v>0</v>
      </c>
      <c r="T23" s="95">
        <v>300000</v>
      </c>
      <c r="U23" s="95"/>
      <c r="V23" s="95">
        <f t="shared" ref="V23:V26" si="2">U23</f>
        <v>0</v>
      </c>
      <c r="W23" s="95">
        <v>300000</v>
      </c>
    </row>
    <row r="24" spans="1:23">
      <c r="A24" s="117"/>
      <c r="B24" s="118"/>
      <c r="C24" s="126" t="s">
        <v>57</v>
      </c>
      <c r="D24" s="120" t="s">
        <v>286</v>
      </c>
      <c r="E24" s="120"/>
      <c r="F24" s="121"/>
      <c r="G24" s="122">
        <v>4</v>
      </c>
      <c r="H24" s="118" t="s">
        <v>170</v>
      </c>
      <c r="I24" s="123">
        <v>431000</v>
      </c>
      <c r="J24" s="123">
        <f t="shared" ref="J24:J29" si="3">G24*I24</f>
        <v>1724000</v>
      </c>
      <c r="L24" s="95"/>
      <c r="M24" s="95">
        <f>L24</f>
        <v>0</v>
      </c>
      <c r="N24" s="95"/>
      <c r="O24" s="95">
        <f t="shared" si="0"/>
        <v>0</v>
      </c>
      <c r="P24" s="95">
        <f t="shared" si="0"/>
        <v>0</v>
      </c>
      <c r="Q24" s="95">
        <v>862000</v>
      </c>
      <c r="R24" s="95"/>
      <c r="S24" s="95">
        <f t="shared" si="1"/>
        <v>0</v>
      </c>
      <c r="T24" s="95">
        <f t="shared" ref="T24:T25" si="4">S24</f>
        <v>0</v>
      </c>
      <c r="U24" s="95">
        <f t="shared" ref="U24:U25" si="5">T24</f>
        <v>0</v>
      </c>
      <c r="V24" s="95">
        <f t="shared" si="2"/>
        <v>0</v>
      </c>
      <c r="W24" s="95">
        <f t="shared" ref="W24:W25" si="6">V24</f>
        <v>0</v>
      </c>
    </row>
    <row r="25" spans="1:23">
      <c r="A25" s="117"/>
      <c r="B25" s="118"/>
      <c r="C25" s="126" t="s">
        <v>57</v>
      </c>
      <c r="D25" s="120" t="s">
        <v>287</v>
      </c>
      <c r="E25" s="120"/>
      <c r="F25" s="121"/>
      <c r="G25" s="122">
        <v>4</v>
      </c>
      <c r="H25" s="118" t="s">
        <v>170</v>
      </c>
      <c r="I25" s="123">
        <v>431000</v>
      </c>
      <c r="J25" s="123">
        <f t="shared" si="3"/>
        <v>1724000</v>
      </c>
      <c r="L25" s="95"/>
      <c r="M25" s="95">
        <f t="shared" ref="M25:P26" si="7">L25</f>
        <v>0</v>
      </c>
      <c r="N25" s="95"/>
      <c r="O25" s="95">
        <f t="shared" si="7"/>
        <v>0</v>
      </c>
      <c r="P25" s="95">
        <f t="shared" si="7"/>
        <v>0</v>
      </c>
      <c r="Q25" s="95">
        <v>862000</v>
      </c>
      <c r="R25" s="95"/>
      <c r="S25" s="95">
        <f t="shared" si="1"/>
        <v>0</v>
      </c>
      <c r="T25" s="95">
        <f t="shared" si="4"/>
        <v>0</v>
      </c>
      <c r="U25" s="95">
        <f t="shared" si="5"/>
        <v>0</v>
      </c>
      <c r="V25" s="95">
        <f t="shared" si="2"/>
        <v>0</v>
      </c>
      <c r="W25" s="95">
        <f t="shared" si="6"/>
        <v>0</v>
      </c>
    </row>
    <row r="26" spans="1:23" s="115" customFormat="1">
      <c r="A26" s="117"/>
      <c r="B26" s="118"/>
      <c r="C26" s="126" t="s">
        <v>57</v>
      </c>
      <c r="D26" s="120" t="s">
        <v>288</v>
      </c>
      <c r="E26" s="120"/>
      <c r="F26" s="121"/>
      <c r="G26" s="122">
        <v>24</v>
      </c>
      <c r="H26" s="118" t="s">
        <v>184</v>
      </c>
      <c r="I26" s="123">
        <v>100000</v>
      </c>
      <c r="J26" s="123">
        <f t="shared" si="3"/>
        <v>2400000</v>
      </c>
      <c r="L26" s="95"/>
      <c r="M26" s="95"/>
      <c r="N26" s="95">
        <v>300000</v>
      </c>
      <c r="O26" s="95"/>
      <c r="P26" s="95">
        <f t="shared" si="7"/>
        <v>0</v>
      </c>
      <c r="Q26" s="95">
        <v>300000</v>
      </c>
      <c r="R26" s="95"/>
      <c r="S26" s="95">
        <f t="shared" si="1"/>
        <v>0</v>
      </c>
      <c r="T26" s="95">
        <v>300000</v>
      </c>
      <c r="U26" s="95"/>
      <c r="V26" s="95">
        <f t="shared" si="2"/>
        <v>0</v>
      </c>
      <c r="W26" s="95">
        <v>300000</v>
      </c>
    </row>
    <row r="27" spans="1:23" ht="14.25" hidden="1" customHeight="1">
      <c r="A27" s="117"/>
      <c r="B27" s="118"/>
      <c r="C27" s="126" t="s">
        <v>57</v>
      </c>
      <c r="D27" s="120" t="s">
        <v>289</v>
      </c>
      <c r="E27" s="120"/>
      <c r="F27" s="121"/>
      <c r="G27" s="122"/>
      <c r="H27" s="118" t="s">
        <v>290</v>
      </c>
      <c r="I27" s="123">
        <v>730000</v>
      </c>
      <c r="J27" s="123">
        <f t="shared" si="3"/>
        <v>0</v>
      </c>
      <c r="L27" s="95">
        <f>J27/12</f>
        <v>0</v>
      </c>
      <c r="M27" s="95">
        <f t="shared" ref="M27:M34" si="8">L27</f>
        <v>0</v>
      </c>
      <c r="N27" s="95">
        <f t="shared" ref="N27:N34" si="9">M27</f>
        <v>0</v>
      </c>
      <c r="O27" s="95">
        <f t="shared" ref="O27:O34" si="10">N27</f>
        <v>0</v>
      </c>
      <c r="P27" s="95">
        <f t="shared" ref="P27:P34" si="11">O27</f>
        <v>0</v>
      </c>
      <c r="Q27" s="95">
        <f t="shared" ref="Q27:Q34" si="12">P27</f>
        <v>0</v>
      </c>
      <c r="R27" s="95">
        <f t="shared" ref="R27:R34" si="13">Q27</f>
        <v>0</v>
      </c>
      <c r="S27" s="95">
        <f t="shared" ref="S27:S34" si="14">R27</f>
        <v>0</v>
      </c>
      <c r="T27" s="95">
        <f t="shared" ref="T27:T34" si="15">S27</f>
        <v>0</v>
      </c>
      <c r="U27" s="95">
        <f t="shared" ref="U27:U34" si="16">T27</f>
        <v>0</v>
      </c>
      <c r="V27" s="95">
        <f t="shared" ref="V27:V34" si="17">U27</f>
        <v>0</v>
      </c>
      <c r="W27" s="95">
        <f t="shared" ref="W27:W34" si="18">V27</f>
        <v>0</v>
      </c>
    </row>
    <row r="28" spans="1:23" ht="14.25" hidden="1" customHeight="1">
      <c r="A28" s="117"/>
      <c r="B28" s="118"/>
      <c r="C28" s="126" t="s">
        <v>57</v>
      </c>
      <c r="D28" s="120" t="s">
        <v>291</v>
      </c>
      <c r="E28" s="120"/>
      <c r="F28" s="121"/>
      <c r="G28" s="122"/>
      <c r="H28" s="118" t="s">
        <v>290</v>
      </c>
      <c r="I28" s="123">
        <v>70000</v>
      </c>
      <c r="J28" s="123">
        <f t="shared" si="3"/>
        <v>0</v>
      </c>
      <c r="L28" s="95">
        <f>J28/12</f>
        <v>0</v>
      </c>
      <c r="M28" s="95">
        <f t="shared" si="8"/>
        <v>0</v>
      </c>
      <c r="N28" s="95">
        <f t="shared" si="9"/>
        <v>0</v>
      </c>
      <c r="O28" s="95">
        <f t="shared" si="10"/>
        <v>0</v>
      </c>
      <c r="P28" s="95">
        <f t="shared" si="11"/>
        <v>0</v>
      </c>
      <c r="Q28" s="95">
        <f t="shared" si="12"/>
        <v>0</v>
      </c>
      <c r="R28" s="95">
        <f t="shared" si="13"/>
        <v>0</v>
      </c>
      <c r="S28" s="95">
        <f t="shared" si="14"/>
        <v>0</v>
      </c>
      <c r="T28" s="95">
        <f t="shared" si="15"/>
        <v>0</v>
      </c>
      <c r="U28" s="95">
        <f t="shared" si="16"/>
        <v>0</v>
      </c>
      <c r="V28" s="95">
        <f t="shared" si="17"/>
        <v>0</v>
      </c>
      <c r="W28" s="95">
        <f t="shared" si="18"/>
        <v>0</v>
      </c>
    </row>
    <row r="29" spans="1:23">
      <c r="A29" s="117"/>
      <c r="B29" s="118"/>
      <c r="C29" s="119"/>
      <c r="D29" s="120"/>
      <c r="E29" s="120"/>
      <c r="F29" s="121"/>
      <c r="G29" s="122"/>
      <c r="H29" s="118"/>
      <c r="I29" s="123"/>
      <c r="J29" s="123">
        <f t="shared" si="3"/>
        <v>0</v>
      </c>
      <c r="L29" s="116"/>
      <c r="M29" s="95">
        <f t="shared" si="8"/>
        <v>0</v>
      </c>
      <c r="N29" s="95">
        <f t="shared" si="9"/>
        <v>0</v>
      </c>
      <c r="O29" s="95">
        <f t="shared" si="10"/>
        <v>0</v>
      </c>
      <c r="P29" s="95">
        <f t="shared" si="11"/>
        <v>0</v>
      </c>
      <c r="Q29" s="95">
        <f t="shared" si="12"/>
        <v>0</v>
      </c>
      <c r="R29" s="95">
        <f t="shared" si="13"/>
        <v>0</v>
      </c>
      <c r="S29" s="95">
        <f t="shared" si="14"/>
        <v>0</v>
      </c>
      <c r="T29" s="95">
        <f t="shared" si="15"/>
        <v>0</v>
      </c>
      <c r="U29" s="95">
        <f t="shared" si="16"/>
        <v>0</v>
      </c>
      <c r="V29" s="95">
        <f t="shared" si="17"/>
        <v>0</v>
      </c>
      <c r="W29" s="95">
        <f t="shared" si="18"/>
        <v>0</v>
      </c>
    </row>
    <row r="30" spans="1:23">
      <c r="A30" s="104" t="s">
        <v>917</v>
      </c>
      <c r="B30" s="105"/>
      <c r="C30" s="124" t="s">
        <v>718</v>
      </c>
      <c r="D30" s="113"/>
      <c r="E30" s="113"/>
      <c r="F30" s="114"/>
      <c r="G30" s="109"/>
      <c r="H30" s="105"/>
      <c r="I30" s="110"/>
      <c r="J30" s="110">
        <f>SUM(J31:J32)</f>
        <v>2000000</v>
      </c>
      <c r="L30" s="95"/>
      <c r="M30" s="95">
        <f t="shared" si="8"/>
        <v>0</v>
      </c>
      <c r="N30" s="95">
        <f t="shared" si="9"/>
        <v>0</v>
      </c>
      <c r="O30" s="95">
        <f t="shared" si="10"/>
        <v>0</v>
      </c>
      <c r="P30" s="95">
        <f t="shared" si="11"/>
        <v>0</v>
      </c>
      <c r="Q30" s="95">
        <f t="shared" si="12"/>
        <v>0</v>
      </c>
      <c r="R30" s="95">
        <f t="shared" si="13"/>
        <v>0</v>
      </c>
      <c r="S30" s="95">
        <f t="shared" si="14"/>
        <v>0</v>
      </c>
      <c r="T30" s="95">
        <f t="shared" si="15"/>
        <v>0</v>
      </c>
      <c r="U30" s="95">
        <f t="shared" si="16"/>
        <v>0</v>
      </c>
      <c r="V30" s="95">
        <f t="shared" si="17"/>
        <v>0</v>
      </c>
      <c r="W30" s="95">
        <f t="shared" si="18"/>
        <v>0</v>
      </c>
    </row>
    <row r="31" spans="1:23">
      <c r="A31" s="117"/>
      <c r="B31" s="118"/>
      <c r="C31" s="126" t="s">
        <v>57</v>
      </c>
      <c r="D31" s="120" t="s">
        <v>281</v>
      </c>
      <c r="E31" s="120"/>
      <c r="F31" s="121"/>
      <c r="G31" s="122">
        <v>1</v>
      </c>
      <c r="H31" s="118" t="s">
        <v>1107</v>
      </c>
      <c r="I31" s="123">
        <v>1000000</v>
      </c>
      <c r="J31" s="123">
        <f>G31*I31</f>
        <v>1000000</v>
      </c>
      <c r="L31" s="116"/>
      <c r="M31" s="95">
        <f t="shared" si="8"/>
        <v>0</v>
      </c>
      <c r="N31" s="95">
        <f t="shared" si="9"/>
        <v>0</v>
      </c>
      <c r="O31" s="95">
        <f t="shared" si="10"/>
        <v>0</v>
      </c>
      <c r="P31" s="95">
        <f t="shared" si="11"/>
        <v>0</v>
      </c>
      <c r="Q31" s="95">
        <f t="shared" si="12"/>
        <v>0</v>
      </c>
      <c r="R31" s="95">
        <f t="shared" si="13"/>
        <v>0</v>
      </c>
      <c r="S31" s="95">
        <f t="shared" si="14"/>
        <v>0</v>
      </c>
      <c r="T31" s="95">
        <v>100000</v>
      </c>
      <c r="U31" s="95"/>
      <c r="V31" s="95">
        <f t="shared" si="17"/>
        <v>0</v>
      </c>
      <c r="W31" s="95">
        <f t="shared" si="18"/>
        <v>0</v>
      </c>
    </row>
    <row r="32" spans="1:23">
      <c r="A32" s="117"/>
      <c r="B32" s="118"/>
      <c r="C32" s="126" t="s">
        <v>57</v>
      </c>
      <c r="D32" s="120" t="s">
        <v>283</v>
      </c>
      <c r="E32" s="120"/>
      <c r="F32" s="121"/>
      <c r="G32" s="122">
        <v>1</v>
      </c>
      <c r="H32" s="118" t="s">
        <v>1107</v>
      </c>
      <c r="I32" s="123">
        <v>1000000</v>
      </c>
      <c r="J32" s="123">
        <f>G32*I32</f>
        <v>1000000</v>
      </c>
      <c r="L32" s="95"/>
      <c r="M32" s="95">
        <f t="shared" si="8"/>
        <v>0</v>
      </c>
      <c r="N32" s="95">
        <f t="shared" si="9"/>
        <v>0</v>
      </c>
      <c r="O32" s="95">
        <f t="shared" si="10"/>
        <v>0</v>
      </c>
      <c r="P32" s="95">
        <f t="shared" si="11"/>
        <v>0</v>
      </c>
      <c r="Q32" s="95">
        <f t="shared" si="12"/>
        <v>0</v>
      </c>
      <c r="R32" s="95">
        <f t="shared" si="13"/>
        <v>0</v>
      </c>
      <c r="S32" s="95">
        <f t="shared" si="14"/>
        <v>0</v>
      </c>
      <c r="T32" s="95">
        <v>100000</v>
      </c>
      <c r="U32" s="95"/>
      <c r="V32" s="95">
        <f t="shared" si="17"/>
        <v>0</v>
      </c>
      <c r="W32" s="95">
        <f t="shared" si="18"/>
        <v>0</v>
      </c>
    </row>
    <row r="33" spans="1:23" ht="16.5" customHeight="1">
      <c r="A33" s="117"/>
      <c r="B33" s="118"/>
      <c r="C33" s="126"/>
      <c r="D33" s="120"/>
      <c r="E33" s="120"/>
      <c r="F33" s="121"/>
      <c r="G33" s="122"/>
      <c r="H33" s="118"/>
      <c r="I33" s="123"/>
      <c r="J33" s="123">
        <f>G33*I33</f>
        <v>0</v>
      </c>
      <c r="L33" s="95"/>
      <c r="M33" s="95">
        <f t="shared" si="8"/>
        <v>0</v>
      </c>
      <c r="N33" s="95">
        <f t="shared" si="9"/>
        <v>0</v>
      </c>
      <c r="O33" s="95">
        <f t="shared" si="10"/>
        <v>0</v>
      </c>
      <c r="P33" s="95">
        <f t="shared" si="11"/>
        <v>0</v>
      </c>
      <c r="Q33" s="95">
        <f t="shared" si="12"/>
        <v>0</v>
      </c>
      <c r="R33" s="95">
        <f t="shared" si="13"/>
        <v>0</v>
      </c>
      <c r="S33" s="95">
        <f t="shared" si="14"/>
        <v>0</v>
      </c>
      <c r="T33" s="95">
        <f t="shared" si="15"/>
        <v>0</v>
      </c>
      <c r="U33" s="95">
        <f t="shared" si="16"/>
        <v>0</v>
      </c>
      <c r="V33" s="95">
        <f t="shared" si="17"/>
        <v>0</v>
      </c>
      <c r="W33" s="95">
        <f t="shared" si="18"/>
        <v>0</v>
      </c>
    </row>
    <row r="34" spans="1:23" ht="15" thickBot="1">
      <c r="A34" s="117"/>
      <c r="B34" s="118"/>
      <c r="C34" s="127"/>
      <c r="D34" s="128"/>
      <c r="E34" s="128"/>
      <c r="F34" s="129"/>
      <c r="G34" s="122"/>
      <c r="H34" s="118"/>
      <c r="I34" s="123"/>
      <c r="J34" s="123"/>
      <c r="L34" s="95"/>
      <c r="M34" s="95">
        <f t="shared" si="8"/>
        <v>0</v>
      </c>
      <c r="N34" s="95">
        <f t="shared" si="9"/>
        <v>0</v>
      </c>
      <c r="O34" s="95">
        <f t="shared" si="10"/>
        <v>0</v>
      </c>
      <c r="P34" s="95">
        <f t="shared" si="11"/>
        <v>0</v>
      </c>
      <c r="Q34" s="95">
        <f t="shared" si="12"/>
        <v>0</v>
      </c>
      <c r="R34" s="95">
        <f t="shared" si="13"/>
        <v>0</v>
      </c>
      <c r="S34" s="95">
        <f t="shared" si="14"/>
        <v>0</v>
      </c>
      <c r="T34" s="95">
        <f t="shared" si="15"/>
        <v>0</v>
      </c>
      <c r="U34" s="95">
        <f t="shared" si="16"/>
        <v>0</v>
      </c>
      <c r="V34" s="95">
        <f t="shared" si="17"/>
        <v>0</v>
      </c>
      <c r="W34" s="95">
        <f t="shared" si="18"/>
        <v>0</v>
      </c>
    </row>
    <row r="35" spans="1:23" ht="15" thickTop="1">
      <c r="A35" s="941" t="s">
        <v>126</v>
      </c>
      <c r="B35" s="941"/>
      <c r="C35" s="941"/>
      <c r="D35" s="941"/>
      <c r="E35" s="941"/>
      <c r="F35" s="941"/>
      <c r="G35" s="941"/>
      <c r="H35" s="941"/>
      <c r="I35" s="941"/>
      <c r="J35" s="130">
        <f>J17</f>
        <v>7848000</v>
      </c>
      <c r="L35" s="95">
        <f>SUM(L16:L34)</f>
        <v>0</v>
      </c>
      <c r="M35" s="95">
        <f t="shared" ref="M35:W35" si="19">SUM(M16:M34)</f>
        <v>0</v>
      </c>
      <c r="N35" s="95">
        <f t="shared" si="19"/>
        <v>600000</v>
      </c>
      <c r="O35" s="95">
        <f t="shared" si="19"/>
        <v>0</v>
      </c>
      <c r="P35" s="95">
        <f t="shared" si="19"/>
        <v>0</v>
      </c>
      <c r="Q35" s="95">
        <f t="shared" si="19"/>
        <v>2324000</v>
      </c>
      <c r="R35" s="95">
        <f t="shared" si="19"/>
        <v>0</v>
      </c>
      <c r="S35" s="95">
        <f t="shared" si="19"/>
        <v>0</v>
      </c>
      <c r="T35" s="95">
        <f t="shared" si="19"/>
        <v>800000</v>
      </c>
      <c r="U35" s="95">
        <f t="shared" si="19"/>
        <v>0</v>
      </c>
      <c r="V35" s="95">
        <f t="shared" si="19"/>
        <v>0</v>
      </c>
      <c r="W35" s="95">
        <f t="shared" si="19"/>
        <v>600000</v>
      </c>
    </row>
    <row r="36" spans="1:23">
      <c r="A36" s="131"/>
      <c r="B36" s="942" t="s">
        <v>127</v>
      </c>
      <c r="C36" s="942"/>
      <c r="D36" s="942"/>
      <c r="E36" s="942"/>
      <c r="F36" s="942"/>
      <c r="G36" s="132"/>
      <c r="H36" s="132"/>
      <c r="I36" s="132"/>
      <c r="J36" s="133"/>
      <c r="L36" s="116">
        <f>SUM(L35:O35)</f>
        <v>600000</v>
      </c>
      <c r="M36" s="134"/>
      <c r="N36" s="95"/>
      <c r="O36" s="95"/>
    </row>
    <row r="37" spans="1:23">
      <c r="A37" s="943" t="s">
        <v>128</v>
      </c>
      <c r="B37" s="920"/>
      <c r="C37" s="920"/>
      <c r="D37" s="99" t="s">
        <v>95</v>
      </c>
      <c r="E37" s="944">
        <f>J35/4</f>
        <v>1962000</v>
      </c>
      <c r="F37" s="944"/>
      <c r="G37" s="96"/>
      <c r="H37" s="96"/>
      <c r="I37" s="96"/>
      <c r="J37" s="135"/>
      <c r="L37" s="95"/>
      <c r="M37" s="95"/>
      <c r="N37" s="95"/>
      <c r="O37" s="95"/>
      <c r="Q37" s="301">
        <f>Q35+N35</f>
        <v>2924000</v>
      </c>
    </row>
    <row r="38" spans="1:23">
      <c r="A38" s="943" t="s">
        <v>129</v>
      </c>
      <c r="B38" s="920"/>
      <c r="C38" s="920"/>
      <c r="D38" s="99" t="s">
        <v>95</v>
      </c>
      <c r="E38" s="944">
        <f>E37</f>
        <v>1962000</v>
      </c>
      <c r="F38" s="944"/>
      <c r="G38" s="96"/>
      <c r="H38" s="96"/>
      <c r="I38" s="96"/>
      <c r="J38" s="135"/>
      <c r="L38" s="95"/>
      <c r="M38" s="95"/>
      <c r="N38" s="95"/>
      <c r="O38" s="95"/>
    </row>
    <row r="39" spans="1:23">
      <c r="A39" s="943" t="s">
        <v>130</v>
      </c>
      <c r="B39" s="920"/>
      <c r="C39" s="920"/>
      <c r="D39" s="99" t="s">
        <v>95</v>
      </c>
      <c r="E39" s="944">
        <f t="shared" ref="E39:E40" si="20">E38</f>
        <v>1962000</v>
      </c>
      <c r="F39" s="944"/>
      <c r="G39" s="96"/>
      <c r="H39" s="96"/>
      <c r="I39" s="96"/>
      <c r="J39" s="135"/>
      <c r="L39" s="95"/>
      <c r="M39" s="95"/>
      <c r="N39" s="95"/>
      <c r="O39" s="95"/>
    </row>
    <row r="40" spans="1:23">
      <c r="A40" s="945" t="s">
        <v>131</v>
      </c>
      <c r="B40" s="946"/>
      <c r="C40" s="946"/>
      <c r="D40" s="136" t="s">
        <v>95</v>
      </c>
      <c r="E40" s="944">
        <f t="shared" si="20"/>
        <v>1962000</v>
      </c>
      <c r="F40" s="944"/>
      <c r="G40" s="137"/>
      <c r="H40" s="137"/>
      <c r="I40" s="137"/>
      <c r="J40" s="138"/>
      <c r="L40" s="95"/>
      <c r="M40" s="95"/>
      <c r="N40" s="95"/>
      <c r="O40" s="95"/>
    </row>
    <row r="41" spans="1:23">
      <c r="A41" s="131"/>
      <c r="B41" s="132"/>
      <c r="C41" s="132"/>
      <c r="D41" s="132"/>
      <c r="E41" s="132"/>
      <c r="F41" s="133"/>
      <c r="G41" s="961" t="s">
        <v>1108</v>
      </c>
      <c r="H41" s="961"/>
      <c r="I41" s="961"/>
      <c r="J41" s="962"/>
      <c r="L41" s="95"/>
      <c r="M41" s="95"/>
      <c r="N41" s="95"/>
      <c r="O41" s="95"/>
    </row>
    <row r="42" spans="1:23">
      <c r="A42" s="139"/>
      <c r="B42" s="947"/>
      <c r="C42" s="947"/>
      <c r="D42" s="947"/>
      <c r="E42" s="947"/>
      <c r="F42" s="948"/>
      <c r="G42" s="96"/>
      <c r="H42" s="96"/>
      <c r="I42" s="96" t="s">
        <v>1109</v>
      </c>
      <c r="J42" s="135"/>
      <c r="L42" s="95"/>
      <c r="M42" s="95"/>
      <c r="N42" s="95"/>
      <c r="O42" s="95"/>
    </row>
    <row r="43" spans="1:23">
      <c r="A43" s="139"/>
      <c r="B43" s="927"/>
      <c r="C43" s="927"/>
      <c r="D43" s="927"/>
      <c r="E43" s="927"/>
      <c r="F43" s="949"/>
      <c r="G43" s="950" t="s">
        <v>1094</v>
      </c>
      <c r="H43" s="927"/>
      <c r="I43" s="927"/>
      <c r="J43" s="949"/>
      <c r="L43" s="95"/>
      <c r="M43" s="95"/>
      <c r="N43" s="95"/>
      <c r="O43" s="95"/>
    </row>
    <row r="44" spans="1:23">
      <c r="A44" s="139"/>
      <c r="B44" s="96"/>
      <c r="C44" s="96"/>
      <c r="D44" s="96"/>
      <c r="E44" s="96"/>
      <c r="F44" s="135"/>
      <c r="G44" s="96"/>
      <c r="H44" s="96"/>
      <c r="I44" s="96"/>
      <c r="J44" s="135"/>
      <c r="L44" s="95"/>
      <c r="M44" s="95"/>
      <c r="N44" s="95"/>
      <c r="O44" s="95"/>
    </row>
    <row r="45" spans="1:23">
      <c r="A45" s="139"/>
      <c r="B45" s="96"/>
      <c r="C45" s="96"/>
      <c r="D45" s="96"/>
      <c r="E45" s="96"/>
      <c r="F45" s="135"/>
      <c r="G45" s="96"/>
      <c r="H45" s="96"/>
      <c r="I45" s="96"/>
      <c r="J45" s="135"/>
      <c r="L45" s="95"/>
      <c r="M45" s="95"/>
      <c r="N45" s="95"/>
      <c r="O45" s="95"/>
    </row>
    <row r="46" spans="1:23">
      <c r="A46" s="139"/>
      <c r="B46" s="96"/>
      <c r="C46" s="96"/>
      <c r="D46" s="96"/>
      <c r="E46" s="96"/>
      <c r="F46" s="135"/>
      <c r="G46" s="96"/>
      <c r="H46" s="96"/>
      <c r="I46" s="96"/>
      <c r="J46" s="135"/>
      <c r="L46" s="95"/>
      <c r="M46" s="95"/>
      <c r="N46" s="95"/>
      <c r="O46" s="95"/>
    </row>
    <row r="47" spans="1:23">
      <c r="A47" s="139"/>
      <c r="B47" s="96"/>
      <c r="C47" s="96"/>
      <c r="D47" s="96"/>
      <c r="E47" s="96"/>
      <c r="F47" s="135"/>
      <c r="G47" s="96"/>
      <c r="H47" s="96"/>
      <c r="I47" s="96"/>
      <c r="J47" s="135"/>
      <c r="L47" s="95"/>
      <c r="M47" s="95"/>
      <c r="N47" s="95"/>
      <c r="O47" s="95"/>
    </row>
    <row r="48" spans="1:23">
      <c r="A48" s="139"/>
      <c r="B48" s="951"/>
      <c r="C48" s="951"/>
      <c r="D48" s="951"/>
      <c r="E48" s="951"/>
      <c r="F48" s="952"/>
      <c r="G48" s="953" t="s">
        <v>1040</v>
      </c>
      <c r="H48" s="951"/>
      <c r="I48" s="951"/>
      <c r="J48" s="952"/>
      <c r="L48" s="95"/>
      <c r="M48" s="95"/>
      <c r="N48" s="95"/>
      <c r="O48" s="95"/>
    </row>
    <row r="49" spans="1:15">
      <c r="A49" s="140"/>
      <c r="B49" s="137"/>
      <c r="C49" s="137"/>
      <c r="D49" s="137"/>
      <c r="E49" s="137"/>
      <c r="F49" s="138"/>
      <c r="G49" s="958"/>
      <c r="H49" s="958"/>
      <c r="I49" s="958"/>
      <c r="J49" s="959"/>
      <c r="L49" s="95"/>
      <c r="M49" s="95"/>
      <c r="N49" s="95"/>
      <c r="O49" s="95"/>
    </row>
    <row r="50" spans="1:15">
      <c r="A50" s="96"/>
      <c r="B50" s="96"/>
      <c r="C50" s="96"/>
      <c r="D50" s="96"/>
      <c r="E50" s="96"/>
      <c r="F50" s="96"/>
      <c r="G50" s="951"/>
      <c r="H50" s="951"/>
      <c r="I50" s="951"/>
      <c r="J50" s="951"/>
      <c r="L50" s="95"/>
      <c r="M50" s="95"/>
      <c r="N50" s="95"/>
      <c r="O50" s="95"/>
    </row>
  </sheetData>
  <mergeCells count="33">
    <mergeCell ref="A37:C37"/>
    <mergeCell ref="E37:F37"/>
    <mergeCell ref="A38:C38"/>
    <mergeCell ref="E38:F38"/>
    <mergeCell ref="G50:J50"/>
    <mergeCell ref="A39:C39"/>
    <mergeCell ref="E39:F39"/>
    <mergeCell ref="A40:C40"/>
    <mergeCell ref="E40:F40"/>
    <mergeCell ref="G41:J41"/>
    <mergeCell ref="B42:F42"/>
    <mergeCell ref="B43:F43"/>
    <mergeCell ref="G43:J43"/>
    <mergeCell ref="B48:F48"/>
    <mergeCell ref="G48:J48"/>
    <mergeCell ref="G49:J49"/>
    <mergeCell ref="I12:I14"/>
    <mergeCell ref="J12:J14"/>
    <mergeCell ref="L12:W14"/>
    <mergeCell ref="A35:I35"/>
    <mergeCell ref="B36:F36"/>
    <mergeCell ref="A15:B15"/>
    <mergeCell ref="C15:F15"/>
    <mergeCell ref="G15:H15"/>
    <mergeCell ref="A12:B14"/>
    <mergeCell ref="C12:F14"/>
    <mergeCell ref="G12:H14"/>
    <mergeCell ref="A11:B11"/>
    <mergeCell ref="A1:J1"/>
    <mergeCell ref="A2:J2"/>
    <mergeCell ref="A3:J3"/>
    <mergeCell ref="E8:F8"/>
    <mergeCell ref="E10:F10"/>
  </mergeCells>
  <pageMargins left="0.70866141732283472" right="0.31496062992125984" top="0.55118110236220474" bottom="0.31496062992125984" header="0.31496062992125984" footer="0.31496062992125984"/>
  <pageSetup paperSize="5" scale="85"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Q74"/>
  <sheetViews>
    <sheetView view="pageBreakPreview" zoomScale="95" zoomScaleNormal="100" zoomScaleSheetLayoutView="95" workbookViewId="0">
      <selection sqref="A1:J1"/>
    </sheetView>
  </sheetViews>
  <sheetFormatPr defaultRowHeight="14.25"/>
  <cols>
    <col min="1" max="1" width="2.7109375" style="94" customWidth="1"/>
    <col min="2" max="2" width="14.7109375" style="94" customWidth="1"/>
    <col min="3" max="4" width="2.7109375" style="94" customWidth="1"/>
    <col min="5" max="5" width="9.140625" style="94"/>
    <col min="6" max="6" width="25.7109375" style="94" customWidth="1"/>
    <col min="7" max="8" width="9.140625" style="94"/>
    <col min="9" max="10" width="17.7109375" style="94" customWidth="1"/>
    <col min="11" max="11" width="2.7109375" style="94" customWidth="1"/>
    <col min="12" max="15" width="12.7109375" style="94" customWidth="1"/>
    <col min="16" max="16" width="11.28515625" style="94" bestFit="1" customWidth="1"/>
    <col min="17" max="17" width="12.42578125" style="94" bestFit="1" customWidth="1"/>
    <col min="18" max="16384" width="9.140625" style="94"/>
  </cols>
  <sheetData>
    <row r="1" spans="1:15" ht="15.75">
      <c r="A1" s="921" t="s">
        <v>90</v>
      </c>
      <c r="B1" s="921"/>
      <c r="C1" s="921"/>
      <c r="D1" s="921"/>
      <c r="E1" s="921"/>
      <c r="F1" s="921"/>
      <c r="G1" s="921"/>
      <c r="H1" s="921"/>
      <c r="I1" s="921"/>
      <c r="J1" s="921"/>
      <c r="L1" s="95"/>
      <c r="M1" s="95"/>
      <c r="N1" s="95"/>
      <c r="O1" s="95"/>
    </row>
    <row r="2" spans="1:15" ht="15.75">
      <c r="A2" s="921" t="s">
        <v>1159</v>
      </c>
      <c r="B2" s="921"/>
      <c r="C2" s="921"/>
      <c r="D2" s="921"/>
      <c r="E2" s="921"/>
      <c r="F2" s="921"/>
      <c r="G2" s="921"/>
      <c r="H2" s="921"/>
      <c r="I2" s="921"/>
      <c r="J2" s="921"/>
      <c r="L2" s="95"/>
      <c r="M2" s="95"/>
      <c r="N2" s="95"/>
      <c r="O2" s="95"/>
    </row>
    <row r="3" spans="1:15" ht="15.75">
      <c r="A3" s="921" t="str">
        <f>'1,4,10'!A3:J3</f>
        <v>TAHUN ANGGARAN 2024</v>
      </c>
      <c r="B3" s="921"/>
      <c r="C3" s="921"/>
      <c r="D3" s="921"/>
      <c r="E3" s="921"/>
      <c r="F3" s="921"/>
      <c r="G3" s="921"/>
      <c r="H3" s="921"/>
      <c r="I3" s="921"/>
      <c r="J3" s="921"/>
      <c r="L3" s="95"/>
      <c r="M3" s="95"/>
      <c r="N3" s="95"/>
      <c r="O3" s="95"/>
    </row>
    <row r="4" spans="1:15">
      <c r="A4" s="96"/>
      <c r="B4" s="96"/>
      <c r="C4" s="96"/>
      <c r="D4" s="96"/>
      <c r="E4" s="96"/>
      <c r="F4" s="96"/>
      <c r="G4" s="96"/>
      <c r="H4" s="96"/>
      <c r="I4" s="96"/>
      <c r="J4" s="96"/>
      <c r="L4" s="95"/>
      <c r="M4" s="95"/>
      <c r="N4" s="95"/>
      <c r="O4" s="95"/>
    </row>
    <row r="5" spans="1:15">
      <c r="A5" s="97" t="s">
        <v>93</v>
      </c>
      <c r="B5" s="96" t="s">
        <v>94</v>
      </c>
      <c r="C5" s="98"/>
      <c r="D5" s="99" t="s">
        <v>95</v>
      </c>
      <c r="E5" s="97" t="s">
        <v>93</v>
      </c>
      <c r="F5" s="98" t="str">
        <f>LAMPIRAN!F22</f>
        <v>Penyelenggaraan Pemerintahan Desa</v>
      </c>
      <c r="G5" s="96"/>
      <c r="H5" s="96"/>
      <c r="I5" s="96"/>
      <c r="J5" s="96"/>
      <c r="L5" s="95"/>
      <c r="M5" s="95"/>
      <c r="N5" s="95"/>
      <c r="O5" s="95"/>
    </row>
    <row r="6" spans="1:15">
      <c r="A6" s="97" t="s">
        <v>96</v>
      </c>
      <c r="B6" s="96" t="s">
        <v>97</v>
      </c>
      <c r="C6" s="98"/>
      <c r="D6" s="99" t="s">
        <v>95</v>
      </c>
      <c r="E6" s="97" t="s">
        <v>292</v>
      </c>
      <c r="F6" s="98" t="str">
        <f>LAMPIRAN!F60</f>
        <v>Tata Praja Pemerintahan, Perencanaan, Keuangan dan Pelaporan</v>
      </c>
      <c r="G6" s="96"/>
      <c r="H6" s="96"/>
      <c r="I6" s="96"/>
      <c r="J6" s="96"/>
      <c r="L6" s="95"/>
      <c r="M6" s="95"/>
      <c r="N6" s="95"/>
      <c r="O6" s="95"/>
    </row>
    <row r="7" spans="1:15">
      <c r="A7" s="97" t="s">
        <v>99</v>
      </c>
      <c r="B7" s="96" t="s">
        <v>100</v>
      </c>
      <c r="C7" s="98"/>
      <c r="D7" s="99" t="s">
        <v>95</v>
      </c>
      <c r="E7" s="97" t="s">
        <v>293</v>
      </c>
      <c r="F7" s="98" t="str">
        <f>LAMPIRAN!F61</f>
        <v xml:space="preserve">Penyelenggaraan Musyawarah Perencanaan Desa/Pembahasan APBDes </v>
      </c>
      <c r="G7" s="96"/>
      <c r="H7" s="96"/>
      <c r="I7" s="96"/>
      <c r="J7" s="96"/>
      <c r="L7" s="95"/>
      <c r="M7" s="95"/>
      <c r="N7" s="95"/>
      <c r="O7" s="95"/>
    </row>
    <row r="8" spans="1:15">
      <c r="A8" s="97" t="s">
        <v>102</v>
      </c>
      <c r="B8" s="96" t="s">
        <v>103</v>
      </c>
      <c r="C8" s="98"/>
      <c r="D8" s="99" t="s">
        <v>95</v>
      </c>
      <c r="E8" s="920" t="str">
        <f>'1.2.1'!E8:F8</f>
        <v>01 Januari s/d 31 Desember 2024</v>
      </c>
      <c r="F8" s="920"/>
      <c r="G8" s="96"/>
      <c r="H8" s="96"/>
      <c r="I8" s="96"/>
      <c r="J8" s="96"/>
      <c r="L8" s="95"/>
      <c r="M8" s="95"/>
      <c r="N8" s="95"/>
      <c r="O8" s="95"/>
    </row>
    <row r="9" spans="1:15">
      <c r="A9" s="97"/>
      <c r="B9" s="96" t="s">
        <v>104</v>
      </c>
      <c r="C9" s="98"/>
      <c r="D9" s="99"/>
      <c r="E9" s="96"/>
      <c r="F9" s="98"/>
      <c r="G9" s="96"/>
      <c r="H9" s="96"/>
      <c r="I9" s="96"/>
      <c r="J9" s="96"/>
      <c r="L9" s="95"/>
      <c r="M9" s="95"/>
      <c r="N9" s="95"/>
      <c r="O9" s="95"/>
    </row>
    <row r="10" spans="1:15">
      <c r="A10" s="97" t="s">
        <v>105</v>
      </c>
      <c r="B10" s="96" t="s">
        <v>106</v>
      </c>
      <c r="C10" s="98"/>
      <c r="D10" s="99" t="s">
        <v>95</v>
      </c>
      <c r="E10" s="920" t="s">
        <v>48</v>
      </c>
      <c r="F10" s="920"/>
      <c r="G10" s="96"/>
      <c r="H10" s="96"/>
      <c r="I10" s="96"/>
      <c r="J10" s="96"/>
      <c r="L10" s="95"/>
      <c r="M10" s="95"/>
      <c r="N10" s="95"/>
      <c r="O10" s="95"/>
    </row>
    <row r="11" spans="1:15" ht="15">
      <c r="A11" s="927" t="s">
        <v>108</v>
      </c>
      <c r="B11" s="927"/>
      <c r="C11" s="98"/>
      <c r="D11" s="100" t="s">
        <v>95</v>
      </c>
      <c r="E11" s="101"/>
      <c r="F11" s="98"/>
      <c r="G11" s="96"/>
      <c r="H11" s="96"/>
      <c r="I11" s="96"/>
      <c r="J11" s="96"/>
      <c r="L11" s="306" t="s">
        <v>845</v>
      </c>
      <c r="M11" s="95"/>
      <c r="N11" s="95"/>
      <c r="O11" s="95"/>
    </row>
    <row r="12" spans="1:15">
      <c r="A12" s="928" t="s">
        <v>109</v>
      </c>
      <c r="B12" s="928"/>
      <c r="C12" s="928" t="s">
        <v>110</v>
      </c>
      <c r="D12" s="928"/>
      <c r="E12" s="928"/>
      <c r="F12" s="928"/>
      <c r="G12" s="929" t="s">
        <v>111</v>
      </c>
      <c r="H12" s="930"/>
      <c r="I12" s="926" t="s">
        <v>112</v>
      </c>
      <c r="J12" s="926" t="s">
        <v>113</v>
      </c>
      <c r="L12" s="954" t="s">
        <v>114</v>
      </c>
      <c r="M12" s="954" t="s">
        <v>115</v>
      </c>
      <c r="N12" s="954" t="s">
        <v>116</v>
      </c>
      <c r="O12" s="954" t="s">
        <v>117</v>
      </c>
    </row>
    <row r="13" spans="1:15">
      <c r="A13" s="928"/>
      <c r="B13" s="928"/>
      <c r="C13" s="928"/>
      <c r="D13" s="928"/>
      <c r="E13" s="928"/>
      <c r="F13" s="928"/>
      <c r="G13" s="931"/>
      <c r="H13" s="932"/>
      <c r="I13" s="926"/>
      <c r="J13" s="926"/>
      <c r="L13" s="954"/>
      <c r="M13" s="954"/>
      <c r="N13" s="954"/>
      <c r="O13" s="954"/>
    </row>
    <row r="14" spans="1:15">
      <c r="A14" s="928"/>
      <c r="B14" s="928"/>
      <c r="C14" s="928"/>
      <c r="D14" s="928"/>
      <c r="E14" s="928"/>
      <c r="F14" s="928"/>
      <c r="G14" s="933"/>
      <c r="H14" s="934"/>
      <c r="I14" s="926"/>
      <c r="J14" s="926"/>
      <c r="L14" s="954"/>
      <c r="M14" s="954"/>
      <c r="N14" s="954"/>
      <c r="O14" s="954"/>
    </row>
    <row r="15" spans="1:15">
      <c r="A15" s="923">
        <v>1</v>
      </c>
      <c r="B15" s="923"/>
      <c r="C15" s="923">
        <v>2</v>
      </c>
      <c r="D15" s="923"/>
      <c r="E15" s="923"/>
      <c r="F15" s="923"/>
      <c r="G15" s="924">
        <v>3</v>
      </c>
      <c r="H15" s="925"/>
      <c r="I15" s="102">
        <v>4</v>
      </c>
      <c r="J15" s="102">
        <v>5</v>
      </c>
      <c r="L15" s="103">
        <v>1</v>
      </c>
      <c r="M15" s="103">
        <v>2</v>
      </c>
      <c r="N15" s="103">
        <v>3</v>
      </c>
      <c r="O15" s="103">
        <v>4</v>
      </c>
    </row>
    <row r="16" spans="1:15">
      <c r="A16" s="104"/>
      <c r="B16" s="105"/>
      <c r="C16" s="106"/>
      <c r="D16" s="107"/>
      <c r="E16" s="107"/>
      <c r="F16" s="108"/>
      <c r="G16" s="109"/>
      <c r="H16" s="105"/>
      <c r="I16" s="110"/>
      <c r="J16" s="110"/>
      <c r="L16" s="95"/>
      <c r="M16" s="95"/>
      <c r="N16" s="95"/>
      <c r="O16" s="95"/>
    </row>
    <row r="17" spans="1:17">
      <c r="A17" s="106" t="str">
        <f>E5</f>
        <v>1.</v>
      </c>
      <c r="B17" s="105"/>
      <c r="C17" s="106" t="str">
        <f>F5</f>
        <v>Penyelenggaraan Pemerintahan Desa</v>
      </c>
      <c r="D17" s="107"/>
      <c r="E17" s="107"/>
      <c r="F17" s="108"/>
      <c r="G17" s="109"/>
      <c r="H17" s="105"/>
      <c r="I17" s="110"/>
      <c r="J17" s="110">
        <f>J18</f>
        <v>5000000</v>
      </c>
      <c r="L17" s="95"/>
      <c r="M17" s="95"/>
      <c r="N17" s="95"/>
      <c r="O17" s="95"/>
      <c r="Q17" s="301"/>
    </row>
    <row r="18" spans="1:17">
      <c r="A18" s="111" t="str">
        <f>E6</f>
        <v>1.4</v>
      </c>
      <c r="B18" s="105"/>
      <c r="C18" s="106" t="str">
        <f>F6</f>
        <v>Tata Praja Pemerintahan, Perencanaan, Keuangan dan Pelaporan</v>
      </c>
      <c r="D18" s="107"/>
      <c r="E18" s="107"/>
      <c r="F18" s="108"/>
      <c r="G18" s="109"/>
      <c r="H18" s="105"/>
      <c r="I18" s="110"/>
      <c r="J18" s="110">
        <f>J19</f>
        <v>5000000</v>
      </c>
      <c r="L18" s="95"/>
      <c r="M18" s="95"/>
      <c r="N18" s="95"/>
      <c r="O18" s="95"/>
      <c r="Q18" s="301"/>
    </row>
    <row r="19" spans="1:17">
      <c r="A19" s="111" t="str">
        <f>E7</f>
        <v>1.4.1</v>
      </c>
      <c r="B19" s="105"/>
      <c r="C19" s="106" t="str">
        <f>F7</f>
        <v xml:space="preserve">Penyelenggaraan Musyawarah Perencanaan Desa/Pembahasan APBDes </v>
      </c>
      <c r="D19" s="107"/>
      <c r="E19" s="107"/>
      <c r="F19" s="108"/>
      <c r="G19" s="109"/>
      <c r="H19" s="105"/>
      <c r="I19" s="110"/>
      <c r="J19" s="110">
        <f>J20</f>
        <v>5000000</v>
      </c>
      <c r="L19" s="95"/>
      <c r="M19" s="95"/>
      <c r="N19" s="95"/>
      <c r="O19" s="95"/>
    </row>
    <row r="20" spans="1:17">
      <c r="A20" s="104" t="s">
        <v>294</v>
      </c>
      <c r="B20" s="105"/>
      <c r="C20" s="112" t="s">
        <v>43</v>
      </c>
      <c r="D20" s="113"/>
      <c r="E20" s="113"/>
      <c r="F20" s="108"/>
      <c r="G20" s="109"/>
      <c r="H20" s="105"/>
      <c r="I20" s="110"/>
      <c r="J20" s="110">
        <f>J21</f>
        <v>5000000</v>
      </c>
      <c r="L20" s="95"/>
      <c r="M20" s="95"/>
      <c r="N20" s="95"/>
      <c r="O20" s="95"/>
    </row>
    <row r="21" spans="1:17">
      <c r="A21" s="104" t="s">
        <v>295</v>
      </c>
      <c r="B21" s="105"/>
      <c r="C21" s="112" t="s">
        <v>161</v>
      </c>
      <c r="D21" s="113"/>
      <c r="E21" s="113"/>
      <c r="F21" s="108"/>
      <c r="G21" s="109"/>
      <c r="H21" s="105"/>
      <c r="I21" s="110"/>
      <c r="J21" s="110">
        <f>J22+J27+J30+J49+J52</f>
        <v>5000000</v>
      </c>
      <c r="L21" s="95"/>
      <c r="M21" s="95"/>
      <c r="N21" s="95"/>
      <c r="O21" s="95"/>
    </row>
    <row r="22" spans="1:17">
      <c r="A22" s="104" t="s">
        <v>296</v>
      </c>
      <c r="B22" s="105"/>
      <c r="C22" s="179" t="s">
        <v>163</v>
      </c>
      <c r="D22" s="113"/>
      <c r="E22" s="113"/>
      <c r="F22" s="108"/>
      <c r="G22" s="109"/>
      <c r="H22" s="105"/>
      <c r="I22" s="110"/>
      <c r="J22" s="110">
        <f>SUM(J23:J25)</f>
        <v>125000</v>
      </c>
      <c r="L22" s="95"/>
      <c r="M22" s="95"/>
      <c r="N22" s="95"/>
      <c r="O22" s="95"/>
    </row>
    <row r="23" spans="1:17">
      <c r="A23" s="117"/>
      <c r="B23" s="118"/>
      <c r="C23" s="187" t="s">
        <v>57</v>
      </c>
      <c r="D23" s="120" t="s">
        <v>974</v>
      </c>
      <c r="E23" s="120"/>
      <c r="F23" s="185"/>
      <c r="G23" s="122">
        <f>5*4</f>
        <v>20</v>
      </c>
      <c r="H23" s="118" t="s">
        <v>170</v>
      </c>
      <c r="I23" s="123">
        <v>3000</v>
      </c>
      <c r="J23" s="123">
        <f>G23*I23</f>
        <v>60000</v>
      </c>
      <c r="L23" s="95">
        <v>15000</v>
      </c>
      <c r="M23" s="95">
        <f>I23*5</f>
        <v>15000</v>
      </c>
      <c r="N23" s="95">
        <v>15000</v>
      </c>
      <c r="O23" s="95">
        <v>15000</v>
      </c>
    </row>
    <row r="24" spans="1:17">
      <c r="A24" s="117"/>
      <c r="B24" s="118"/>
      <c r="C24" s="187" t="s">
        <v>57</v>
      </c>
      <c r="D24" s="120" t="s">
        <v>975</v>
      </c>
      <c r="E24" s="120"/>
      <c r="F24" s="185"/>
      <c r="G24" s="122">
        <v>5</v>
      </c>
      <c r="H24" s="118" t="s">
        <v>170</v>
      </c>
      <c r="I24" s="123">
        <v>5000</v>
      </c>
      <c r="J24" s="123">
        <f t="shared" ref="J24:J25" si="0">G24*I24</f>
        <v>25000</v>
      </c>
      <c r="L24" s="95">
        <v>25000</v>
      </c>
      <c r="M24" s="95">
        <f>I24*5</f>
        <v>25000</v>
      </c>
      <c r="N24" s="95">
        <v>25000</v>
      </c>
      <c r="O24" s="95">
        <v>25000</v>
      </c>
    </row>
    <row r="25" spans="1:17">
      <c r="A25" s="117"/>
      <c r="B25" s="118"/>
      <c r="C25" s="187" t="s">
        <v>57</v>
      </c>
      <c r="D25" s="120" t="s">
        <v>297</v>
      </c>
      <c r="E25" s="120"/>
      <c r="F25" s="185"/>
      <c r="G25" s="122">
        <f>G23</f>
        <v>20</v>
      </c>
      <c r="H25" s="118" t="s">
        <v>170</v>
      </c>
      <c r="I25" s="123">
        <v>2000</v>
      </c>
      <c r="J25" s="123">
        <f t="shared" si="0"/>
        <v>40000</v>
      </c>
      <c r="L25" s="95">
        <v>10000</v>
      </c>
      <c r="M25" s="95">
        <f>I25*5</f>
        <v>10000</v>
      </c>
      <c r="N25" s="95">
        <v>10000</v>
      </c>
      <c r="O25" s="95">
        <v>10000</v>
      </c>
      <c r="P25" s="301">
        <f>SUM(O23:O25)</f>
        <v>50000</v>
      </c>
    </row>
    <row r="26" spans="1:17">
      <c r="A26" s="104"/>
      <c r="B26" s="105"/>
      <c r="C26" s="112"/>
      <c r="D26" s="113"/>
      <c r="E26" s="113"/>
      <c r="F26" s="108"/>
      <c r="G26" s="109"/>
      <c r="H26" s="105"/>
      <c r="I26" s="110"/>
      <c r="J26" s="110"/>
      <c r="L26" s="95"/>
      <c r="M26" s="95"/>
      <c r="N26" s="95"/>
      <c r="O26" s="95"/>
    </row>
    <row r="27" spans="1:17">
      <c r="A27" s="104" t="s">
        <v>298</v>
      </c>
      <c r="B27" s="105"/>
      <c r="C27" s="112" t="s">
        <v>265</v>
      </c>
      <c r="D27" s="113"/>
      <c r="E27" s="113"/>
      <c r="F27" s="108"/>
      <c r="G27" s="109"/>
      <c r="H27" s="105"/>
      <c r="I27" s="110"/>
      <c r="J27" s="110">
        <f>J28</f>
        <v>125000</v>
      </c>
      <c r="L27" s="95"/>
      <c r="M27" s="95"/>
      <c r="N27" s="95"/>
      <c r="O27" s="95"/>
    </row>
    <row r="28" spans="1:17">
      <c r="A28" s="117"/>
      <c r="B28" s="118"/>
      <c r="C28" s="187" t="s">
        <v>57</v>
      </c>
      <c r="D28" s="120" t="s">
        <v>958</v>
      </c>
      <c r="E28" s="120"/>
      <c r="F28" s="185"/>
      <c r="G28" s="122">
        <v>500</v>
      </c>
      <c r="H28" s="118" t="s">
        <v>299</v>
      </c>
      <c r="I28" s="123">
        <v>250</v>
      </c>
      <c r="J28" s="123">
        <f>G28*I28</f>
        <v>125000</v>
      </c>
      <c r="L28" s="95">
        <v>150000</v>
      </c>
      <c r="M28" s="95">
        <v>150000</v>
      </c>
      <c r="N28" s="95">
        <f>M28</f>
        <v>150000</v>
      </c>
      <c r="O28" s="95">
        <f>N28</f>
        <v>150000</v>
      </c>
    </row>
    <row r="29" spans="1:17">
      <c r="A29" s="104"/>
      <c r="B29" s="105"/>
      <c r="C29" s="112"/>
      <c r="D29" s="113"/>
      <c r="E29" s="113"/>
      <c r="F29" s="108"/>
      <c r="G29" s="109"/>
      <c r="H29" s="105"/>
      <c r="I29" s="110"/>
      <c r="J29" s="110"/>
      <c r="L29" s="95"/>
      <c r="M29" s="95"/>
      <c r="N29" s="95"/>
      <c r="O29" s="95"/>
    </row>
    <row r="30" spans="1:17" s="115" customFormat="1">
      <c r="A30" s="104" t="s">
        <v>300</v>
      </c>
      <c r="B30" s="105"/>
      <c r="C30" s="124" t="s">
        <v>267</v>
      </c>
      <c r="D30" s="113"/>
      <c r="E30" s="113"/>
      <c r="F30" s="114"/>
      <c r="G30" s="109"/>
      <c r="H30" s="105"/>
      <c r="I30" s="110"/>
      <c r="J30" s="110">
        <f>J31+J38+J41</f>
        <v>3600000</v>
      </c>
      <c r="L30" s="116"/>
      <c r="M30" s="116"/>
      <c r="N30" s="116"/>
      <c r="O30" s="116"/>
    </row>
    <row r="31" spans="1:17" s="115" customFormat="1">
      <c r="A31" s="104"/>
      <c r="B31" s="105"/>
      <c r="C31" s="124" t="s">
        <v>57</v>
      </c>
      <c r="D31" s="113" t="s">
        <v>811</v>
      </c>
      <c r="E31" s="113"/>
      <c r="F31" s="114"/>
      <c r="G31" s="109"/>
      <c r="H31" s="105"/>
      <c r="I31" s="110"/>
      <c r="J31" s="110">
        <f>J32+J35</f>
        <v>900000</v>
      </c>
      <c r="L31" s="116"/>
      <c r="M31" s="116"/>
      <c r="N31" s="116"/>
      <c r="O31" s="116"/>
    </row>
    <row r="32" spans="1:17" s="115" customFormat="1">
      <c r="A32" s="104"/>
      <c r="B32" s="105"/>
      <c r="C32" s="124"/>
      <c r="D32" s="113" t="s">
        <v>57</v>
      </c>
      <c r="E32" s="113" t="s">
        <v>914</v>
      </c>
      <c r="F32" s="114"/>
      <c r="G32" s="109"/>
      <c r="H32" s="105"/>
      <c r="I32" s="110"/>
      <c r="J32" s="110">
        <f>SUM(J33:J34)</f>
        <v>900000</v>
      </c>
      <c r="L32" s="116"/>
      <c r="M32" s="116"/>
      <c r="N32" s="116"/>
      <c r="O32" s="116"/>
    </row>
    <row r="33" spans="1:16">
      <c r="A33" s="117"/>
      <c r="B33" s="118"/>
      <c r="C33" s="126"/>
      <c r="D33" s="189" t="s">
        <v>57</v>
      </c>
      <c r="E33" s="120" t="s">
        <v>959</v>
      </c>
      <c r="F33" s="121"/>
      <c r="G33" s="122">
        <v>30</v>
      </c>
      <c r="H33" s="118" t="s">
        <v>209</v>
      </c>
      <c r="I33" s="123">
        <v>20000</v>
      </c>
      <c r="J33" s="123">
        <f t="shared" ref="J33:J50" si="1">G33*I33</f>
        <v>600000</v>
      </c>
      <c r="L33" s="95"/>
      <c r="M33" s="95">
        <f>75*I33</f>
        <v>1500000</v>
      </c>
      <c r="N33" s="95">
        <v>1500000</v>
      </c>
      <c r="O33" s="95">
        <v>1500000</v>
      </c>
      <c r="P33" s="301">
        <f>SUM(O33:O47)</f>
        <v>2850000</v>
      </c>
    </row>
    <row r="34" spans="1:16">
      <c r="A34" s="117"/>
      <c r="B34" s="118"/>
      <c r="C34" s="126"/>
      <c r="D34" s="189" t="s">
        <v>57</v>
      </c>
      <c r="E34" s="120" t="s">
        <v>960</v>
      </c>
      <c r="F34" s="121"/>
      <c r="G34" s="122">
        <f>G33</f>
        <v>30</v>
      </c>
      <c r="H34" s="118" t="s">
        <v>209</v>
      </c>
      <c r="I34" s="123">
        <v>10000</v>
      </c>
      <c r="J34" s="123">
        <f t="shared" si="1"/>
        <v>300000</v>
      </c>
      <c r="L34" s="95"/>
      <c r="M34" s="95">
        <f>75*I34</f>
        <v>750000</v>
      </c>
      <c r="N34" s="95">
        <v>750000</v>
      </c>
      <c r="O34" s="95">
        <v>750000</v>
      </c>
    </row>
    <row r="35" spans="1:16" hidden="1">
      <c r="A35" s="117"/>
      <c r="B35" s="118"/>
      <c r="C35" s="126"/>
      <c r="D35" s="147" t="s">
        <v>57</v>
      </c>
      <c r="E35" s="113" t="s">
        <v>913</v>
      </c>
      <c r="F35" s="121"/>
      <c r="G35" s="122"/>
      <c r="H35" s="118"/>
      <c r="I35" s="123"/>
      <c r="J35" s="110">
        <f>SUM(J36:J37)</f>
        <v>0</v>
      </c>
      <c r="L35" s="95"/>
      <c r="M35" s="95"/>
      <c r="N35" s="95"/>
      <c r="O35" s="95"/>
    </row>
    <row r="36" spans="1:16" hidden="1">
      <c r="A36" s="117"/>
      <c r="B36" s="118"/>
      <c r="C36" s="126"/>
      <c r="D36" s="189" t="s">
        <v>57</v>
      </c>
      <c r="E36" s="120" t="s">
        <v>961</v>
      </c>
      <c r="F36" s="121"/>
      <c r="G36" s="122"/>
      <c r="H36" s="118" t="s">
        <v>209</v>
      </c>
      <c r="I36" s="123">
        <v>20000</v>
      </c>
      <c r="J36" s="123">
        <f t="shared" ref="J36:J37" si="2">G36*I36</f>
        <v>0</v>
      </c>
      <c r="L36" s="95"/>
      <c r="M36" s="95"/>
      <c r="N36" s="95"/>
      <c r="O36" s="95"/>
    </row>
    <row r="37" spans="1:16" hidden="1">
      <c r="A37" s="117"/>
      <c r="B37" s="118"/>
      <c r="C37" s="126"/>
      <c r="D37" s="189" t="s">
        <v>57</v>
      </c>
      <c r="E37" s="120" t="s">
        <v>962</v>
      </c>
      <c r="F37" s="121"/>
      <c r="G37" s="122"/>
      <c r="H37" s="118" t="s">
        <v>209</v>
      </c>
      <c r="I37" s="123">
        <v>10000</v>
      </c>
      <c r="J37" s="123">
        <f t="shared" si="2"/>
        <v>0</v>
      </c>
      <c r="L37" s="95"/>
      <c r="M37" s="95"/>
      <c r="N37" s="95"/>
      <c r="O37" s="95"/>
    </row>
    <row r="38" spans="1:16">
      <c r="A38" s="117"/>
      <c r="B38" s="118"/>
      <c r="C38" s="124" t="s">
        <v>57</v>
      </c>
      <c r="D38" s="113" t="s">
        <v>812</v>
      </c>
      <c r="E38" s="113"/>
      <c r="F38" s="114"/>
      <c r="G38" s="109"/>
      <c r="H38" s="105"/>
      <c r="I38" s="110"/>
      <c r="J38" s="110">
        <f>SUM(J39:J40)</f>
        <v>900000</v>
      </c>
      <c r="L38" s="95"/>
      <c r="M38" s="95"/>
      <c r="N38" s="95"/>
      <c r="O38" s="95"/>
    </row>
    <row r="39" spans="1:16">
      <c r="A39" s="117"/>
      <c r="B39" s="118"/>
      <c r="C39" s="126"/>
      <c r="D39" s="189" t="s">
        <v>57</v>
      </c>
      <c r="E39" s="120" t="s">
        <v>1132</v>
      </c>
      <c r="F39" s="121"/>
      <c r="G39" s="122">
        <v>30</v>
      </c>
      <c r="H39" s="118" t="s">
        <v>209</v>
      </c>
      <c r="I39" s="123">
        <v>20000</v>
      </c>
      <c r="J39" s="123">
        <f t="shared" ref="J39:J40" si="3">G39*I39</f>
        <v>600000</v>
      </c>
      <c r="L39" s="95">
        <f>J39</f>
        <v>600000</v>
      </c>
      <c r="M39" s="95"/>
      <c r="N39" s="95"/>
      <c r="O39" s="95"/>
    </row>
    <row r="40" spans="1:16">
      <c r="A40" s="117"/>
      <c r="B40" s="118"/>
      <c r="C40" s="126"/>
      <c r="D40" s="189" t="s">
        <v>57</v>
      </c>
      <c r="E40" s="120" t="s">
        <v>1133</v>
      </c>
      <c r="F40" s="121"/>
      <c r="G40" s="122">
        <v>30</v>
      </c>
      <c r="H40" s="118" t="s">
        <v>209</v>
      </c>
      <c r="I40" s="123">
        <v>10000</v>
      </c>
      <c r="J40" s="123">
        <f t="shared" si="3"/>
        <v>300000</v>
      </c>
      <c r="L40" s="95">
        <f>J40</f>
        <v>300000</v>
      </c>
      <c r="M40" s="95"/>
      <c r="N40" s="95"/>
      <c r="O40" s="95"/>
    </row>
    <row r="41" spans="1:16">
      <c r="A41" s="117"/>
      <c r="B41" s="118"/>
      <c r="C41" s="124" t="s">
        <v>57</v>
      </c>
      <c r="D41" s="113" t="s">
        <v>813</v>
      </c>
      <c r="E41" s="113"/>
      <c r="F41" s="114"/>
      <c r="G41" s="109"/>
      <c r="H41" s="105"/>
      <c r="I41" s="110"/>
      <c r="J41" s="110">
        <f>J42+J45</f>
        <v>1800000</v>
      </c>
      <c r="L41" s="95"/>
      <c r="M41" s="95"/>
      <c r="N41" s="95"/>
      <c r="O41" s="95"/>
    </row>
    <row r="42" spans="1:16">
      <c r="A42" s="117"/>
      <c r="B42" s="118"/>
      <c r="C42" s="124"/>
      <c r="D42" s="113" t="s">
        <v>963</v>
      </c>
      <c r="E42" s="113"/>
      <c r="F42" s="114"/>
      <c r="G42" s="109"/>
      <c r="H42" s="105"/>
      <c r="I42" s="110"/>
      <c r="J42" s="110">
        <f>SUM(J43:J44)</f>
        <v>900000</v>
      </c>
      <c r="L42" s="95"/>
      <c r="M42" s="95"/>
      <c r="N42" s="95"/>
      <c r="O42" s="95"/>
    </row>
    <row r="43" spans="1:16">
      <c r="A43" s="117"/>
      <c r="B43" s="118"/>
      <c r="C43" s="126"/>
      <c r="D43" s="189" t="s">
        <v>57</v>
      </c>
      <c r="E43" s="120" t="s">
        <v>976</v>
      </c>
      <c r="F43" s="121"/>
      <c r="G43" s="122">
        <v>30</v>
      </c>
      <c r="H43" s="118" t="s">
        <v>209</v>
      </c>
      <c r="I43" s="123">
        <v>20000</v>
      </c>
      <c r="J43" s="123">
        <f t="shared" ref="J43" si="4">G43*I43</f>
        <v>600000</v>
      </c>
      <c r="L43" s="95"/>
      <c r="M43" s="95">
        <f>10*I43</f>
        <v>200000</v>
      </c>
      <c r="N43" s="95">
        <v>200000</v>
      </c>
      <c r="O43" s="95">
        <v>200000</v>
      </c>
    </row>
    <row r="44" spans="1:16">
      <c r="A44" s="117"/>
      <c r="B44" s="118"/>
      <c r="C44" s="126"/>
      <c r="D44" s="189" t="s">
        <v>57</v>
      </c>
      <c r="E44" s="120" t="s">
        <v>977</v>
      </c>
      <c r="F44" s="121"/>
      <c r="G44" s="122">
        <f>G43</f>
        <v>30</v>
      </c>
      <c r="H44" s="118" t="s">
        <v>209</v>
      </c>
      <c r="I44" s="123">
        <v>10000</v>
      </c>
      <c r="J44" s="123">
        <f t="shared" ref="J44" si="5">G44*I44</f>
        <v>300000</v>
      </c>
      <c r="L44" s="95"/>
      <c r="M44" s="95">
        <f t="shared" ref="M44:M47" si="6">10*I44</f>
        <v>100000</v>
      </c>
      <c r="N44" s="95">
        <v>100000</v>
      </c>
      <c r="O44" s="95">
        <v>100000</v>
      </c>
    </row>
    <row r="45" spans="1:16">
      <c r="A45" s="117"/>
      <c r="B45" s="118"/>
      <c r="C45" s="126"/>
      <c r="D45" s="113" t="s">
        <v>964</v>
      </c>
      <c r="E45" s="113"/>
      <c r="F45" s="121"/>
      <c r="G45" s="122"/>
      <c r="H45" s="118"/>
      <c r="I45" s="123"/>
      <c r="J45" s="110">
        <f>SUM(J46:J47)</f>
        <v>900000</v>
      </c>
      <c r="L45" s="95"/>
      <c r="M45" s="95">
        <f t="shared" si="6"/>
        <v>0</v>
      </c>
      <c r="N45" s="95">
        <v>0</v>
      </c>
      <c r="O45" s="95">
        <v>0</v>
      </c>
    </row>
    <row r="46" spans="1:16">
      <c r="A46" s="117"/>
      <c r="B46" s="118"/>
      <c r="C46" s="126"/>
      <c r="D46" s="189" t="s">
        <v>57</v>
      </c>
      <c r="E46" s="120" t="s">
        <v>976</v>
      </c>
      <c r="F46" s="121"/>
      <c r="G46" s="122">
        <v>30</v>
      </c>
      <c r="H46" s="118" t="s">
        <v>209</v>
      </c>
      <c r="I46" s="123">
        <v>20000</v>
      </c>
      <c r="J46" s="123">
        <f t="shared" ref="J46:J47" si="7">G46*I46</f>
        <v>600000</v>
      </c>
      <c r="L46" s="95"/>
      <c r="M46" s="95">
        <f t="shared" si="6"/>
        <v>200000</v>
      </c>
      <c r="N46" s="95">
        <v>200000</v>
      </c>
      <c r="O46" s="95">
        <v>200000</v>
      </c>
    </row>
    <row r="47" spans="1:16">
      <c r="A47" s="117"/>
      <c r="B47" s="118"/>
      <c r="C47" s="126"/>
      <c r="D47" s="189" t="s">
        <v>57</v>
      </c>
      <c r="E47" s="120" t="s">
        <v>977</v>
      </c>
      <c r="F47" s="121"/>
      <c r="G47" s="122">
        <f>G46</f>
        <v>30</v>
      </c>
      <c r="H47" s="118" t="s">
        <v>209</v>
      </c>
      <c r="I47" s="123">
        <v>10000</v>
      </c>
      <c r="J47" s="123">
        <f t="shared" si="7"/>
        <v>300000</v>
      </c>
      <c r="L47" s="95"/>
      <c r="M47" s="95">
        <f t="shared" si="6"/>
        <v>100000</v>
      </c>
      <c r="N47" s="95">
        <v>100000</v>
      </c>
      <c r="O47" s="95">
        <v>100000</v>
      </c>
    </row>
    <row r="48" spans="1:16">
      <c r="A48" s="117"/>
      <c r="B48" s="118"/>
      <c r="C48" s="119"/>
      <c r="D48" s="120"/>
      <c r="E48" s="120"/>
      <c r="F48" s="121"/>
      <c r="G48" s="122"/>
      <c r="H48" s="118"/>
      <c r="I48" s="123"/>
      <c r="J48" s="123"/>
      <c r="L48" s="95"/>
      <c r="M48" s="95"/>
      <c r="N48" s="95"/>
      <c r="O48" s="95"/>
    </row>
    <row r="49" spans="1:17">
      <c r="A49" s="104" t="s">
        <v>301</v>
      </c>
      <c r="B49" s="105"/>
      <c r="C49" s="124" t="s">
        <v>302</v>
      </c>
      <c r="D49" s="113"/>
      <c r="E49" s="113"/>
      <c r="F49" s="114"/>
      <c r="G49" s="109"/>
      <c r="H49" s="105"/>
      <c r="I49" s="110"/>
      <c r="J49" s="110">
        <f>SUM(J50:J51)</f>
        <v>500000</v>
      </c>
      <c r="L49" s="95"/>
      <c r="M49" s="95"/>
      <c r="N49" s="95"/>
      <c r="O49" s="95"/>
    </row>
    <row r="50" spans="1:17" s="115" customFormat="1">
      <c r="A50" s="117"/>
      <c r="B50" s="118"/>
      <c r="C50" s="126" t="s">
        <v>57</v>
      </c>
      <c r="D50" s="120" t="s">
        <v>965</v>
      </c>
      <c r="E50" s="120"/>
      <c r="F50" s="121"/>
      <c r="G50" s="188">
        <v>5</v>
      </c>
      <c r="H50" s="118" t="s">
        <v>170</v>
      </c>
      <c r="I50" s="123">
        <v>100000</v>
      </c>
      <c r="J50" s="123">
        <f t="shared" si="1"/>
        <v>500000</v>
      </c>
      <c r="L50" s="116">
        <v>150000</v>
      </c>
      <c r="M50" s="116">
        <v>150000</v>
      </c>
      <c r="N50" s="116">
        <f t="shared" ref="N50:O50" si="8">M50</f>
        <v>150000</v>
      </c>
      <c r="O50" s="116">
        <f t="shared" si="8"/>
        <v>150000</v>
      </c>
    </row>
    <row r="51" spans="1:17">
      <c r="A51" s="117"/>
      <c r="B51" s="118"/>
      <c r="C51" s="119"/>
      <c r="D51" s="120"/>
      <c r="E51" s="120"/>
      <c r="F51" s="121"/>
      <c r="G51" s="122"/>
      <c r="H51" s="118"/>
      <c r="I51" s="123"/>
      <c r="J51" s="123"/>
      <c r="L51" s="95"/>
      <c r="M51" s="95"/>
      <c r="N51" s="95"/>
      <c r="O51" s="95"/>
    </row>
    <row r="52" spans="1:17">
      <c r="A52" s="104" t="s">
        <v>967</v>
      </c>
      <c r="B52" s="105"/>
      <c r="C52" s="124" t="s">
        <v>220</v>
      </c>
      <c r="D52" s="113"/>
      <c r="E52" s="113"/>
      <c r="F52" s="114"/>
      <c r="G52" s="109"/>
      <c r="H52" s="105"/>
      <c r="I52" s="110"/>
      <c r="J52" s="110">
        <f>J53</f>
        <v>650000</v>
      </c>
      <c r="L52" s="95"/>
      <c r="M52" s="95"/>
      <c r="N52" s="95"/>
      <c r="O52" s="95"/>
    </row>
    <row r="53" spans="1:17">
      <c r="A53" s="104" t="s">
        <v>968</v>
      </c>
      <c r="B53" s="105"/>
      <c r="C53" s="124" t="s">
        <v>969</v>
      </c>
      <c r="D53" s="113"/>
      <c r="E53" s="113"/>
      <c r="F53" s="114"/>
      <c r="G53" s="109"/>
      <c r="H53" s="105"/>
      <c r="I53" s="110"/>
      <c r="J53" s="110">
        <f>SUM(J54:J57)</f>
        <v>650000</v>
      </c>
      <c r="L53" s="95"/>
      <c r="M53" s="504">
        <v>300000</v>
      </c>
      <c r="N53" s="504">
        <v>300000</v>
      </c>
      <c r="O53" s="504">
        <v>300000</v>
      </c>
    </row>
    <row r="54" spans="1:17">
      <c r="A54" s="104"/>
      <c r="B54" s="105"/>
      <c r="C54" s="503"/>
      <c r="D54" s="502" t="s">
        <v>57</v>
      </c>
      <c r="E54" s="502" t="s">
        <v>970</v>
      </c>
      <c r="F54" s="316"/>
      <c r="G54" s="122">
        <v>1</v>
      </c>
      <c r="H54" s="118" t="s">
        <v>1152</v>
      </c>
      <c r="I54" s="123">
        <v>250000</v>
      </c>
      <c r="J54" s="123">
        <f t="shared" ref="J54:J57" si="9">G54*I54</f>
        <v>250000</v>
      </c>
      <c r="L54" s="95"/>
      <c r="M54" s="504">
        <v>250000</v>
      </c>
      <c r="N54" s="504">
        <v>250000</v>
      </c>
      <c r="O54" s="504">
        <v>250000</v>
      </c>
    </row>
    <row r="55" spans="1:17">
      <c r="A55" s="104"/>
      <c r="B55" s="105"/>
      <c r="C55" s="503"/>
      <c r="D55" s="502" t="s">
        <v>57</v>
      </c>
      <c r="E55" s="502" t="s">
        <v>971</v>
      </c>
      <c r="F55" s="316"/>
      <c r="G55" s="122">
        <v>1</v>
      </c>
      <c r="H55" s="118" t="s">
        <v>1152</v>
      </c>
      <c r="I55" s="123">
        <v>200000</v>
      </c>
      <c r="J55" s="123">
        <f t="shared" si="9"/>
        <v>200000</v>
      </c>
      <c r="L55" s="95"/>
      <c r="M55" s="504">
        <v>200000</v>
      </c>
      <c r="N55" s="504">
        <v>200000</v>
      </c>
      <c r="O55" s="504">
        <v>200000</v>
      </c>
    </row>
    <row r="56" spans="1:17">
      <c r="A56" s="104"/>
      <c r="B56" s="105"/>
      <c r="C56" s="503"/>
      <c r="D56" s="502" t="s">
        <v>57</v>
      </c>
      <c r="E56" s="502" t="s">
        <v>972</v>
      </c>
      <c r="F56" s="316"/>
      <c r="G56" s="122">
        <v>1</v>
      </c>
      <c r="H56" s="118" t="s">
        <v>1152</v>
      </c>
      <c r="I56" s="123">
        <v>200000</v>
      </c>
      <c r="J56" s="123">
        <f t="shared" si="9"/>
        <v>200000</v>
      </c>
      <c r="L56" s="95"/>
      <c r="M56" s="504">
        <v>300000</v>
      </c>
      <c r="N56" s="504">
        <v>300000</v>
      </c>
      <c r="O56" s="504">
        <v>300000</v>
      </c>
    </row>
    <row r="57" spans="1:17">
      <c r="A57" s="104"/>
      <c r="B57" s="105"/>
      <c r="C57" s="503"/>
      <c r="D57" s="502" t="s">
        <v>57</v>
      </c>
      <c r="E57" s="502" t="s">
        <v>973</v>
      </c>
      <c r="F57" s="316"/>
      <c r="G57" s="122">
        <v>1</v>
      </c>
      <c r="H57" s="118" t="s">
        <v>1152</v>
      </c>
      <c r="I57" s="123"/>
      <c r="J57" s="123">
        <f t="shared" si="9"/>
        <v>0</v>
      </c>
      <c r="L57" s="95"/>
      <c r="M57" s="504"/>
      <c r="N57" s="95"/>
      <c r="O57" s="95"/>
    </row>
    <row r="58" spans="1:17" ht="15" thickBot="1">
      <c r="A58" s="117"/>
      <c r="B58" s="118"/>
      <c r="C58" s="127"/>
      <c r="D58" s="128"/>
      <c r="E58" s="128"/>
      <c r="F58" s="129"/>
      <c r="G58" s="122"/>
      <c r="H58" s="118"/>
      <c r="I58" s="123"/>
      <c r="J58" s="123"/>
      <c r="L58" s="95">
        <f>SUM(L16:L53)</f>
        <v>1250000</v>
      </c>
      <c r="M58" s="95">
        <f>SUM(M16:M57)</f>
        <v>4250000</v>
      </c>
      <c r="N58" s="95">
        <f t="shared" ref="N58:O58" si="10">SUM(N16:N57)</f>
        <v>4250000</v>
      </c>
      <c r="O58" s="95">
        <f t="shared" si="10"/>
        <v>4250000</v>
      </c>
      <c r="Q58" s="301">
        <f>SUM(L58:P58)</f>
        <v>14000000</v>
      </c>
    </row>
    <row r="59" spans="1:17" ht="15" thickTop="1">
      <c r="A59" s="941" t="s">
        <v>126</v>
      </c>
      <c r="B59" s="941"/>
      <c r="C59" s="941"/>
      <c r="D59" s="941"/>
      <c r="E59" s="941"/>
      <c r="F59" s="941"/>
      <c r="G59" s="941"/>
      <c r="H59" s="941"/>
      <c r="I59" s="941"/>
      <c r="J59" s="130">
        <f>J17</f>
        <v>5000000</v>
      </c>
      <c r="L59" s="116">
        <f>SUM(L58:O58)</f>
        <v>14000000</v>
      </c>
      <c r="M59" s="134">
        <f>J59-L59</f>
        <v>-9000000</v>
      </c>
      <c r="N59" s="95"/>
      <c r="O59" s="95"/>
      <c r="Q59" s="301">
        <f>J59-Q58</f>
        <v>-9000000</v>
      </c>
    </row>
    <row r="60" spans="1:17">
      <c r="A60" s="131"/>
      <c r="B60" s="942" t="s">
        <v>127</v>
      </c>
      <c r="C60" s="942"/>
      <c r="D60" s="942"/>
      <c r="E60" s="942"/>
      <c r="F60" s="942"/>
      <c r="G60" s="132"/>
      <c r="H60" s="132"/>
      <c r="I60" s="132"/>
      <c r="J60" s="133"/>
      <c r="L60" s="95">
        <f>J59-L59</f>
        <v>-9000000</v>
      </c>
      <c r="M60" s="95">
        <f>M58-4250000</f>
        <v>0</v>
      </c>
      <c r="N60" s="95"/>
      <c r="O60" s="95"/>
    </row>
    <row r="61" spans="1:17">
      <c r="A61" s="943" t="s">
        <v>128</v>
      </c>
      <c r="B61" s="920"/>
      <c r="C61" s="920"/>
      <c r="D61" s="99" t="s">
        <v>95</v>
      </c>
      <c r="E61" s="944">
        <f>J59/4</f>
        <v>1250000</v>
      </c>
      <c r="F61" s="944"/>
      <c r="G61" s="96"/>
      <c r="H61" s="96"/>
      <c r="I61" s="96"/>
      <c r="J61" s="135"/>
      <c r="L61" s="95"/>
      <c r="M61" s="95"/>
      <c r="N61" s="95"/>
      <c r="O61" s="95"/>
    </row>
    <row r="62" spans="1:17">
      <c r="A62" s="943" t="s">
        <v>129</v>
      </c>
      <c r="B62" s="920"/>
      <c r="C62" s="920"/>
      <c r="D62" s="99" t="s">
        <v>95</v>
      </c>
      <c r="E62" s="944">
        <f>E61</f>
        <v>1250000</v>
      </c>
      <c r="F62" s="944"/>
      <c r="G62" s="96"/>
      <c r="H62" s="96"/>
      <c r="I62" s="96"/>
      <c r="J62" s="135"/>
      <c r="L62" s="95"/>
      <c r="M62" s="95"/>
      <c r="N62" s="95"/>
      <c r="O62" s="95"/>
    </row>
    <row r="63" spans="1:17">
      <c r="A63" s="943" t="s">
        <v>130</v>
      </c>
      <c r="B63" s="920"/>
      <c r="C63" s="920"/>
      <c r="D63" s="99" t="s">
        <v>95</v>
      </c>
      <c r="E63" s="944">
        <f t="shared" ref="E63:E64" si="11">E62</f>
        <v>1250000</v>
      </c>
      <c r="F63" s="944"/>
      <c r="G63" s="96"/>
      <c r="H63" s="96"/>
      <c r="I63" s="96"/>
      <c r="J63" s="135"/>
      <c r="L63" s="95"/>
      <c r="M63" s="95"/>
      <c r="N63" s="95"/>
      <c r="O63" s="95"/>
    </row>
    <row r="64" spans="1:17">
      <c r="A64" s="945" t="s">
        <v>131</v>
      </c>
      <c r="B64" s="946"/>
      <c r="C64" s="946"/>
      <c r="D64" s="136" t="s">
        <v>95</v>
      </c>
      <c r="E64" s="944">
        <f t="shared" si="11"/>
        <v>1250000</v>
      </c>
      <c r="F64" s="944"/>
      <c r="G64" s="137"/>
      <c r="H64" s="137"/>
      <c r="I64" s="137"/>
      <c r="J64" s="138"/>
      <c r="L64" s="95"/>
      <c r="M64" s="95"/>
      <c r="N64" s="95"/>
      <c r="O64" s="95"/>
    </row>
    <row r="65" spans="1:15">
      <c r="A65" s="131"/>
      <c r="B65" s="132"/>
      <c r="C65" s="132"/>
      <c r="D65" s="132"/>
      <c r="E65" s="132"/>
      <c r="F65" s="133"/>
      <c r="G65" s="961" t="s">
        <v>1300</v>
      </c>
      <c r="H65" s="961"/>
      <c r="I65" s="961"/>
      <c r="J65" s="962"/>
      <c r="L65" s="95"/>
      <c r="M65" s="95"/>
      <c r="N65" s="95"/>
      <c r="O65" s="95"/>
    </row>
    <row r="66" spans="1:15">
      <c r="A66" s="139"/>
      <c r="B66" s="947"/>
      <c r="C66" s="947"/>
      <c r="D66" s="947"/>
      <c r="E66" s="947"/>
      <c r="F66" s="948"/>
      <c r="G66" s="96"/>
      <c r="H66" s="96"/>
      <c r="I66" s="96" t="s">
        <v>1109</v>
      </c>
      <c r="J66" s="135"/>
      <c r="L66" s="95"/>
      <c r="M66" s="95"/>
      <c r="N66" s="95"/>
      <c r="O66" s="95"/>
    </row>
    <row r="67" spans="1:15">
      <c r="A67" s="139"/>
      <c r="B67" s="927"/>
      <c r="C67" s="927"/>
      <c r="D67" s="927"/>
      <c r="E67" s="927"/>
      <c r="F67" s="949"/>
      <c r="G67" s="950" t="s">
        <v>1094</v>
      </c>
      <c r="H67" s="927"/>
      <c r="I67" s="927"/>
      <c r="J67" s="949"/>
      <c r="L67" s="95"/>
      <c r="M67" s="95"/>
      <c r="N67" s="95"/>
      <c r="O67" s="95"/>
    </row>
    <row r="68" spans="1:15">
      <c r="A68" s="139"/>
      <c r="B68" s="96"/>
      <c r="C68" s="96"/>
      <c r="D68" s="96"/>
      <c r="E68" s="96"/>
      <c r="F68" s="135"/>
      <c r="G68" s="96"/>
      <c r="H68" s="96"/>
      <c r="I68" s="96"/>
      <c r="J68" s="135"/>
      <c r="L68" s="95"/>
      <c r="M68" s="95"/>
      <c r="N68" s="95"/>
      <c r="O68" s="95"/>
    </row>
    <row r="69" spans="1:15">
      <c r="A69" s="139"/>
      <c r="B69" s="96"/>
      <c r="C69" s="96"/>
      <c r="D69" s="96"/>
      <c r="E69" s="96"/>
      <c r="F69" s="135"/>
      <c r="G69" s="96"/>
      <c r="H69" s="96"/>
      <c r="I69" s="96"/>
      <c r="J69" s="135"/>
      <c r="L69" s="95"/>
      <c r="M69" s="95"/>
      <c r="N69" s="95"/>
      <c r="O69" s="95"/>
    </row>
    <row r="70" spans="1:15">
      <c r="A70" s="139"/>
      <c r="B70" s="96"/>
      <c r="C70" s="96"/>
      <c r="D70" s="96"/>
      <c r="E70" s="96"/>
      <c r="F70" s="135"/>
      <c r="G70" s="96"/>
      <c r="H70" s="96"/>
      <c r="I70" s="96"/>
      <c r="J70" s="135"/>
      <c r="L70" s="95"/>
      <c r="M70" s="95"/>
      <c r="N70" s="95"/>
      <c r="O70" s="95"/>
    </row>
    <row r="71" spans="1:15">
      <c r="A71" s="139"/>
      <c r="B71" s="96"/>
      <c r="C71" s="96"/>
      <c r="D71" s="96"/>
      <c r="E71" s="96"/>
      <c r="F71" s="135"/>
      <c r="G71" s="96"/>
      <c r="H71" s="96"/>
      <c r="I71" s="96"/>
      <c r="J71" s="135"/>
      <c r="L71" s="95"/>
      <c r="M71" s="95"/>
      <c r="N71" s="95"/>
      <c r="O71" s="95"/>
    </row>
    <row r="72" spans="1:15">
      <c r="A72" s="139"/>
      <c r="B72" s="951"/>
      <c r="C72" s="951"/>
      <c r="D72" s="951"/>
      <c r="E72" s="951"/>
      <c r="F72" s="952"/>
      <c r="G72" s="953" t="s">
        <v>1295</v>
      </c>
      <c r="H72" s="951"/>
      <c r="I72" s="951"/>
      <c r="J72" s="952"/>
      <c r="L72" s="95"/>
      <c r="M72" s="95"/>
      <c r="N72" s="95"/>
      <c r="O72" s="95"/>
    </row>
    <row r="73" spans="1:15">
      <c r="A73" s="140"/>
      <c r="B73" s="137"/>
      <c r="C73" s="137"/>
      <c r="D73" s="137"/>
      <c r="E73" s="137"/>
      <c r="F73" s="138"/>
      <c r="G73" s="957"/>
      <c r="H73" s="958"/>
      <c r="I73" s="958"/>
      <c r="J73" s="959"/>
      <c r="L73" s="95"/>
      <c r="M73" s="95"/>
      <c r="N73" s="95"/>
      <c r="O73" s="95"/>
    </row>
    <row r="74" spans="1:15">
      <c r="A74" s="96"/>
      <c r="B74" s="96"/>
      <c r="C74" s="96"/>
      <c r="D74" s="96"/>
      <c r="E74" s="96"/>
      <c r="F74" s="96"/>
      <c r="G74" s="951"/>
      <c r="H74" s="951"/>
      <c r="I74" s="951"/>
      <c r="J74" s="951"/>
    </row>
  </sheetData>
  <mergeCells count="36">
    <mergeCell ref="G74:J74"/>
    <mergeCell ref="A63:C63"/>
    <mergeCell ref="E63:F63"/>
    <mergeCell ref="A64:C64"/>
    <mergeCell ref="E64:F64"/>
    <mergeCell ref="G65:J65"/>
    <mergeCell ref="B66:F66"/>
    <mergeCell ref="B67:F67"/>
    <mergeCell ref="G67:J67"/>
    <mergeCell ref="B72:F72"/>
    <mergeCell ref="G72:J72"/>
    <mergeCell ref="G73:J73"/>
    <mergeCell ref="A59:I59"/>
    <mergeCell ref="B60:F60"/>
    <mergeCell ref="A61:C61"/>
    <mergeCell ref="E61:F61"/>
    <mergeCell ref="A62:C62"/>
    <mergeCell ref="E62:F62"/>
    <mergeCell ref="M12:M14"/>
    <mergeCell ref="N12:N14"/>
    <mergeCell ref="O12:O14"/>
    <mergeCell ref="A15:B15"/>
    <mergeCell ref="C15:F15"/>
    <mergeCell ref="G15:H15"/>
    <mergeCell ref="A12:B14"/>
    <mergeCell ref="C12:F14"/>
    <mergeCell ref="G12:H14"/>
    <mergeCell ref="I12:I14"/>
    <mergeCell ref="J12:J14"/>
    <mergeCell ref="L12:L14"/>
    <mergeCell ref="A11:B11"/>
    <mergeCell ref="A1:J1"/>
    <mergeCell ref="A2:J2"/>
    <mergeCell ref="A3:J3"/>
    <mergeCell ref="E8:F8"/>
    <mergeCell ref="E10:F10"/>
  </mergeCells>
  <hyperlinks>
    <hyperlink ref="L11" location="LAMPIRAN!A1" display="LAMPIRAN!A1" xr:uid="{00000000-0004-0000-1400-000000000000}"/>
  </hyperlinks>
  <pageMargins left="0.70866141732283472" right="0.31496062992125984" top="0.55118110236220474" bottom="0.31496062992125984" header="0.31496062992125984" footer="0.31496062992125984"/>
  <pageSetup paperSize="5" scale="84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Q62"/>
  <sheetViews>
    <sheetView view="pageBreakPreview" topLeftCell="A33" zoomScale="112" zoomScaleNormal="100" zoomScaleSheetLayoutView="112" workbookViewId="0">
      <selection activeCell="G42" sqref="G42"/>
    </sheetView>
  </sheetViews>
  <sheetFormatPr defaultRowHeight="14.25"/>
  <cols>
    <col min="1" max="1" width="2.7109375" style="94" customWidth="1"/>
    <col min="2" max="2" width="14.7109375" style="94" customWidth="1"/>
    <col min="3" max="4" width="2.7109375" style="94" customWidth="1"/>
    <col min="5" max="5" width="9.140625" style="94"/>
    <col min="6" max="6" width="25.7109375" style="94" customWidth="1"/>
    <col min="7" max="8" width="9.140625" style="94"/>
    <col min="9" max="9" width="12.7109375" style="94" customWidth="1"/>
    <col min="10" max="10" width="17.7109375" style="94" customWidth="1"/>
    <col min="11" max="11" width="2.7109375" style="94" customWidth="1"/>
    <col min="12" max="15" width="12.7109375" style="94" customWidth="1"/>
    <col min="16" max="16" width="9.140625" style="94"/>
    <col min="17" max="17" width="12.42578125" style="94" bestFit="1" customWidth="1"/>
    <col min="18" max="16384" width="9.140625" style="94"/>
  </cols>
  <sheetData>
    <row r="1" spans="1:15" ht="15.75">
      <c r="A1" s="921" t="s">
        <v>90</v>
      </c>
      <c r="B1" s="921"/>
      <c r="C1" s="921"/>
      <c r="D1" s="921"/>
      <c r="E1" s="921"/>
      <c r="F1" s="921"/>
      <c r="G1" s="921"/>
      <c r="H1" s="921"/>
      <c r="I1" s="921"/>
      <c r="J1" s="921"/>
      <c r="L1" s="95"/>
      <c r="M1" s="95"/>
      <c r="N1" s="95"/>
      <c r="O1" s="95"/>
    </row>
    <row r="2" spans="1:15" ht="15.75">
      <c r="A2" s="921" t="s">
        <v>1159</v>
      </c>
      <c r="B2" s="921"/>
      <c r="C2" s="921"/>
      <c r="D2" s="921"/>
      <c r="E2" s="921"/>
      <c r="F2" s="921"/>
      <c r="G2" s="921"/>
      <c r="H2" s="921"/>
      <c r="I2" s="921"/>
      <c r="J2" s="921"/>
      <c r="L2" s="95"/>
      <c r="M2" s="95"/>
      <c r="N2" s="95"/>
      <c r="O2" s="95"/>
    </row>
    <row r="3" spans="1:15" ht="15.75">
      <c r="A3" s="921" t="str">
        <f>'1.4.1'!A3:J3</f>
        <v>TAHUN ANGGARAN 2024</v>
      </c>
      <c r="B3" s="921"/>
      <c r="C3" s="921"/>
      <c r="D3" s="921"/>
      <c r="E3" s="921"/>
      <c r="F3" s="921"/>
      <c r="G3" s="921"/>
      <c r="H3" s="921"/>
      <c r="I3" s="921"/>
      <c r="J3" s="921"/>
      <c r="L3" s="95"/>
      <c r="M3" s="95"/>
      <c r="N3" s="95"/>
      <c r="O3" s="95"/>
    </row>
    <row r="4" spans="1:15">
      <c r="A4" s="96"/>
      <c r="B4" s="96"/>
      <c r="C4" s="96"/>
      <c r="D4" s="96"/>
      <c r="E4" s="96"/>
      <c r="F4" s="96"/>
      <c r="G4" s="96"/>
      <c r="H4" s="96"/>
      <c r="I4" s="96"/>
      <c r="J4" s="96"/>
      <c r="L4" s="95"/>
      <c r="M4" s="95"/>
      <c r="N4" s="95"/>
      <c r="O4" s="95"/>
    </row>
    <row r="5" spans="1:15">
      <c r="A5" s="97" t="s">
        <v>93</v>
      </c>
      <c r="B5" s="96" t="s">
        <v>94</v>
      </c>
      <c r="C5" s="98"/>
      <c r="D5" s="99" t="s">
        <v>95</v>
      </c>
      <c r="E5" s="97" t="s">
        <v>93</v>
      </c>
      <c r="F5" s="98" t="str">
        <f>LAMPIRAN!F22</f>
        <v>Penyelenggaraan Pemerintahan Desa</v>
      </c>
      <c r="G5" s="96"/>
      <c r="H5" s="96"/>
      <c r="I5" s="96"/>
      <c r="J5" s="96"/>
      <c r="L5" s="95"/>
      <c r="M5" s="95"/>
      <c r="N5" s="95"/>
      <c r="O5" s="95"/>
    </row>
    <row r="6" spans="1:15">
      <c r="A6" s="97" t="s">
        <v>96</v>
      </c>
      <c r="B6" s="96" t="s">
        <v>97</v>
      </c>
      <c r="C6" s="98"/>
      <c r="D6" s="99" t="s">
        <v>95</v>
      </c>
      <c r="E6" s="97" t="s">
        <v>292</v>
      </c>
      <c r="F6" s="98" t="str">
        <f>LAMPIRAN!F60</f>
        <v>Tata Praja Pemerintahan, Perencanaan, Keuangan dan Pelaporan</v>
      </c>
      <c r="G6" s="96"/>
      <c r="H6" s="96"/>
      <c r="I6" s="96"/>
      <c r="J6" s="96"/>
      <c r="L6" s="95"/>
      <c r="M6" s="95"/>
      <c r="N6" s="95"/>
      <c r="O6" s="95"/>
    </row>
    <row r="7" spans="1:15" ht="27.75" customHeight="1">
      <c r="A7" s="97" t="s">
        <v>99</v>
      </c>
      <c r="B7" s="96" t="s">
        <v>100</v>
      </c>
      <c r="C7" s="98"/>
      <c r="D7" s="99" t="s">
        <v>95</v>
      </c>
      <c r="E7" s="97" t="s">
        <v>1017</v>
      </c>
      <c r="F7" s="972" t="s">
        <v>592</v>
      </c>
      <c r="G7" s="972"/>
      <c r="H7" s="972"/>
      <c r="I7" s="972"/>
      <c r="J7" s="972"/>
      <c r="L7" s="95"/>
      <c r="M7" s="95"/>
      <c r="N7" s="95"/>
      <c r="O7" s="95"/>
    </row>
    <row r="8" spans="1:15">
      <c r="A8" s="97" t="s">
        <v>102</v>
      </c>
      <c r="B8" s="96" t="s">
        <v>103</v>
      </c>
      <c r="C8" s="98"/>
      <c r="D8" s="99" t="s">
        <v>95</v>
      </c>
      <c r="E8" s="920" t="str">
        <f>'1.4.1'!E8:F8</f>
        <v>01 Januari s/d 31 Desember 2024</v>
      </c>
      <c r="F8" s="920"/>
      <c r="G8" s="96"/>
      <c r="H8" s="96"/>
      <c r="I8" s="96"/>
      <c r="J8" s="96"/>
      <c r="L8" s="95"/>
      <c r="M8" s="95"/>
      <c r="N8" s="95"/>
      <c r="O8" s="95"/>
    </row>
    <row r="9" spans="1:15">
      <c r="A9" s="97"/>
      <c r="B9" s="96" t="s">
        <v>104</v>
      </c>
      <c r="C9" s="98"/>
      <c r="D9" s="99"/>
      <c r="E9" s="96"/>
      <c r="F9" s="98"/>
      <c r="G9" s="96"/>
      <c r="H9" s="96"/>
      <c r="I9" s="96"/>
      <c r="J9" s="96"/>
      <c r="L9" s="95"/>
      <c r="M9" s="95"/>
      <c r="N9" s="95"/>
      <c r="O9" s="95"/>
    </row>
    <row r="10" spans="1:15">
      <c r="A10" s="97" t="s">
        <v>105</v>
      </c>
      <c r="B10" s="96" t="s">
        <v>106</v>
      </c>
      <c r="C10" s="98"/>
      <c r="D10" s="99" t="s">
        <v>95</v>
      </c>
      <c r="E10" s="920" t="s">
        <v>48</v>
      </c>
      <c r="F10" s="920"/>
      <c r="G10" s="96"/>
      <c r="H10" s="96"/>
      <c r="I10" s="96"/>
      <c r="J10" s="96"/>
      <c r="L10" s="95"/>
      <c r="M10" s="95"/>
      <c r="N10" s="95"/>
      <c r="O10" s="95"/>
    </row>
    <row r="11" spans="1:15" ht="15">
      <c r="A11" s="927" t="s">
        <v>108</v>
      </c>
      <c r="B11" s="927"/>
      <c r="C11" s="98"/>
      <c r="D11" s="100" t="s">
        <v>95</v>
      </c>
      <c r="E11" s="101"/>
      <c r="F11" s="98"/>
      <c r="G11" s="96"/>
      <c r="H11" s="96"/>
      <c r="I11" s="96"/>
      <c r="J11" s="96"/>
      <c r="L11" s="306" t="s">
        <v>845</v>
      </c>
      <c r="M11" s="95"/>
      <c r="N11" s="95"/>
      <c r="O11" s="95"/>
    </row>
    <row r="12" spans="1:15">
      <c r="A12" s="928" t="s">
        <v>109</v>
      </c>
      <c r="B12" s="928"/>
      <c r="C12" s="928" t="s">
        <v>110</v>
      </c>
      <c r="D12" s="928"/>
      <c r="E12" s="928"/>
      <c r="F12" s="928"/>
      <c r="G12" s="929" t="s">
        <v>111</v>
      </c>
      <c r="H12" s="930"/>
      <c r="I12" s="926" t="s">
        <v>112</v>
      </c>
      <c r="J12" s="926" t="s">
        <v>113</v>
      </c>
      <c r="L12" s="954" t="s">
        <v>114</v>
      </c>
      <c r="M12" s="954" t="s">
        <v>115</v>
      </c>
      <c r="N12" s="954" t="s">
        <v>116</v>
      </c>
      <c r="O12" s="954" t="s">
        <v>117</v>
      </c>
    </row>
    <row r="13" spans="1:15">
      <c r="A13" s="928"/>
      <c r="B13" s="928"/>
      <c r="C13" s="928"/>
      <c r="D13" s="928"/>
      <c r="E13" s="928"/>
      <c r="F13" s="928"/>
      <c r="G13" s="931"/>
      <c r="H13" s="932"/>
      <c r="I13" s="926"/>
      <c r="J13" s="926"/>
      <c r="L13" s="954"/>
      <c r="M13" s="954"/>
      <c r="N13" s="954"/>
      <c r="O13" s="954"/>
    </row>
    <row r="14" spans="1:15">
      <c r="A14" s="928"/>
      <c r="B14" s="928"/>
      <c r="C14" s="928"/>
      <c r="D14" s="928"/>
      <c r="E14" s="928"/>
      <c r="F14" s="928"/>
      <c r="G14" s="933"/>
      <c r="H14" s="934"/>
      <c r="I14" s="926"/>
      <c r="J14" s="926"/>
      <c r="L14" s="954"/>
      <c r="M14" s="954"/>
      <c r="N14" s="954"/>
      <c r="O14" s="954"/>
    </row>
    <row r="15" spans="1:15">
      <c r="A15" s="923">
        <v>1</v>
      </c>
      <c r="B15" s="923"/>
      <c r="C15" s="923">
        <v>2</v>
      </c>
      <c r="D15" s="923"/>
      <c r="E15" s="923"/>
      <c r="F15" s="923"/>
      <c r="G15" s="924">
        <v>3</v>
      </c>
      <c r="H15" s="925"/>
      <c r="I15" s="102">
        <v>4</v>
      </c>
      <c r="J15" s="102">
        <v>5</v>
      </c>
      <c r="L15" s="103">
        <v>1</v>
      </c>
      <c r="M15" s="103">
        <v>2</v>
      </c>
      <c r="N15" s="103">
        <v>3</v>
      </c>
      <c r="O15" s="103">
        <v>4</v>
      </c>
    </row>
    <row r="16" spans="1:15">
      <c r="A16" s="104"/>
      <c r="B16" s="105"/>
      <c r="C16" s="106"/>
      <c r="D16" s="107"/>
      <c r="E16" s="107"/>
      <c r="F16" s="108"/>
      <c r="G16" s="109"/>
      <c r="H16" s="105"/>
      <c r="I16" s="110"/>
      <c r="J16" s="110"/>
      <c r="L16" s="95"/>
      <c r="M16" s="95"/>
      <c r="N16" s="95"/>
      <c r="O16" s="95"/>
    </row>
    <row r="17" spans="1:17">
      <c r="A17" s="106" t="str">
        <f>E5</f>
        <v>1.</v>
      </c>
      <c r="B17" s="105"/>
      <c r="C17" s="106" t="str">
        <f>F5</f>
        <v>Penyelenggaraan Pemerintahan Desa</v>
      </c>
      <c r="D17" s="107"/>
      <c r="E17" s="107"/>
      <c r="F17" s="108"/>
      <c r="G17" s="109"/>
      <c r="H17" s="105"/>
      <c r="I17" s="110"/>
      <c r="J17" s="110">
        <f>J18</f>
        <v>3000000</v>
      </c>
      <c r="L17" s="95"/>
      <c r="M17" s="95"/>
      <c r="N17" s="95"/>
      <c r="O17" s="95"/>
      <c r="Q17" s="301"/>
    </row>
    <row r="18" spans="1:17">
      <c r="A18" s="111" t="str">
        <f>E6</f>
        <v>1.4</v>
      </c>
      <c r="B18" s="105"/>
      <c r="C18" s="106" t="str">
        <f>F6</f>
        <v>Tata Praja Pemerintahan, Perencanaan, Keuangan dan Pelaporan</v>
      </c>
      <c r="D18" s="107"/>
      <c r="E18" s="107"/>
      <c r="F18" s="108"/>
      <c r="G18" s="109"/>
      <c r="H18" s="105"/>
      <c r="I18" s="110"/>
      <c r="J18" s="110">
        <f>J19</f>
        <v>3000000</v>
      </c>
      <c r="L18" s="95"/>
      <c r="M18" s="95"/>
      <c r="N18" s="95"/>
      <c r="O18" s="95"/>
      <c r="Q18" s="301"/>
    </row>
    <row r="19" spans="1:17">
      <c r="A19" s="111" t="str">
        <f>E7</f>
        <v>1.4.2</v>
      </c>
      <c r="B19" s="105"/>
      <c r="C19" s="106" t="str">
        <f>F7</f>
        <v>Penyelenggaraan Musyawarah Desa lainnya (musdus, rembug warga, dll., yang bersifat non-reguler sesuai kebutuhan desa)</v>
      </c>
      <c r="D19" s="107"/>
      <c r="E19" s="107"/>
      <c r="F19" s="108"/>
      <c r="G19" s="109"/>
      <c r="H19" s="105"/>
      <c r="I19" s="110"/>
      <c r="J19" s="110">
        <f>J20</f>
        <v>3000000</v>
      </c>
      <c r="L19" s="95"/>
      <c r="M19" s="95"/>
      <c r="N19" s="95"/>
      <c r="O19" s="95"/>
    </row>
    <row r="20" spans="1:17">
      <c r="A20" s="104" t="s">
        <v>1018</v>
      </c>
      <c r="B20" s="105"/>
      <c r="C20" s="112" t="s">
        <v>43</v>
      </c>
      <c r="D20" s="113"/>
      <c r="E20" s="113"/>
      <c r="F20" s="108"/>
      <c r="G20" s="109"/>
      <c r="H20" s="105"/>
      <c r="I20" s="110"/>
      <c r="J20" s="110">
        <f>J21</f>
        <v>3000000</v>
      </c>
      <c r="L20" s="95"/>
      <c r="M20" s="95"/>
      <c r="N20" s="95"/>
      <c r="O20" s="95"/>
    </row>
    <row r="21" spans="1:17">
      <c r="A21" s="104" t="s">
        <v>1019</v>
      </c>
      <c r="B21" s="105"/>
      <c r="C21" s="112" t="s">
        <v>161</v>
      </c>
      <c r="D21" s="113"/>
      <c r="E21" s="113"/>
      <c r="F21" s="108"/>
      <c r="G21" s="109"/>
      <c r="H21" s="105"/>
      <c r="I21" s="110"/>
      <c r="J21" s="110">
        <f>J22+J27+J30+J36+J39</f>
        <v>3000000</v>
      </c>
      <c r="L21" s="95"/>
      <c r="M21" s="95"/>
      <c r="N21" s="95"/>
      <c r="O21" s="95"/>
    </row>
    <row r="22" spans="1:17">
      <c r="A22" s="104" t="s">
        <v>1020</v>
      </c>
      <c r="B22" s="105"/>
      <c r="C22" s="179" t="s">
        <v>163</v>
      </c>
      <c r="D22" s="113"/>
      <c r="E22" s="113"/>
      <c r="F22" s="108"/>
      <c r="G22" s="109"/>
      <c r="H22" s="105"/>
      <c r="I22" s="110"/>
      <c r="J22" s="110">
        <f>SUM(J23:J25)</f>
        <v>175000</v>
      </c>
      <c r="L22" s="95">
        <f>J22</f>
        <v>175000</v>
      </c>
      <c r="M22" s="95"/>
      <c r="N22" s="95"/>
      <c r="O22" s="95"/>
    </row>
    <row r="23" spans="1:17">
      <c r="A23" s="117"/>
      <c r="B23" s="118"/>
      <c r="C23" s="187" t="s">
        <v>57</v>
      </c>
      <c r="D23" s="120" t="s">
        <v>1134</v>
      </c>
      <c r="E23" s="120"/>
      <c r="F23" s="185"/>
      <c r="G23" s="122">
        <v>20</v>
      </c>
      <c r="H23" s="118" t="s">
        <v>170</v>
      </c>
      <c r="I23" s="123">
        <v>3000</v>
      </c>
      <c r="J23" s="123">
        <f>G23*I23</f>
        <v>60000</v>
      </c>
      <c r="L23" s="95"/>
      <c r="M23" s="95">
        <f>I23*5</f>
        <v>15000</v>
      </c>
      <c r="N23" s="95"/>
      <c r="O23" s="95"/>
    </row>
    <row r="24" spans="1:17">
      <c r="A24" s="117"/>
      <c r="B24" s="118"/>
      <c r="C24" s="187" t="s">
        <v>57</v>
      </c>
      <c r="D24" s="120" t="s">
        <v>1135</v>
      </c>
      <c r="E24" s="120"/>
      <c r="F24" s="185"/>
      <c r="G24" s="122">
        <v>15</v>
      </c>
      <c r="H24" s="118" t="s">
        <v>170</v>
      </c>
      <c r="I24" s="123">
        <v>5000</v>
      </c>
      <c r="J24" s="123">
        <f>G24*I24</f>
        <v>75000</v>
      </c>
      <c r="L24" s="95"/>
      <c r="M24" s="95">
        <f>I24*5</f>
        <v>25000</v>
      </c>
      <c r="N24" s="95"/>
      <c r="O24" s="95"/>
    </row>
    <row r="25" spans="1:17">
      <c r="A25" s="117"/>
      <c r="B25" s="118"/>
      <c r="C25" s="187" t="s">
        <v>57</v>
      </c>
      <c r="D25" s="120" t="s">
        <v>297</v>
      </c>
      <c r="E25" s="120"/>
      <c r="F25" s="185"/>
      <c r="G25" s="122">
        <f>G23</f>
        <v>20</v>
      </c>
      <c r="H25" s="118" t="s">
        <v>170</v>
      </c>
      <c r="I25" s="123">
        <v>2000</v>
      </c>
      <c r="J25" s="123">
        <f>G25*I25</f>
        <v>40000</v>
      </c>
      <c r="L25" s="95"/>
      <c r="M25" s="95">
        <f>I25*5</f>
        <v>10000</v>
      </c>
      <c r="N25" s="95"/>
      <c r="O25" s="95"/>
    </row>
    <row r="26" spans="1:17">
      <c r="A26" s="104"/>
      <c r="B26" s="105"/>
      <c r="C26" s="112"/>
      <c r="D26" s="113"/>
      <c r="E26" s="113"/>
      <c r="F26" s="108"/>
      <c r="G26" s="109"/>
      <c r="H26" s="105"/>
      <c r="I26" s="110"/>
      <c r="J26" s="110"/>
      <c r="L26" s="95"/>
      <c r="M26" s="95"/>
      <c r="N26" s="95"/>
      <c r="O26" s="95"/>
    </row>
    <row r="27" spans="1:17">
      <c r="A27" s="104" t="s">
        <v>1021</v>
      </c>
      <c r="B27" s="105"/>
      <c r="C27" s="112" t="s">
        <v>265</v>
      </c>
      <c r="D27" s="113"/>
      <c r="E27" s="113"/>
      <c r="F27" s="108"/>
      <c r="G27" s="109"/>
      <c r="H27" s="105"/>
      <c r="I27" s="110"/>
      <c r="J27" s="110">
        <f>J28</f>
        <v>115000</v>
      </c>
      <c r="L27" s="95">
        <f>J27</f>
        <v>115000</v>
      </c>
      <c r="M27" s="95"/>
      <c r="N27" s="95"/>
      <c r="O27" s="95"/>
    </row>
    <row r="28" spans="1:17">
      <c r="A28" s="117"/>
      <c r="B28" s="118"/>
      <c r="C28" s="187" t="s">
        <v>57</v>
      </c>
      <c r="D28" s="120" t="s">
        <v>1136</v>
      </c>
      <c r="E28" s="120"/>
      <c r="F28" s="185"/>
      <c r="G28" s="122">
        <v>460</v>
      </c>
      <c r="H28" s="118" t="s">
        <v>299</v>
      </c>
      <c r="I28" s="123">
        <v>250</v>
      </c>
      <c r="J28" s="123">
        <f>G28*I28</f>
        <v>115000</v>
      </c>
      <c r="L28" s="95"/>
      <c r="M28" s="95">
        <f>700*250</f>
        <v>175000</v>
      </c>
      <c r="N28" s="95"/>
      <c r="O28" s="95"/>
    </row>
    <row r="29" spans="1:17">
      <c r="A29" s="104"/>
      <c r="B29" s="105"/>
      <c r="C29" s="112"/>
      <c r="D29" s="113"/>
      <c r="E29" s="113"/>
      <c r="F29" s="108"/>
      <c r="G29" s="109"/>
      <c r="H29" s="105"/>
      <c r="I29" s="110"/>
      <c r="J29" s="110"/>
      <c r="L29" s="95"/>
      <c r="M29" s="95"/>
      <c r="N29" s="95"/>
      <c r="O29" s="95"/>
    </row>
    <row r="30" spans="1:17" s="115" customFormat="1">
      <c r="A30" s="104" t="s">
        <v>1022</v>
      </c>
      <c r="B30" s="105"/>
      <c r="C30" s="124" t="s">
        <v>267</v>
      </c>
      <c r="D30" s="113"/>
      <c r="E30" s="113"/>
      <c r="F30" s="114"/>
      <c r="G30" s="109"/>
      <c r="H30" s="105"/>
      <c r="I30" s="110"/>
      <c r="J30" s="110">
        <f>J31</f>
        <v>1710000</v>
      </c>
      <c r="L30" s="116">
        <f>J30</f>
        <v>1710000</v>
      </c>
      <c r="M30" s="116"/>
      <c r="N30" s="116"/>
      <c r="O30" s="116"/>
    </row>
    <row r="31" spans="1:17" s="115" customFormat="1">
      <c r="A31" s="104"/>
      <c r="B31" s="105"/>
      <c r="C31" s="124" t="s">
        <v>57</v>
      </c>
      <c r="D31" s="113" t="s">
        <v>811</v>
      </c>
      <c r="E31" s="113"/>
      <c r="F31" s="114"/>
      <c r="G31" s="109"/>
      <c r="H31" s="105"/>
      <c r="I31" s="110"/>
      <c r="J31" s="110">
        <f>J32</f>
        <v>1710000</v>
      </c>
      <c r="L31" s="116"/>
      <c r="M31" s="116"/>
      <c r="N31" s="116"/>
      <c r="O31" s="116"/>
    </row>
    <row r="32" spans="1:17" s="115" customFormat="1">
      <c r="A32" s="104"/>
      <c r="B32" s="105"/>
      <c r="C32" s="124"/>
      <c r="D32" s="113" t="s">
        <v>57</v>
      </c>
      <c r="E32" s="113" t="s">
        <v>914</v>
      </c>
      <c r="F32" s="114"/>
      <c r="G32" s="109"/>
      <c r="H32" s="105"/>
      <c r="I32" s="110"/>
      <c r="J32" s="110">
        <f>SUM(J33:J34)</f>
        <v>1710000</v>
      </c>
      <c r="L32" s="116"/>
      <c r="M32" s="116"/>
      <c r="N32" s="116"/>
      <c r="O32" s="116"/>
    </row>
    <row r="33" spans="1:15">
      <c r="A33" s="117"/>
      <c r="B33" s="118"/>
      <c r="C33" s="126"/>
      <c r="D33" s="189" t="s">
        <v>57</v>
      </c>
      <c r="E33" s="120" t="s">
        <v>1137</v>
      </c>
      <c r="F33" s="121"/>
      <c r="G33" s="122">
        <v>45</v>
      </c>
      <c r="H33" s="118" t="s">
        <v>209</v>
      </c>
      <c r="I33" s="123">
        <v>25000</v>
      </c>
      <c r="J33" s="123">
        <f t="shared" ref="J33:J34" si="0">G33*I33</f>
        <v>1125000</v>
      </c>
      <c r="L33" s="95"/>
      <c r="M33" s="95">
        <f>75*I33</f>
        <v>1875000</v>
      </c>
      <c r="N33" s="95" t="e">
        <f>M33+M34+#REF!+#REF!</f>
        <v>#REF!</v>
      </c>
      <c r="O33" s="95"/>
    </row>
    <row r="34" spans="1:15">
      <c r="A34" s="117"/>
      <c r="B34" s="118"/>
      <c r="C34" s="126"/>
      <c r="D34" s="189" t="s">
        <v>57</v>
      </c>
      <c r="E34" s="120" t="s">
        <v>1138</v>
      </c>
      <c r="F34" s="121"/>
      <c r="G34" s="122">
        <f>G33</f>
        <v>45</v>
      </c>
      <c r="H34" s="118" t="s">
        <v>209</v>
      </c>
      <c r="I34" s="123">
        <v>13000</v>
      </c>
      <c r="J34" s="123">
        <f t="shared" si="0"/>
        <v>585000</v>
      </c>
      <c r="L34" s="95"/>
      <c r="M34" s="95">
        <f>75*I34</f>
        <v>975000</v>
      </c>
      <c r="N34" s="95"/>
      <c r="O34" s="95"/>
    </row>
    <row r="35" spans="1:15">
      <c r="A35" s="117"/>
      <c r="B35" s="118"/>
      <c r="C35" s="119"/>
      <c r="D35" s="120"/>
      <c r="E35" s="120"/>
      <c r="F35" s="121"/>
      <c r="G35" s="122"/>
      <c r="H35" s="118"/>
      <c r="I35" s="123"/>
      <c r="J35" s="123"/>
      <c r="L35" s="95"/>
      <c r="M35" s="95"/>
      <c r="N35" s="95"/>
      <c r="O35" s="95"/>
    </row>
    <row r="36" spans="1:15">
      <c r="A36" s="104" t="s">
        <v>1023</v>
      </c>
      <c r="B36" s="105"/>
      <c r="C36" s="124" t="s">
        <v>302</v>
      </c>
      <c r="D36" s="113"/>
      <c r="E36" s="113"/>
      <c r="F36" s="114"/>
      <c r="G36" s="109"/>
      <c r="H36" s="105"/>
      <c r="I36" s="110"/>
      <c r="J36" s="110">
        <f>SUM(J37:J38)</f>
        <v>100000</v>
      </c>
      <c r="L36" s="95">
        <f>J36</f>
        <v>100000</v>
      </c>
      <c r="M36" s="95"/>
      <c r="N36" s="95"/>
      <c r="O36" s="95"/>
    </row>
    <row r="37" spans="1:15" s="115" customFormat="1">
      <c r="A37" s="117"/>
      <c r="B37" s="118"/>
      <c r="C37" s="126" t="s">
        <v>57</v>
      </c>
      <c r="D37" s="120" t="s">
        <v>214</v>
      </c>
      <c r="E37" s="120"/>
      <c r="F37" s="121"/>
      <c r="G37" s="122">
        <v>2</v>
      </c>
      <c r="H37" s="118" t="s">
        <v>966</v>
      </c>
      <c r="I37" s="123">
        <v>50000</v>
      </c>
      <c r="J37" s="123">
        <f>G37*I37</f>
        <v>100000</v>
      </c>
      <c r="L37" s="116"/>
      <c r="M37" s="116">
        <v>150000</v>
      </c>
      <c r="N37" s="116"/>
      <c r="O37" s="116"/>
    </row>
    <row r="38" spans="1:15">
      <c r="A38" s="117"/>
      <c r="B38" s="118"/>
      <c r="C38" s="119"/>
      <c r="D38" s="120"/>
      <c r="E38" s="120"/>
      <c r="F38" s="121"/>
      <c r="G38" s="122"/>
      <c r="H38" s="118"/>
      <c r="I38" s="123"/>
      <c r="J38" s="123"/>
      <c r="L38" s="95"/>
      <c r="M38" s="95"/>
      <c r="N38" s="95"/>
      <c r="O38" s="95"/>
    </row>
    <row r="39" spans="1:15">
      <c r="A39" s="104" t="s">
        <v>1024</v>
      </c>
      <c r="B39" s="105"/>
      <c r="C39" s="124" t="s">
        <v>220</v>
      </c>
      <c r="D39" s="113"/>
      <c r="E39" s="113"/>
      <c r="F39" s="114"/>
      <c r="G39" s="109"/>
      <c r="H39" s="105"/>
      <c r="I39" s="110"/>
      <c r="J39" s="110">
        <f>J40</f>
        <v>900000</v>
      </c>
      <c r="L39" s="95">
        <f>J39</f>
        <v>900000</v>
      </c>
      <c r="M39" s="95"/>
      <c r="N39" s="95"/>
      <c r="O39" s="95"/>
    </row>
    <row r="40" spans="1:15">
      <c r="A40" s="104" t="s">
        <v>1025</v>
      </c>
      <c r="B40" s="105"/>
      <c r="C40" s="124" t="s">
        <v>969</v>
      </c>
      <c r="D40" s="113"/>
      <c r="E40" s="113"/>
      <c r="F40" s="114"/>
      <c r="G40" s="109"/>
      <c r="H40" s="105"/>
      <c r="I40" s="110"/>
      <c r="J40" s="110">
        <f>SUM(J41:J44)</f>
        <v>900000</v>
      </c>
      <c r="L40" s="95"/>
      <c r="M40" s="95">
        <v>300000</v>
      </c>
      <c r="N40" s="95"/>
      <c r="O40" s="95"/>
    </row>
    <row r="41" spans="1:15">
      <c r="A41" s="104"/>
      <c r="B41" s="105"/>
      <c r="C41" s="503"/>
      <c r="D41" s="502" t="s">
        <v>57</v>
      </c>
      <c r="E41" s="502" t="s">
        <v>970</v>
      </c>
      <c r="F41" s="316"/>
      <c r="G41" s="122">
        <v>1</v>
      </c>
      <c r="H41" s="118" t="s">
        <v>209</v>
      </c>
      <c r="I41" s="123">
        <v>300000</v>
      </c>
      <c r="J41" s="123">
        <f t="shared" ref="J41:J43" si="1">G41*I41</f>
        <v>300000</v>
      </c>
      <c r="L41" s="95"/>
      <c r="M41" s="95">
        <v>250000</v>
      </c>
      <c r="N41" s="95"/>
      <c r="O41" s="95">
        <f>SUM(O16:O40)</f>
        <v>0</v>
      </c>
    </row>
    <row r="42" spans="1:15">
      <c r="A42" s="104"/>
      <c r="B42" s="105"/>
      <c r="C42" s="503"/>
      <c r="D42" s="502" t="s">
        <v>57</v>
      </c>
      <c r="E42" s="502" t="s">
        <v>971</v>
      </c>
      <c r="F42" s="316"/>
      <c r="G42" s="122">
        <v>1</v>
      </c>
      <c r="H42" s="118" t="s">
        <v>209</v>
      </c>
      <c r="I42" s="123">
        <v>250000</v>
      </c>
      <c r="J42" s="123">
        <f t="shared" si="1"/>
        <v>250000</v>
      </c>
      <c r="L42" s="95"/>
      <c r="M42" s="95">
        <v>200000</v>
      </c>
      <c r="N42" s="95"/>
      <c r="O42" s="95"/>
    </row>
    <row r="43" spans="1:15">
      <c r="A43" s="104"/>
      <c r="B43" s="105"/>
      <c r="C43" s="503"/>
      <c r="D43" s="502" t="s">
        <v>57</v>
      </c>
      <c r="E43" s="502" t="s">
        <v>972</v>
      </c>
      <c r="F43" s="316"/>
      <c r="G43" s="122">
        <v>1</v>
      </c>
      <c r="H43" s="118" t="s">
        <v>209</v>
      </c>
      <c r="I43" s="123">
        <v>200000</v>
      </c>
      <c r="J43" s="123">
        <f t="shared" si="1"/>
        <v>200000</v>
      </c>
      <c r="L43" s="95"/>
      <c r="M43" s="95">
        <v>300000</v>
      </c>
      <c r="N43" s="95"/>
      <c r="O43" s="95"/>
    </row>
    <row r="44" spans="1:15">
      <c r="A44" s="104"/>
      <c r="B44" s="105"/>
      <c r="C44" s="503"/>
      <c r="D44" s="502" t="s">
        <v>57</v>
      </c>
      <c r="E44" s="502" t="s">
        <v>973</v>
      </c>
      <c r="F44" s="316"/>
      <c r="G44" s="122">
        <v>1</v>
      </c>
      <c r="H44" s="118" t="s">
        <v>209</v>
      </c>
      <c r="I44" s="123">
        <v>150000</v>
      </c>
      <c r="J44" s="123">
        <f>G44*I44</f>
        <v>150000</v>
      </c>
      <c r="L44" s="95"/>
      <c r="M44" s="95"/>
      <c r="N44" s="95"/>
      <c r="O44" s="95"/>
    </row>
    <row r="45" spans="1:15" ht="15" thickBot="1">
      <c r="A45" s="117"/>
      <c r="B45" s="118"/>
      <c r="C45" s="127"/>
      <c r="D45" s="128"/>
      <c r="E45" s="128"/>
      <c r="F45" s="129"/>
      <c r="G45" s="122"/>
      <c r="H45" s="118"/>
      <c r="I45" s="123"/>
      <c r="J45" s="123"/>
      <c r="L45" s="95">
        <f>SUM(L22:L44)</f>
        <v>3000000</v>
      </c>
      <c r="M45" s="95">
        <f>SUM(M16:M44)</f>
        <v>4275000</v>
      </c>
      <c r="N45" s="95">
        <f>M45*9</f>
        <v>38475000</v>
      </c>
      <c r="O45" s="95"/>
    </row>
    <row r="46" spans="1:15" ht="15.75" thickTop="1" thickBot="1">
      <c r="A46" s="117"/>
      <c r="B46" s="118"/>
      <c r="C46" s="127"/>
      <c r="D46" s="128"/>
      <c r="E46" s="128"/>
      <c r="F46" s="129"/>
      <c r="G46" s="122"/>
      <c r="H46" s="118"/>
      <c r="I46" s="123"/>
      <c r="J46" s="123"/>
      <c r="L46" s="116"/>
      <c r="M46" s="134">
        <f>J47-L46</f>
        <v>3000000</v>
      </c>
      <c r="N46" s="95"/>
      <c r="O46" s="95"/>
    </row>
    <row r="47" spans="1:15" ht="15" thickTop="1">
      <c r="A47" s="941" t="s">
        <v>126</v>
      </c>
      <c r="B47" s="941"/>
      <c r="C47" s="941"/>
      <c r="D47" s="941"/>
      <c r="E47" s="941"/>
      <c r="F47" s="941"/>
      <c r="G47" s="941"/>
      <c r="H47" s="941"/>
      <c r="I47" s="941"/>
      <c r="J47" s="130">
        <f>J17</f>
        <v>3000000</v>
      </c>
      <c r="L47" s="95">
        <f>J47-N45</f>
        <v>-35475000</v>
      </c>
      <c r="M47" s="95">
        <f>M45-4250000</f>
        <v>25000</v>
      </c>
      <c r="N47" s="95"/>
      <c r="O47" s="95"/>
    </row>
    <row r="48" spans="1:15">
      <c r="A48" s="131"/>
      <c r="B48" s="942" t="s">
        <v>127</v>
      </c>
      <c r="C48" s="942"/>
      <c r="D48" s="942"/>
      <c r="E48" s="942"/>
      <c r="F48" s="942"/>
      <c r="G48" s="132"/>
      <c r="H48" s="132"/>
      <c r="I48" s="132"/>
      <c r="J48" s="133"/>
      <c r="L48" s="95">
        <f>J47</f>
        <v>3000000</v>
      </c>
      <c r="M48" s="95">
        <f>J47/9</f>
        <v>333333.33333333331</v>
      </c>
      <c r="N48" s="95"/>
      <c r="O48" s="95"/>
    </row>
    <row r="49" spans="1:15">
      <c r="A49" s="943" t="s">
        <v>128</v>
      </c>
      <c r="B49" s="920"/>
      <c r="C49" s="920"/>
      <c r="D49" s="99" t="s">
        <v>95</v>
      </c>
      <c r="E49" s="944">
        <f>J47/4</f>
        <v>750000</v>
      </c>
      <c r="F49" s="944"/>
      <c r="G49" s="96"/>
      <c r="H49" s="96"/>
      <c r="I49" s="96"/>
      <c r="J49" s="135"/>
      <c r="L49" s="95">
        <f>'1.4.1'!J59</f>
        <v>5000000</v>
      </c>
      <c r="M49" s="95"/>
      <c r="N49" s="95"/>
      <c r="O49" s="95"/>
    </row>
    <row r="50" spans="1:15">
      <c r="A50" s="943" t="s">
        <v>129</v>
      </c>
      <c r="B50" s="920"/>
      <c r="C50" s="920"/>
      <c r="D50" s="99" t="s">
        <v>95</v>
      </c>
      <c r="E50" s="944">
        <f>E49</f>
        <v>750000</v>
      </c>
      <c r="F50" s="944"/>
      <c r="G50" s="96"/>
      <c r="H50" s="96"/>
      <c r="I50" s="96"/>
      <c r="J50" s="135"/>
      <c r="L50" s="95">
        <f>SUM(L48:L49)</f>
        <v>8000000</v>
      </c>
      <c r="M50" s="95"/>
      <c r="N50" s="95"/>
      <c r="O50" s="95"/>
    </row>
    <row r="51" spans="1:15">
      <c r="A51" s="943" t="s">
        <v>130</v>
      </c>
      <c r="B51" s="920"/>
      <c r="C51" s="920"/>
      <c r="D51" s="99" t="s">
        <v>95</v>
      </c>
      <c r="E51" s="944">
        <f t="shared" ref="E51:E52" si="2">E50</f>
        <v>750000</v>
      </c>
      <c r="F51" s="944"/>
      <c r="G51" s="96"/>
      <c r="H51" s="96"/>
      <c r="I51" s="96"/>
      <c r="J51" s="135"/>
      <c r="L51" s="95">
        <f>L50-51000000</f>
        <v>-43000000</v>
      </c>
      <c r="M51" s="95">
        <f>12*4250000</f>
        <v>51000000</v>
      </c>
      <c r="N51" s="95"/>
      <c r="O51" s="95"/>
    </row>
    <row r="52" spans="1:15">
      <c r="A52" s="945" t="s">
        <v>131</v>
      </c>
      <c r="B52" s="946"/>
      <c r="C52" s="946"/>
      <c r="D52" s="136" t="s">
        <v>95</v>
      </c>
      <c r="E52" s="944">
        <f t="shared" si="2"/>
        <v>750000</v>
      </c>
      <c r="F52" s="944"/>
      <c r="G52" s="137"/>
      <c r="H52" s="137"/>
      <c r="I52" s="137"/>
      <c r="J52" s="138"/>
      <c r="L52" s="95"/>
      <c r="M52" s="95"/>
      <c r="N52" s="95"/>
      <c r="O52" s="95"/>
    </row>
    <row r="53" spans="1:15">
      <c r="A53" s="131"/>
      <c r="B53" s="132"/>
      <c r="C53" s="132"/>
      <c r="D53" s="132"/>
      <c r="E53" s="132"/>
      <c r="F53" s="133"/>
      <c r="G53" s="961" t="s">
        <v>1300</v>
      </c>
      <c r="H53" s="961"/>
      <c r="I53" s="961"/>
      <c r="J53" s="962"/>
      <c r="L53" s="95"/>
      <c r="M53" s="95"/>
      <c r="N53" s="95"/>
      <c r="O53" s="95"/>
    </row>
    <row r="54" spans="1:15">
      <c r="A54" s="139"/>
      <c r="B54" s="947"/>
      <c r="C54" s="947"/>
      <c r="D54" s="947"/>
      <c r="E54" s="947"/>
      <c r="F54" s="948"/>
      <c r="G54" s="96"/>
      <c r="H54" s="96"/>
      <c r="I54" s="96" t="s">
        <v>1109</v>
      </c>
      <c r="J54" s="135"/>
      <c r="L54" s="95"/>
      <c r="M54" s="95"/>
      <c r="N54" s="95"/>
      <c r="O54" s="95"/>
    </row>
    <row r="55" spans="1:15">
      <c r="A55" s="139"/>
      <c r="B55" s="927"/>
      <c r="C55" s="927"/>
      <c r="D55" s="927"/>
      <c r="E55" s="927"/>
      <c r="F55" s="949"/>
      <c r="G55" s="950" t="s">
        <v>1094</v>
      </c>
      <c r="H55" s="927"/>
      <c r="I55" s="927"/>
      <c r="J55" s="949"/>
      <c r="L55" s="95"/>
      <c r="M55" s="95"/>
      <c r="N55" s="95"/>
      <c r="O55" s="95"/>
    </row>
    <row r="56" spans="1:15">
      <c r="A56" s="139"/>
      <c r="B56" s="96"/>
      <c r="C56" s="96"/>
      <c r="D56" s="96"/>
      <c r="E56" s="96"/>
      <c r="F56" s="135"/>
      <c r="G56" s="96"/>
      <c r="H56" s="96"/>
      <c r="I56" s="96"/>
      <c r="J56" s="135"/>
      <c r="L56" s="95"/>
      <c r="M56" s="95"/>
      <c r="N56" s="95"/>
      <c r="O56" s="95"/>
    </row>
    <row r="57" spans="1:15">
      <c r="A57" s="139"/>
      <c r="B57" s="96"/>
      <c r="C57" s="96"/>
      <c r="D57" s="96"/>
      <c r="E57" s="96"/>
      <c r="F57" s="135"/>
      <c r="G57" s="96"/>
      <c r="H57" s="96"/>
      <c r="I57" s="96"/>
      <c r="J57" s="135"/>
      <c r="L57" s="95"/>
      <c r="M57" s="95"/>
      <c r="N57" s="95"/>
    </row>
    <row r="58" spans="1:15">
      <c r="A58" s="139"/>
      <c r="B58" s="96"/>
      <c r="C58" s="96"/>
      <c r="D58" s="96"/>
      <c r="E58" s="96"/>
      <c r="F58" s="135"/>
      <c r="G58" s="96"/>
      <c r="H58" s="96"/>
      <c r="I58" s="96"/>
      <c r="J58" s="135"/>
      <c r="L58" s="95"/>
      <c r="M58" s="95"/>
      <c r="N58" s="95"/>
    </row>
    <row r="59" spans="1:15">
      <c r="A59" s="139"/>
      <c r="B59" s="96"/>
      <c r="C59" s="96"/>
      <c r="D59" s="96"/>
      <c r="E59" s="96"/>
      <c r="F59" s="135"/>
      <c r="G59" s="96"/>
      <c r="H59" s="96"/>
      <c r="I59" s="96"/>
      <c r="J59" s="135"/>
      <c r="L59" s="95"/>
      <c r="M59" s="95"/>
      <c r="N59" s="95"/>
    </row>
    <row r="60" spans="1:15">
      <c r="A60" s="139"/>
      <c r="B60" s="951"/>
      <c r="C60" s="951"/>
      <c r="D60" s="951"/>
      <c r="E60" s="951"/>
      <c r="F60" s="952"/>
      <c r="G60" s="953" t="s">
        <v>1295</v>
      </c>
      <c r="H60" s="951"/>
      <c r="I60" s="951"/>
      <c r="J60" s="952"/>
      <c r="L60" s="95"/>
      <c r="M60" s="95"/>
      <c r="N60" s="95"/>
    </row>
    <row r="61" spans="1:15">
      <c r="A61" s="140"/>
      <c r="B61" s="137"/>
      <c r="C61" s="137"/>
      <c r="D61" s="137"/>
      <c r="E61" s="137"/>
      <c r="F61" s="138"/>
      <c r="G61" s="957"/>
      <c r="H61" s="958"/>
      <c r="I61" s="958"/>
      <c r="J61" s="959"/>
    </row>
    <row r="62" spans="1:15">
      <c r="A62" s="96"/>
      <c r="B62" s="96"/>
      <c r="C62" s="96"/>
      <c r="D62" s="96"/>
      <c r="E62" s="96"/>
      <c r="F62" s="96"/>
      <c r="G62" s="951"/>
      <c r="H62" s="951"/>
      <c r="I62" s="951"/>
      <c r="J62" s="951"/>
    </row>
  </sheetData>
  <mergeCells count="37">
    <mergeCell ref="A11:B11"/>
    <mergeCell ref="F7:J7"/>
    <mergeCell ref="A1:J1"/>
    <mergeCell ref="A2:J2"/>
    <mergeCell ref="A3:J3"/>
    <mergeCell ref="E8:F8"/>
    <mergeCell ref="E10:F10"/>
    <mergeCell ref="M12:M14"/>
    <mergeCell ref="N12:N14"/>
    <mergeCell ref="O12:O14"/>
    <mergeCell ref="A15:B15"/>
    <mergeCell ref="C15:F15"/>
    <mergeCell ref="G15:H15"/>
    <mergeCell ref="A12:B14"/>
    <mergeCell ref="C12:F14"/>
    <mergeCell ref="G12:H14"/>
    <mergeCell ref="I12:I14"/>
    <mergeCell ref="J12:J14"/>
    <mergeCell ref="L12:L14"/>
    <mergeCell ref="A47:I47"/>
    <mergeCell ref="B48:F48"/>
    <mergeCell ref="A49:C49"/>
    <mergeCell ref="E49:F49"/>
    <mergeCell ref="A50:C50"/>
    <mergeCell ref="E50:F50"/>
    <mergeCell ref="G62:J62"/>
    <mergeCell ref="A51:C51"/>
    <mergeCell ref="E51:F51"/>
    <mergeCell ref="A52:C52"/>
    <mergeCell ref="E52:F52"/>
    <mergeCell ref="G53:J53"/>
    <mergeCell ref="B54:F54"/>
    <mergeCell ref="B55:F55"/>
    <mergeCell ref="G55:J55"/>
    <mergeCell ref="B60:F60"/>
    <mergeCell ref="G60:J60"/>
    <mergeCell ref="G61:J61"/>
  </mergeCells>
  <hyperlinks>
    <hyperlink ref="L11" location="LAMPIRAN!A1" display="LAMPIRAN!A1" xr:uid="{00000000-0004-0000-1500-000000000000}"/>
  </hyperlinks>
  <pageMargins left="0.70866141732283472" right="0.70866141732283472" top="0.74803149606299213" bottom="0.74803149606299213" header="0.31496062992125984" footer="0.31496062992125984"/>
  <pageSetup paperSize="5" scale="84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00"/>
  </sheetPr>
  <dimension ref="A1:W53"/>
  <sheetViews>
    <sheetView topLeftCell="A30" workbookViewId="0">
      <selection activeCell="A50" sqref="A50"/>
    </sheetView>
  </sheetViews>
  <sheetFormatPr defaultRowHeight="15"/>
  <cols>
    <col min="1" max="1" width="2.7109375" customWidth="1"/>
    <col min="2" max="2" width="10.7109375" customWidth="1"/>
    <col min="3" max="4" width="2.7109375" customWidth="1"/>
    <col min="6" max="6" width="25.7109375" customWidth="1"/>
    <col min="9" max="10" width="17.7109375" customWidth="1"/>
    <col min="11" max="11" width="2.7109375" customWidth="1"/>
    <col min="12" max="15" width="12.7109375" customWidth="1"/>
    <col min="16" max="23" width="10.28515625" customWidth="1"/>
  </cols>
  <sheetData>
    <row r="1" spans="1:23" ht="15.75">
      <c r="A1" s="974" t="s">
        <v>90</v>
      </c>
      <c r="B1" s="974"/>
      <c r="C1" s="974"/>
      <c r="D1" s="974"/>
      <c r="E1" s="974"/>
      <c r="F1" s="974"/>
      <c r="G1" s="974"/>
      <c r="H1" s="974"/>
      <c r="I1" s="974"/>
      <c r="J1" s="974"/>
      <c r="K1" s="1"/>
      <c r="L1" s="3"/>
      <c r="M1" s="3"/>
      <c r="N1" s="3"/>
      <c r="O1" s="3"/>
      <c r="P1" s="1"/>
    </row>
    <row r="2" spans="1:23" ht="15.75">
      <c r="A2" s="974" t="s">
        <v>1159</v>
      </c>
      <c r="B2" s="974"/>
      <c r="C2" s="974"/>
      <c r="D2" s="974"/>
      <c r="E2" s="974"/>
      <c r="F2" s="974"/>
      <c r="G2" s="974"/>
      <c r="H2" s="974"/>
      <c r="I2" s="974"/>
      <c r="J2" s="974"/>
      <c r="K2" s="1"/>
      <c r="L2" s="3"/>
      <c r="M2" s="3"/>
      <c r="N2" s="3"/>
      <c r="O2" s="3"/>
      <c r="P2" s="1"/>
    </row>
    <row r="3" spans="1:23" ht="15.75">
      <c r="A3" s="974" t="str">
        <f>'1.4.2'!A3:J3</f>
        <v>TAHUN ANGGARAN 2024</v>
      </c>
      <c r="B3" s="974"/>
      <c r="C3" s="974"/>
      <c r="D3" s="974"/>
      <c r="E3" s="974"/>
      <c r="F3" s="974"/>
      <c r="G3" s="974"/>
      <c r="H3" s="974"/>
      <c r="I3" s="974"/>
      <c r="J3" s="974"/>
      <c r="K3" s="1"/>
      <c r="L3" s="3"/>
      <c r="M3" s="3"/>
      <c r="N3" s="3"/>
      <c r="O3" s="3"/>
      <c r="P3" s="1"/>
    </row>
    <row r="4" spans="1:23">
      <c r="A4" s="4"/>
      <c r="B4" s="4"/>
      <c r="C4" s="4"/>
      <c r="D4" s="4"/>
      <c r="E4" s="4"/>
      <c r="F4" s="4"/>
      <c r="G4" s="4"/>
      <c r="H4" s="4"/>
      <c r="I4" s="4"/>
      <c r="J4" s="4"/>
      <c r="K4" s="1"/>
      <c r="L4" s="3"/>
      <c r="M4" s="3"/>
      <c r="N4" s="3"/>
      <c r="O4" s="3"/>
      <c r="P4" s="1"/>
    </row>
    <row r="5" spans="1:23">
      <c r="A5" s="5" t="s">
        <v>93</v>
      </c>
      <c r="B5" s="4" t="s">
        <v>94</v>
      </c>
      <c r="C5" s="6"/>
      <c r="D5" s="7" t="s">
        <v>95</v>
      </c>
      <c r="E5" s="5" t="s">
        <v>96</v>
      </c>
      <c r="F5" s="6" t="str">
        <f>'[2]2.2.1'!F5</f>
        <v>Pelaksanaan Pembangunan Desa</v>
      </c>
      <c r="G5" s="4"/>
      <c r="H5" s="4"/>
      <c r="I5" s="4"/>
      <c r="J5" s="4"/>
      <c r="K5" s="1"/>
      <c r="L5" s="3"/>
      <c r="M5" s="3"/>
      <c r="N5" s="3"/>
      <c r="O5" s="3"/>
      <c r="P5" s="1"/>
    </row>
    <row r="6" spans="1:23">
      <c r="A6" s="5" t="s">
        <v>96</v>
      </c>
      <c r="B6" s="4" t="s">
        <v>97</v>
      </c>
      <c r="C6" s="6"/>
      <c r="D6" s="7" t="s">
        <v>95</v>
      </c>
      <c r="E6" s="5" t="s">
        <v>426</v>
      </c>
      <c r="F6" s="6" t="str">
        <f>'[2]2.2.1'!F6</f>
        <v>Kesehatan</v>
      </c>
      <c r="G6" s="4"/>
      <c r="H6" s="4"/>
      <c r="I6" s="4"/>
      <c r="J6" s="4"/>
      <c r="K6" s="1"/>
      <c r="L6" s="3"/>
      <c r="M6" s="3"/>
      <c r="N6" s="3"/>
      <c r="O6" s="3"/>
      <c r="P6" s="1"/>
    </row>
    <row r="7" spans="1:23">
      <c r="A7" s="5" t="s">
        <v>99</v>
      </c>
      <c r="B7" s="4" t="s">
        <v>100</v>
      </c>
      <c r="C7" s="6"/>
      <c r="D7" s="7" t="s">
        <v>95</v>
      </c>
      <c r="E7" s="5" t="s">
        <v>427</v>
      </c>
      <c r="F7" s="6" t="str">
        <f>LAMPIRAN!F133</f>
        <v>Penyelenggaraan Posyandu</v>
      </c>
      <c r="G7" s="4"/>
      <c r="H7" s="4"/>
      <c r="I7" s="4"/>
      <c r="J7" s="4"/>
      <c r="K7" s="1"/>
      <c r="L7" s="3"/>
      <c r="M7" s="3"/>
      <c r="N7" s="3"/>
      <c r="O7" s="3"/>
      <c r="P7" s="1"/>
    </row>
    <row r="8" spans="1:23">
      <c r="A8" s="5" t="s">
        <v>102</v>
      </c>
      <c r="B8" s="4" t="s">
        <v>103</v>
      </c>
      <c r="C8" s="6"/>
      <c r="D8" s="7" t="s">
        <v>95</v>
      </c>
      <c r="E8" s="975" t="str">
        <f>'1.4.2'!E8:F8</f>
        <v>01 Januari s/d 31 Desember 2024</v>
      </c>
      <c r="F8" s="975"/>
      <c r="G8" s="4"/>
      <c r="H8" s="4"/>
      <c r="I8" s="4"/>
      <c r="J8" s="4"/>
      <c r="K8" s="1"/>
      <c r="L8" s="3"/>
      <c r="M8" s="3"/>
      <c r="N8" s="3"/>
      <c r="O8" s="3"/>
      <c r="P8" s="1"/>
    </row>
    <row r="9" spans="1:23">
      <c r="A9" s="5"/>
      <c r="B9" s="4" t="s">
        <v>104</v>
      </c>
      <c r="C9" s="6"/>
      <c r="D9" s="7"/>
      <c r="E9" s="4"/>
      <c r="F9" s="6"/>
      <c r="G9" s="4"/>
      <c r="H9" s="4"/>
      <c r="I9" s="4"/>
      <c r="J9" s="4"/>
      <c r="K9" s="1"/>
      <c r="L9" s="3"/>
      <c r="M9" s="3"/>
      <c r="N9" s="3"/>
      <c r="O9" s="3"/>
      <c r="P9" s="1"/>
    </row>
    <row r="10" spans="1:23">
      <c r="A10" s="5" t="s">
        <v>105</v>
      </c>
      <c r="B10" s="4" t="s">
        <v>106</v>
      </c>
      <c r="C10" s="6"/>
      <c r="D10" s="7" t="s">
        <v>95</v>
      </c>
      <c r="E10" s="975" t="s">
        <v>48</v>
      </c>
      <c r="F10" s="975"/>
      <c r="G10" s="4"/>
      <c r="H10" s="4"/>
      <c r="I10" s="4"/>
      <c r="J10" s="4"/>
      <c r="K10" s="1"/>
      <c r="L10" s="3"/>
      <c r="M10" s="3"/>
      <c r="N10" s="3"/>
      <c r="O10" s="3"/>
      <c r="P10" s="1"/>
    </row>
    <row r="11" spans="1:23" ht="15" customHeight="1">
      <c r="A11" s="973" t="s">
        <v>108</v>
      </c>
      <c r="B11" s="973"/>
      <c r="C11" s="6"/>
      <c r="D11" s="8" t="s">
        <v>95</v>
      </c>
      <c r="E11" s="9"/>
      <c r="F11" s="6"/>
      <c r="G11" s="4"/>
      <c r="H11" s="4"/>
      <c r="I11" s="4"/>
      <c r="J11" s="4"/>
      <c r="K11" s="1"/>
      <c r="L11" s="306" t="s">
        <v>845</v>
      </c>
      <c r="M11" s="3"/>
      <c r="N11" s="3"/>
      <c r="O11" s="3"/>
      <c r="P11" s="1"/>
    </row>
    <row r="12" spans="1:23">
      <c r="A12" s="987" t="s">
        <v>109</v>
      </c>
      <c r="B12" s="987"/>
      <c r="C12" s="987" t="s">
        <v>110</v>
      </c>
      <c r="D12" s="987"/>
      <c r="E12" s="987"/>
      <c r="F12" s="987"/>
      <c r="G12" s="988" t="s">
        <v>111</v>
      </c>
      <c r="H12" s="989"/>
      <c r="I12" s="981" t="s">
        <v>112</v>
      </c>
      <c r="J12" s="981" t="s">
        <v>113</v>
      </c>
      <c r="K12" s="1"/>
      <c r="L12" s="954" t="s">
        <v>834</v>
      </c>
      <c r="M12" s="954"/>
      <c r="N12" s="954"/>
      <c r="O12" s="954"/>
      <c r="P12" s="954"/>
      <c r="Q12" s="954"/>
      <c r="R12" s="954"/>
      <c r="S12" s="954"/>
      <c r="T12" s="954"/>
      <c r="U12" s="954"/>
      <c r="V12" s="954"/>
      <c r="W12" s="954"/>
    </row>
    <row r="13" spans="1:23">
      <c r="A13" s="987"/>
      <c r="B13" s="987"/>
      <c r="C13" s="987"/>
      <c r="D13" s="987"/>
      <c r="E13" s="987"/>
      <c r="F13" s="987"/>
      <c r="G13" s="990"/>
      <c r="H13" s="991"/>
      <c r="I13" s="981"/>
      <c r="J13" s="981"/>
      <c r="K13" s="1"/>
      <c r="L13" s="954"/>
      <c r="M13" s="954"/>
      <c r="N13" s="954"/>
      <c r="O13" s="954"/>
      <c r="P13" s="954"/>
      <c r="Q13" s="954"/>
      <c r="R13" s="954"/>
      <c r="S13" s="954"/>
      <c r="T13" s="954"/>
      <c r="U13" s="954"/>
      <c r="V13" s="954"/>
      <c r="W13" s="954"/>
    </row>
    <row r="14" spans="1:23">
      <c r="A14" s="987"/>
      <c r="B14" s="987"/>
      <c r="C14" s="987"/>
      <c r="D14" s="987"/>
      <c r="E14" s="987"/>
      <c r="F14" s="987"/>
      <c r="G14" s="992"/>
      <c r="H14" s="993"/>
      <c r="I14" s="981"/>
      <c r="J14" s="981"/>
      <c r="K14" s="1"/>
      <c r="L14" s="954"/>
      <c r="M14" s="954"/>
      <c r="N14" s="954"/>
      <c r="O14" s="954"/>
      <c r="P14" s="954"/>
      <c r="Q14" s="954"/>
      <c r="R14" s="954"/>
      <c r="S14" s="954"/>
      <c r="T14" s="954"/>
      <c r="U14" s="954"/>
      <c r="V14" s="954"/>
      <c r="W14" s="954"/>
    </row>
    <row r="15" spans="1:23">
      <c r="A15" s="984">
        <v>1</v>
      </c>
      <c r="B15" s="984"/>
      <c r="C15" s="984">
        <v>2</v>
      </c>
      <c r="D15" s="984"/>
      <c r="E15" s="984"/>
      <c r="F15" s="984"/>
      <c r="G15" s="985">
        <v>3</v>
      </c>
      <c r="H15" s="986"/>
      <c r="I15" s="10">
        <v>4</v>
      </c>
      <c r="J15" s="10">
        <v>5</v>
      </c>
      <c r="K15" s="1"/>
      <c r="L15" s="103">
        <v>1</v>
      </c>
      <c r="M15" s="103">
        <v>2</v>
      </c>
      <c r="N15" s="103">
        <v>3</v>
      </c>
      <c r="O15" s="103">
        <v>4</v>
      </c>
      <c r="P15" s="103">
        <v>5</v>
      </c>
      <c r="Q15" s="103">
        <v>6</v>
      </c>
      <c r="R15" s="103">
        <v>7</v>
      </c>
      <c r="S15" s="103">
        <v>8</v>
      </c>
      <c r="T15" s="103">
        <v>9</v>
      </c>
      <c r="U15" s="103">
        <v>10</v>
      </c>
      <c r="V15" s="103">
        <v>11</v>
      </c>
      <c r="W15" s="103">
        <v>12</v>
      </c>
    </row>
    <row r="16" spans="1:23">
      <c r="A16" s="12"/>
      <c r="B16" s="13"/>
      <c r="C16" s="14"/>
      <c r="D16" s="15"/>
      <c r="E16" s="15"/>
      <c r="F16" s="16"/>
      <c r="G16" s="17"/>
      <c r="H16" s="13"/>
      <c r="I16" s="18"/>
      <c r="J16" s="18"/>
      <c r="K16" s="1"/>
      <c r="L16" s="95"/>
      <c r="M16" s="95"/>
      <c r="N16" s="95"/>
      <c r="O16" s="95"/>
      <c r="P16" s="94"/>
      <c r="Q16" s="94"/>
      <c r="R16" s="94"/>
      <c r="S16" s="94"/>
      <c r="T16" s="94"/>
      <c r="U16" s="94"/>
      <c r="V16" s="94"/>
      <c r="W16" s="94"/>
    </row>
    <row r="17" spans="1:23">
      <c r="A17" s="14" t="str">
        <f>E5</f>
        <v>2.</v>
      </c>
      <c r="B17" s="13"/>
      <c r="C17" s="14" t="str">
        <f>F5</f>
        <v>Pelaksanaan Pembangunan Desa</v>
      </c>
      <c r="D17" s="15"/>
      <c r="E17" s="15"/>
      <c r="F17" s="16"/>
      <c r="G17" s="17"/>
      <c r="H17" s="13"/>
      <c r="I17" s="18"/>
      <c r="J17" s="18">
        <f>J18</f>
        <v>44000000</v>
      </c>
      <c r="K17" s="1"/>
      <c r="L17" s="95"/>
      <c r="M17" s="95"/>
      <c r="N17" s="95"/>
      <c r="O17" s="95"/>
      <c r="P17" s="94"/>
      <c r="Q17" s="94"/>
      <c r="R17" s="94"/>
      <c r="S17" s="94"/>
      <c r="T17" s="94"/>
      <c r="U17" s="94"/>
      <c r="V17" s="94"/>
      <c r="W17" s="94"/>
    </row>
    <row r="18" spans="1:23">
      <c r="A18" s="19" t="str">
        <f>E6</f>
        <v>2.2</v>
      </c>
      <c r="B18" s="13"/>
      <c r="C18" s="14" t="str">
        <f>F6</f>
        <v>Kesehatan</v>
      </c>
      <c r="D18" s="15"/>
      <c r="E18" s="15"/>
      <c r="F18" s="16"/>
      <c r="G18" s="17"/>
      <c r="H18" s="13"/>
      <c r="I18" s="18"/>
      <c r="J18" s="18">
        <f>J19</f>
        <v>44000000</v>
      </c>
      <c r="K18" s="1"/>
      <c r="L18" s="95"/>
      <c r="M18" s="95"/>
      <c r="N18" s="95"/>
      <c r="O18" s="95"/>
      <c r="P18" s="94"/>
      <c r="Q18" s="94"/>
      <c r="R18" s="94"/>
      <c r="S18" s="94"/>
      <c r="T18" s="94"/>
      <c r="U18" s="94"/>
      <c r="V18" s="94"/>
      <c r="W18" s="94"/>
    </row>
    <row r="19" spans="1:23">
      <c r="A19" s="19" t="str">
        <f>E7</f>
        <v>2.2.2</v>
      </c>
      <c r="B19" s="13"/>
      <c r="C19" s="14" t="str">
        <f>F7</f>
        <v>Penyelenggaraan Posyandu</v>
      </c>
      <c r="D19" s="15"/>
      <c r="E19" s="15"/>
      <c r="F19" s="16"/>
      <c r="G19" s="17"/>
      <c r="H19" s="13"/>
      <c r="I19" s="18"/>
      <c r="J19" s="18">
        <f>J20</f>
        <v>44000000</v>
      </c>
      <c r="K19" s="1"/>
      <c r="L19" s="95"/>
      <c r="M19" s="95"/>
      <c r="N19" s="95"/>
      <c r="O19" s="95"/>
      <c r="P19" s="94"/>
      <c r="Q19" s="94"/>
      <c r="R19" s="94"/>
      <c r="S19" s="94"/>
      <c r="T19" s="94"/>
      <c r="U19" s="94"/>
      <c r="V19" s="94"/>
      <c r="W19" s="94"/>
    </row>
    <row r="20" spans="1:23">
      <c r="A20" s="12" t="s">
        <v>428</v>
      </c>
      <c r="B20" s="13"/>
      <c r="C20" s="20" t="s">
        <v>424</v>
      </c>
      <c r="D20" s="21"/>
      <c r="E20" s="21"/>
      <c r="F20" s="16"/>
      <c r="G20" s="17"/>
      <c r="H20" s="13"/>
      <c r="I20" s="18"/>
      <c r="J20" s="18">
        <f>J22+J25+J29+J33</f>
        <v>44000000</v>
      </c>
      <c r="K20" s="1"/>
      <c r="L20" s="95"/>
      <c r="M20" s="95"/>
      <c r="N20" s="95"/>
      <c r="O20" s="95"/>
      <c r="P20" s="94"/>
      <c r="Q20" s="94"/>
      <c r="R20" s="94"/>
      <c r="S20" s="94"/>
      <c r="T20" s="94"/>
      <c r="U20" s="94"/>
      <c r="V20" s="94"/>
      <c r="W20" s="94"/>
    </row>
    <row r="21" spans="1:23">
      <c r="A21" s="12" t="s">
        <v>429</v>
      </c>
      <c r="B21" s="13"/>
      <c r="C21" s="20" t="s">
        <v>161</v>
      </c>
      <c r="D21" s="21"/>
      <c r="E21" s="21"/>
      <c r="F21" s="16"/>
      <c r="G21" s="17"/>
      <c r="H21" s="13"/>
      <c r="I21" s="18"/>
      <c r="J21" s="18">
        <f>J22</f>
        <v>5200000</v>
      </c>
      <c r="K21" s="1"/>
      <c r="L21" s="116"/>
      <c r="M21" s="116"/>
      <c r="N21" s="116"/>
      <c r="O21" s="116"/>
      <c r="P21" s="115"/>
      <c r="Q21" s="115"/>
      <c r="R21" s="115"/>
      <c r="S21" s="115"/>
      <c r="T21" s="115"/>
      <c r="U21" s="115"/>
      <c r="V21" s="115"/>
      <c r="W21" s="115"/>
    </row>
    <row r="22" spans="1:23">
      <c r="A22" s="12" t="s">
        <v>430</v>
      </c>
      <c r="B22" s="13"/>
      <c r="C22" s="20" t="s">
        <v>163</v>
      </c>
      <c r="D22" s="21"/>
      <c r="E22" s="21"/>
      <c r="F22" s="16"/>
      <c r="G22" s="17"/>
      <c r="H22" s="13"/>
      <c r="I22" s="18"/>
      <c r="J22" s="18">
        <f>J24+J23</f>
        <v>5200000</v>
      </c>
      <c r="K22" s="1"/>
      <c r="L22" s="116"/>
      <c r="M22" s="116"/>
      <c r="N22" s="116"/>
      <c r="O22" s="116"/>
      <c r="P22" s="115"/>
      <c r="Q22" s="115"/>
      <c r="R22" s="115"/>
      <c r="S22" s="115"/>
      <c r="T22" s="115"/>
      <c r="U22" s="115"/>
      <c r="V22" s="115"/>
      <c r="W22" s="115"/>
    </row>
    <row r="23" spans="1:23">
      <c r="A23" s="24"/>
      <c r="B23" s="25"/>
      <c r="C23" s="68" t="s">
        <v>57</v>
      </c>
      <c r="D23" s="27" t="s">
        <v>1218</v>
      </c>
      <c r="E23" s="27"/>
      <c r="F23" s="64"/>
      <c r="G23" s="29">
        <v>10</v>
      </c>
      <c r="H23" s="25" t="s">
        <v>290</v>
      </c>
      <c r="I23" s="30">
        <v>400000</v>
      </c>
      <c r="J23" s="30">
        <f>G23*I23</f>
        <v>4000000</v>
      </c>
      <c r="K23" s="1"/>
      <c r="L23" s="95"/>
      <c r="M23" s="95"/>
      <c r="N23" s="95">
        <f>J23</f>
        <v>4000000</v>
      </c>
      <c r="O23" s="95"/>
      <c r="P23" s="95">
        <f t="shared" ref="P23" si="0">O23</f>
        <v>0</v>
      </c>
      <c r="Q23" s="95"/>
      <c r="R23" s="95"/>
      <c r="S23" s="95"/>
      <c r="T23" s="95"/>
      <c r="U23" s="95"/>
      <c r="V23" s="95"/>
      <c r="W23" s="95"/>
    </row>
    <row r="24" spans="1:23">
      <c r="A24" s="24"/>
      <c r="B24" s="25"/>
      <c r="C24" s="68"/>
      <c r="D24" s="27" t="s">
        <v>1222</v>
      </c>
      <c r="E24" s="27"/>
      <c r="F24" s="64"/>
      <c r="G24" s="29">
        <v>8</v>
      </c>
      <c r="H24" s="25" t="s">
        <v>290</v>
      </c>
      <c r="I24" s="30">
        <v>150000</v>
      </c>
      <c r="J24" s="30">
        <f>G24*I24</f>
        <v>1200000</v>
      </c>
      <c r="K24" s="1"/>
      <c r="L24" s="95"/>
      <c r="M24" s="95">
        <f t="shared" ref="M24:R32" si="1">L24</f>
        <v>0</v>
      </c>
      <c r="N24" s="95"/>
      <c r="O24" s="95">
        <f t="shared" si="1"/>
        <v>0</v>
      </c>
      <c r="P24" s="95">
        <f t="shared" si="1"/>
        <v>0</v>
      </c>
      <c r="Q24" s="95"/>
      <c r="R24" s="95"/>
      <c r="S24" s="95"/>
      <c r="T24" s="95"/>
      <c r="U24" s="95"/>
      <c r="V24" s="95"/>
      <c r="W24" s="95"/>
    </row>
    <row r="25" spans="1:23">
      <c r="A25" s="12" t="s">
        <v>979</v>
      </c>
      <c r="B25" s="105"/>
      <c r="C25" s="124" t="s">
        <v>267</v>
      </c>
      <c r="D25" s="113"/>
      <c r="E25" s="113"/>
      <c r="F25" s="114"/>
      <c r="G25" s="109"/>
      <c r="H25" s="105"/>
      <c r="I25" s="110"/>
      <c r="J25" s="110">
        <f>J28+J27</f>
        <v>12800000</v>
      </c>
      <c r="K25" s="1"/>
      <c r="L25" s="95"/>
      <c r="M25" s="95"/>
      <c r="N25" s="95"/>
      <c r="O25" s="95"/>
      <c r="P25" s="95">
        <f t="shared" si="1"/>
        <v>0</v>
      </c>
      <c r="Q25" s="95"/>
      <c r="R25" s="95"/>
      <c r="S25" s="95"/>
      <c r="T25" s="95"/>
      <c r="U25" s="95"/>
      <c r="V25" s="95"/>
      <c r="W25" s="95"/>
    </row>
    <row r="26" spans="1:23" s="50" customFormat="1">
      <c r="A26" s="117"/>
      <c r="B26" s="118"/>
      <c r="C26" s="124" t="s">
        <v>305</v>
      </c>
      <c r="D26" s="113" t="s">
        <v>980</v>
      </c>
      <c r="E26" s="113"/>
      <c r="F26" s="114"/>
      <c r="G26" s="109"/>
      <c r="H26" s="105"/>
      <c r="I26" s="110"/>
      <c r="J26" s="110"/>
      <c r="K26" s="2"/>
      <c r="L26" s="95"/>
      <c r="M26" s="95">
        <f t="shared" ref="M26:O32" si="2">L26</f>
        <v>0</v>
      </c>
      <c r="N26" s="95"/>
      <c r="O26" s="95"/>
      <c r="P26" s="95"/>
      <c r="Q26" s="95"/>
      <c r="R26" s="95"/>
      <c r="S26" s="95"/>
      <c r="T26" s="95"/>
      <c r="U26" s="95"/>
      <c r="V26" s="95"/>
      <c r="W26" s="95"/>
    </row>
    <row r="27" spans="1:23">
      <c r="A27" s="104"/>
      <c r="B27" s="105"/>
      <c r="C27" s="124"/>
      <c r="D27" s="125" t="s">
        <v>57</v>
      </c>
      <c r="E27" s="120" t="s">
        <v>1217</v>
      </c>
      <c r="F27" s="121"/>
      <c r="G27" s="122">
        <v>48</v>
      </c>
      <c r="H27" s="118" t="s">
        <v>436</v>
      </c>
      <c r="I27" s="123">
        <v>150000</v>
      </c>
      <c r="J27" s="123">
        <f t="shared" ref="J27" si="3">G27*I27</f>
        <v>7200000</v>
      </c>
      <c r="K27" s="1"/>
      <c r="L27" s="95"/>
      <c r="M27" s="95">
        <f>I27</f>
        <v>150000</v>
      </c>
      <c r="N27" s="95"/>
      <c r="O27" s="123">
        <v>448000</v>
      </c>
      <c r="P27" s="95"/>
      <c r="Q27" s="123">
        <v>448000</v>
      </c>
      <c r="R27" s="95"/>
      <c r="S27" s="123">
        <v>448000</v>
      </c>
      <c r="T27" s="95"/>
      <c r="U27" s="123">
        <v>448000</v>
      </c>
      <c r="V27" s="95"/>
      <c r="W27" s="123">
        <v>448000</v>
      </c>
    </row>
    <row r="28" spans="1:23">
      <c r="A28" s="24"/>
      <c r="B28" s="25"/>
      <c r="C28" s="68"/>
      <c r="D28" s="27"/>
      <c r="E28" s="27" t="s">
        <v>1223</v>
      </c>
      <c r="F28" s="64"/>
      <c r="G28" s="29">
        <v>4</v>
      </c>
      <c r="H28" s="25" t="s">
        <v>436</v>
      </c>
      <c r="I28" s="30">
        <v>1400000</v>
      </c>
      <c r="J28" s="30">
        <f>G28*I28</f>
        <v>5600000</v>
      </c>
      <c r="K28" s="1"/>
      <c r="L28" s="95"/>
      <c r="M28" s="95">
        <f t="shared" si="2"/>
        <v>0</v>
      </c>
      <c r="N28" s="95">
        <f t="shared" si="2"/>
        <v>0</v>
      </c>
      <c r="O28" s="95">
        <f t="shared" si="2"/>
        <v>0</v>
      </c>
      <c r="P28" s="95">
        <f t="shared" si="1"/>
        <v>0</v>
      </c>
      <c r="Q28" s="95"/>
      <c r="R28" s="95"/>
      <c r="S28" s="95"/>
      <c r="T28" s="95"/>
      <c r="U28" s="95"/>
      <c r="V28" s="95"/>
      <c r="W28" s="95"/>
    </row>
    <row r="29" spans="1:23" s="50" customFormat="1" ht="15" customHeight="1">
      <c r="A29" s="12" t="s">
        <v>431</v>
      </c>
      <c r="B29" s="13"/>
      <c r="C29" s="31" t="s">
        <v>220</v>
      </c>
      <c r="D29" s="21"/>
      <c r="E29" s="21"/>
      <c r="F29" s="22"/>
      <c r="G29" s="17"/>
      <c r="H29" s="13"/>
      <c r="I29" s="18"/>
      <c r="J29" s="18">
        <f>J30</f>
        <v>24000000</v>
      </c>
      <c r="K29" s="2"/>
      <c r="L29" s="95"/>
      <c r="M29" s="95">
        <f t="shared" si="2"/>
        <v>0</v>
      </c>
      <c r="N29" s="95">
        <f t="shared" si="2"/>
        <v>0</v>
      </c>
      <c r="O29" s="95">
        <f t="shared" si="2"/>
        <v>0</v>
      </c>
      <c r="P29" s="95">
        <f t="shared" si="1"/>
        <v>0</v>
      </c>
      <c r="Q29" s="95"/>
      <c r="R29" s="95"/>
      <c r="S29" s="95"/>
      <c r="T29" s="95"/>
      <c r="U29" s="95"/>
      <c r="V29" s="95"/>
      <c r="W29" s="95"/>
    </row>
    <row r="30" spans="1:23">
      <c r="A30" s="12" t="s">
        <v>918</v>
      </c>
      <c r="B30" s="13"/>
      <c r="C30" s="31" t="s">
        <v>702</v>
      </c>
      <c r="D30" s="21"/>
      <c r="E30" s="69"/>
      <c r="F30" s="61"/>
      <c r="G30" s="33"/>
      <c r="H30" s="62"/>
      <c r="I30" s="35"/>
      <c r="J30" s="30">
        <f>J31+J32</f>
        <v>24000000</v>
      </c>
      <c r="K30" s="1"/>
      <c r="L30" s="116"/>
      <c r="M30" s="95">
        <f t="shared" si="2"/>
        <v>0</v>
      </c>
      <c r="N30" s="95">
        <f t="shared" si="2"/>
        <v>0</v>
      </c>
      <c r="O30" s="95">
        <f t="shared" si="2"/>
        <v>0</v>
      </c>
      <c r="P30" s="95">
        <f t="shared" si="1"/>
        <v>0</v>
      </c>
      <c r="Q30" s="95"/>
      <c r="R30" s="95"/>
      <c r="S30" s="95"/>
      <c r="T30" s="95"/>
      <c r="U30" s="95"/>
      <c r="V30" s="95"/>
      <c r="W30" s="95"/>
    </row>
    <row r="31" spans="1:23">
      <c r="A31" s="24"/>
      <c r="B31" s="25"/>
      <c r="C31" s="32" t="s">
        <v>57</v>
      </c>
      <c r="D31" s="69" t="s">
        <v>1216</v>
      </c>
      <c r="E31" s="27"/>
      <c r="F31" s="28"/>
      <c r="G31" s="33">
        <v>240</v>
      </c>
      <c r="H31" s="62" t="s">
        <v>121</v>
      </c>
      <c r="I31" s="35">
        <v>100000</v>
      </c>
      <c r="J31" s="30">
        <f>G31*I31</f>
        <v>24000000</v>
      </c>
      <c r="K31" s="1"/>
      <c r="L31" s="95">
        <f>J31/12</f>
        <v>2000000</v>
      </c>
      <c r="M31" s="95">
        <f t="shared" si="2"/>
        <v>2000000</v>
      </c>
      <c r="N31" s="95">
        <f t="shared" si="2"/>
        <v>2000000</v>
      </c>
      <c r="O31" s="95">
        <f>N31</f>
        <v>2000000</v>
      </c>
      <c r="P31" s="95">
        <f t="shared" si="1"/>
        <v>2000000</v>
      </c>
      <c r="Q31" s="95">
        <f t="shared" ref="Q31:W31" si="4">P31</f>
        <v>2000000</v>
      </c>
      <c r="R31" s="95">
        <f t="shared" si="4"/>
        <v>2000000</v>
      </c>
      <c r="S31" s="95">
        <f t="shared" si="4"/>
        <v>2000000</v>
      </c>
      <c r="T31" s="95">
        <f t="shared" si="4"/>
        <v>2000000</v>
      </c>
      <c r="U31" s="95">
        <f t="shared" si="4"/>
        <v>2000000</v>
      </c>
      <c r="V31" s="95">
        <f t="shared" si="4"/>
        <v>2000000</v>
      </c>
      <c r="W31" s="95">
        <f t="shared" si="4"/>
        <v>2000000</v>
      </c>
    </row>
    <row r="32" spans="1:23">
      <c r="A32" s="12"/>
      <c r="B32" s="13"/>
      <c r="C32" s="32" t="s">
        <v>57</v>
      </c>
      <c r="D32" s="69"/>
      <c r="E32" s="27"/>
      <c r="F32" s="28"/>
      <c r="G32" s="33"/>
      <c r="H32" s="62"/>
      <c r="I32" s="35"/>
      <c r="J32" s="30">
        <f>G32*I32</f>
        <v>0</v>
      </c>
      <c r="K32" s="1"/>
      <c r="L32" s="95"/>
      <c r="M32" s="95">
        <f t="shared" si="2"/>
        <v>0</v>
      </c>
      <c r="N32" s="95">
        <f t="shared" si="2"/>
        <v>0</v>
      </c>
      <c r="O32" s="95">
        <f t="shared" si="2"/>
        <v>0</v>
      </c>
      <c r="P32" s="95">
        <f t="shared" si="1"/>
        <v>0</v>
      </c>
      <c r="Q32" s="95">
        <f t="shared" si="1"/>
        <v>0</v>
      </c>
      <c r="R32" s="95">
        <f t="shared" si="1"/>
        <v>0</v>
      </c>
      <c r="S32" s="95">
        <f t="shared" ref="S32:U32" si="5">R32</f>
        <v>0</v>
      </c>
      <c r="T32" s="95">
        <f t="shared" si="5"/>
        <v>0</v>
      </c>
      <c r="U32" s="95">
        <f t="shared" si="5"/>
        <v>0</v>
      </c>
      <c r="V32" s="95">
        <f t="shared" ref="V32:W32" si="6">U32</f>
        <v>0</v>
      </c>
      <c r="W32" s="95">
        <f t="shared" si="6"/>
        <v>0</v>
      </c>
    </row>
    <row r="33" spans="1:23" s="50" customFormat="1">
      <c r="A33" s="12" t="s">
        <v>1207</v>
      </c>
      <c r="B33" s="13"/>
      <c r="C33" s="728"/>
      <c r="D33" s="729" t="s">
        <v>1219</v>
      </c>
      <c r="E33" s="730"/>
      <c r="F33" s="731"/>
      <c r="G33" s="54"/>
      <c r="H33" s="732"/>
      <c r="I33" s="56"/>
      <c r="J33" s="18">
        <v>2000000</v>
      </c>
      <c r="K33" s="2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</row>
    <row r="34" spans="1:23">
      <c r="A34" s="12"/>
      <c r="B34" s="13"/>
      <c r="C34" s="726"/>
      <c r="D34" s="727" t="s">
        <v>1220</v>
      </c>
      <c r="E34" s="343"/>
      <c r="F34" s="344"/>
      <c r="G34" s="33"/>
      <c r="H34" s="62"/>
      <c r="I34" s="35"/>
      <c r="J34" s="30"/>
      <c r="K34" s="1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</row>
    <row r="35" spans="1:23">
      <c r="A35" s="12"/>
      <c r="B35" s="13"/>
      <c r="C35" s="726"/>
      <c r="D35" s="727"/>
      <c r="E35" s="343" t="s">
        <v>1221</v>
      </c>
      <c r="F35" s="344"/>
      <c r="G35" s="33">
        <v>8</v>
      </c>
      <c r="H35" s="62" t="s">
        <v>170</v>
      </c>
      <c r="I35" s="35">
        <v>500000</v>
      </c>
      <c r="J35" s="30">
        <f>G35*I35</f>
        <v>4000000</v>
      </c>
      <c r="K35" s="1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</row>
    <row r="36" spans="1:23">
      <c r="A36" s="12"/>
      <c r="B36" s="13"/>
      <c r="C36" s="726"/>
      <c r="D36" s="727"/>
      <c r="E36" s="343"/>
      <c r="F36" s="344"/>
      <c r="G36" s="33"/>
      <c r="H36" s="62"/>
      <c r="I36" s="35"/>
      <c r="J36" s="30"/>
      <c r="K36" s="1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</row>
    <row r="37" spans="1:23" ht="15.75" thickBot="1">
      <c r="A37" s="24"/>
      <c r="B37" s="25"/>
      <c r="C37" s="36"/>
      <c r="D37" s="37"/>
      <c r="E37" s="37"/>
      <c r="F37" s="38"/>
      <c r="G37" s="29"/>
      <c r="H37" s="25"/>
      <c r="I37" s="30"/>
      <c r="J37" s="30"/>
      <c r="K37" s="1"/>
      <c r="L37" s="3"/>
      <c r="M37" s="3"/>
      <c r="N37" s="3"/>
      <c r="O37" s="3"/>
      <c r="P37" s="1"/>
    </row>
    <row r="38" spans="1:23" ht="15.75" thickTop="1">
      <c r="A38" s="982" t="s">
        <v>126</v>
      </c>
      <c r="B38" s="982"/>
      <c r="C38" s="982"/>
      <c r="D38" s="982"/>
      <c r="E38" s="982"/>
      <c r="F38" s="982"/>
      <c r="G38" s="982"/>
      <c r="H38" s="982"/>
      <c r="I38" s="982"/>
      <c r="J38" s="39">
        <f>J22+J25+J29+J33</f>
        <v>44000000</v>
      </c>
      <c r="K38" s="1"/>
      <c r="L38" s="3"/>
      <c r="M38" s="3"/>
      <c r="N38" s="3"/>
      <c r="O38" s="3"/>
      <c r="P38" s="1"/>
    </row>
    <row r="39" spans="1:23">
      <c r="A39" s="40"/>
      <c r="B39" s="983" t="s">
        <v>127</v>
      </c>
      <c r="C39" s="983"/>
      <c r="D39" s="983"/>
      <c r="E39" s="983"/>
      <c r="F39" s="983"/>
      <c r="G39" s="41"/>
      <c r="H39" s="41"/>
      <c r="I39" s="41"/>
      <c r="J39" s="42"/>
      <c r="K39" s="1"/>
      <c r="L39" s="3"/>
      <c r="M39" s="3"/>
      <c r="N39" s="3"/>
      <c r="O39" s="3"/>
      <c r="P39" s="1"/>
    </row>
    <row r="40" spans="1:23">
      <c r="A40" s="977" t="s">
        <v>128</v>
      </c>
      <c r="B40" s="975"/>
      <c r="C40" s="975"/>
      <c r="D40" s="7" t="s">
        <v>95</v>
      </c>
      <c r="E40" s="978">
        <f>J38/4</f>
        <v>11000000</v>
      </c>
      <c r="F40" s="978"/>
      <c r="G40" s="4"/>
      <c r="H40" s="4"/>
      <c r="I40" s="4"/>
      <c r="J40" s="44"/>
      <c r="K40" s="1"/>
      <c r="L40" s="3"/>
      <c r="M40" s="3"/>
      <c r="N40" s="3"/>
      <c r="O40" s="3"/>
      <c r="P40" s="1"/>
    </row>
    <row r="41" spans="1:23">
      <c r="A41" s="977" t="s">
        <v>129</v>
      </c>
      <c r="B41" s="975"/>
      <c r="C41" s="975"/>
      <c r="D41" s="7" t="s">
        <v>95</v>
      </c>
      <c r="E41" s="978">
        <f>E40</f>
        <v>11000000</v>
      </c>
      <c r="F41" s="978"/>
      <c r="G41" s="4"/>
      <c r="H41" s="4"/>
      <c r="I41" s="4"/>
      <c r="J41" s="44"/>
      <c r="K41" s="1"/>
      <c r="L41" s="3"/>
      <c r="M41" s="3"/>
      <c r="N41" s="3"/>
      <c r="O41" s="3"/>
      <c r="P41" s="1"/>
    </row>
    <row r="42" spans="1:23">
      <c r="A42" s="977" t="s">
        <v>130</v>
      </c>
      <c r="B42" s="975"/>
      <c r="C42" s="975"/>
      <c r="D42" s="7" t="s">
        <v>95</v>
      </c>
      <c r="E42" s="978">
        <f t="shared" ref="E42:E43" si="7">E41</f>
        <v>11000000</v>
      </c>
      <c r="F42" s="978"/>
      <c r="G42" s="4"/>
      <c r="H42" s="4"/>
      <c r="I42" s="4"/>
      <c r="J42" s="44"/>
      <c r="K42" s="1"/>
      <c r="L42" s="3"/>
      <c r="M42" s="3"/>
      <c r="N42" s="3"/>
      <c r="O42" s="3"/>
      <c r="P42" s="1"/>
    </row>
    <row r="43" spans="1:23">
      <c r="A43" s="979" t="s">
        <v>131</v>
      </c>
      <c r="B43" s="980"/>
      <c r="C43" s="980"/>
      <c r="D43" s="45" t="s">
        <v>95</v>
      </c>
      <c r="E43" s="978">
        <f t="shared" si="7"/>
        <v>11000000</v>
      </c>
      <c r="F43" s="978"/>
      <c r="G43" s="46"/>
      <c r="H43" s="46"/>
      <c r="I43" s="46"/>
      <c r="J43" s="47"/>
      <c r="K43" s="1"/>
      <c r="L43" s="3"/>
      <c r="M43" s="3"/>
      <c r="N43" s="3"/>
      <c r="O43" s="3"/>
      <c r="P43" s="1"/>
    </row>
    <row r="44" spans="1:23">
      <c r="A44" s="131"/>
      <c r="B44" s="132"/>
      <c r="C44" s="132"/>
      <c r="D44" s="132"/>
      <c r="E44" s="132"/>
      <c r="F44" s="133"/>
      <c r="G44" s="961" t="s">
        <v>1307</v>
      </c>
      <c r="H44" s="961"/>
      <c r="I44" s="961"/>
      <c r="J44" s="962"/>
      <c r="K44" s="1"/>
      <c r="L44" s="3"/>
      <c r="M44" s="3"/>
      <c r="N44" s="3"/>
      <c r="O44" s="3"/>
      <c r="P44" s="1"/>
    </row>
    <row r="45" spans="1:23">
      <c r="A45" s="139"/>
      <c r="B45" s="947"/>
      <c r="C45" s="947"/>
      <c r="D45" s="947"/>
      <c r="E45" s="947"/>
      <c r="F45" s="948"/>
      <c r="G45" s="96"/>
      <c r="H45" s="96"/>
      <c r="I45" s="96" t="s">
        <v>1109</v>
      </c>
      <c r="J45" s="135"/>
      <c r="K45" s="1"/>
      <c r="L45" s="3"/>
      <c r="M45" s="3"/>
      <c r="N45" s="3"/>
      <c r="O45" s="3"/>
      <c r="P45" s="1"/>
    </row>
    <row r="46" spans="1:23">
      <c r="A46" s="139"/>
      <c r="B46" s="927"/>
      <c r="C46" s="927"/>
      <c r="D46" s="927"/>
      <c r="E46" s="927"/>
      <c r="F46" s="949"/>
      <c r="G46" s="950" t="s">
        <v>1094</v>
      </c>
      <c r="H46" s="927"/>
      <c r="I46" s="927"/>
      <c r="J46" s="949"/>
      <c r="K46" s="1"/>
      <c r="L46" s="3"/>
      <c r="M46" s="3"/>
      <c r="N46" s="3"/>
      <c r="O46" s="3"/>
      <c r="P46" s="1"/>
    </row>
    <row r="47" spans="1:23">
      <c r="A47" s="139"/>
      <c r="B47" s="96"/>
      <c r="C47" s="96"/>
      <c r="D47" s="96"/>
      <c r="E47" s="96"/>
      <c r="F47" s="135"/>
      <c r="G47" s="96"/>
      <c r="H47" s="96"/>
      <c r="I47" s="96"/>
      <c r="J47" s="135"/>
      <c r="K47" s="1"/>
      <c r="L47" s="3"/>
      <c r="M47" s="3"/>
      <c r="N47" s="3"/>
      <c r="O47" s="3"/>
      <c r="P47" s="1"/>
    </row>
    <row r="48" spans="1:23">
      <c r="A48" s="139"/>
      <c r="B48" s="96"/>
      <c r="C48" s="96"/>
      <c r="D48" s="96"/>
      <c r="E48" s="96"/>
      <c r="F48" s="135"/>
      <c r="G48" s="96"/>
      <c r="H48" s="96"/>
      <c r="I48" s="96"/>
      <c r="J48" s="135"/>
      <c r="K48" s="1"/>
      <c r="L48" s="3"/>
      <c r="M48" s="3"/>
      <c r="N48" s="3"/>
      <c r="O48" s="3"/>
      <c r="P48" s="1"/>
    </row>
    <row r="49" spans="1:16">
      <c r="A49" s="139"/>
      <c r="B49" s="96"/>
      <c r="C49" s="96"/>
      <c r="D49" s="96"/>
      <c r="E49" s="96"/>
      <c r="F49" s="135"/>
      <c r="G49" s="96"/>
      <c r="H49" s="96"/>
      <c r="I49" s="96"/>
      <c r="J49" s="135"/>
      <c r="K49" s="1"/>
      <c r="L49" s="3"/>
      <c r="M49" s="3"/>
      <c r="N49" s="3"/>
      <c r="O49" s="3"/>
      <c r="P49" s="1"/>
    </row>
    <row r="50" spans="1:16">
      <c r="A50" s="139"/>
      <c r="B50" s="96"/>
      <c r="C50" s="96"/>
      <c r="D50" s="96"/>
      <c r="E50" s="96"/>
      <c r="F50" s="135"/>
      <c r="G50" s="96"/>
      <c r="H50" s="96"/>
      <c r="I50" s="96"/>
      <c r="J50" s="135"/>
      <c r="K50" s="1"/>
      <c r="L50" s="3"/>
      <c r="M50" s="3"/>
      <c r="N50" s="3"/>
      <c r="O50" s="3"/>
      <c r="P50" s="1"/>
    </row>
    <row r="51" spans="1:16">
      <c r="A51" s="139"/>
      <c r="B51" s="951"/>
      <c r="C51" s="951"/>
      <c r="D51" s="951"/>
      <c r="E51" s="951"/>
      <c r="F51" s="952"/>
      <c r="G51" s="953" t="s">
        <v>1295</v>
      </c>
      <c r="H51" s="951"/>
      <c r="I51" s="951"/>
      <c r="J51" s="952"/>
    </row>
    <row r="52" spans="1:16">
      <c r="A52" s="140"/>
      <c r="B52" s="137"/>
      <c r="C52" s="137"/>
      <c r="D52" s="137"/>
      <c r="E52" s="137"/>
      <c r="F52" s="138"/>
      <c r="G52" s="958"/>
      <c r="H52" s="958"/>
      <c r="I52" s="958"/>
      <c r="J52" s="959"/>
    </row>
    <row r="53" spans="1:16">
      <c r="A53" s="4"/>
      <c r="B53" s="4"/>
      <c r="C53" s="4"/>
      <c r="D53" s="4"/>
      <c r="E53" s="4"/>
      <c r="F53" s="4"/>
      <c r="G53" s="976"/>
      <c r="H53" s="976"/>
      <c r="I53" s="976"/>
      <c r="J53" s="976"/>
    </row>
  </sheetData>
  <mergeCells count="33">
    <mergeCell ref="A41:C41"/>
    <mergeCell ref="E41:F41"/>
    <mergeCell ref="J12:J14"/>
    <mergeCell ref="L12:W14"/>
    <mergeCell ref="A40:C40"/>
    <mergeCell ref="E40:F40"/>
    <mergeCell ref="A38:I38"/>
    <mergeCell ref="B39:F39"/>
    <mergeCell ref="A15:B15"/>
    <mergeCell ref="C15:F15"/>
    <mergeCell ref="G15:H15"/>
    <mergeCell ref="A12:B14"/>
    <mergeCell ref="C12:F14"/>
    <mergeCell ref="G12:H14"/>
    <mergeCell ref="I12:I14"/>
    <mergeCell ref="G53:J53"/>
    <mergeCell ref="A42:C42"/>
    <mergeCell ref="E42:F42"/>
    <mergeCell ref="A43:C43"/>
    <mergeCell ref="E43:F43"/>
    <mergeCell ref="G44:J44"/>
    <mergeCell ref="B45:F45"/>
    <mergeCell ref="B46:F46"/>
    <mergeCell ref="G46:J46"/>
    <mergeCell ref="B51:F51"/>
    <mergeCell ref="G51:J51"/>
    <mergeCell ref="G52:J52"/>
    <mergeCell ref="A11:B11"/>
    <mergeCell ref="A1:J1"/>
    <mergeCell ref="A2:J2"/>
    <mergeCell ref="A3:J3"/>
    <mergeCell ref="E8:F8"/>
    <mergeCell ref="E10:F10"/>
  </mergeCells>
  <hyperlinks>
    <hyperlink ref="L11" location="LAMPIRAN!A1" display="LAMPIRAN!A1" xr:uid="{00000000-0004-0000-1600-000000000000}"/>
  </hyperlinks>
  <pageMargins left="0.70866141732283472" right="0.31496062992125984" top="0.55118110236220474" bottom="0.31496062992125984" header="0.31496062992125984" footer="0.31496062992125984"/>
  <pageSetup paperSize="5" scale="85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O43"/>
  <sheetViews>
    <sheetView workbookViewId="0">
      <selection activeCell="O19" sqref="O19"/>
    </sheetView>
  </sheetViews>
  <sheetFormatPr defaultRowHeight="15"/>
  <cols>
    <col min="1" max="1" width="2.7109375" customWidth="1"/>
    <col min="2" max="2" width="10.7109375" customWidth="1"/>
    <col min="3" max="4" width="2.7109375" customWidth="1"/>
    <col min="6" max="6" width="25.7109375" customWidth="1"/>
    <col min="9" max="10" width="17.7109375" customWidth="1"/>
    <col min="11" max="11" width="2.7109375" customWidth="1"/>
    <col min="12" max="15" width="12.7109375" customWidth="1"/>
  </cols>
  <sheetData>
    <row r="1" spans="1:15" ht="15.75">
      <c r="A1" s="974" t="s">
        <v>90</v>
      </c>
      <c r="B1" s="974"/>
      <c r="C1" s="974"/>
      <c r="D1" s="974"/>
      <c r="E1" s="974"/>
      <c r="F1" s="974"/>
      <c r="G1" s="974"/>
      <c r="H1" s="974"/>
      <c r="I1" s="974"/>
      <c r="J1" s="974"/>
      <c r="K1" s="1"/>
      <c r="L1" s="3"/>
      <c r="M1" s="3"/>
      <c r="N1" s="3"/>
      <c r="O1" s="3"/>
    </row>
    <row r="2" spans="1:15" ht="15.75">
      <c r="A2" s="974" t="s">
        <v>1159</v>
      </c>
      <c r="B2" s="974"/>
      <c r="C2" s="974"/>
      <c r="D2" s="974"/>
      <c r="E2" s="974"/>
      <c r="F2" s="974"/>
      <c r="G2" s="974"/>
      <c r="H2" s="974"/>
      <c r="I2" s="974"/>
      <c r="J2" s="974"/>
      <c r="K2" s="1"/>
      <c r="L2" s="3"/>
      <c r="M2" s="3"/>
      <c r="N2" s="3"/>
      <c r="O2" s="3"/>
    </row>
    <row r="3" spans="1:15" ht="15.75">
      <c r="A3" s="974" t="str">
        <f>'2.2.2'!A3:J3</f>
        <v>TAHUN ANGGARAN 2024</v>
      </c>
      <c r="B3" s="974"/>
      <c r="C3" s="974"/>
      <c r="D3" s="974"/>
      <c r="E3" s="974"/>
      <c r="F3" s="974"/>
      <c r="G3" s="974"/>
      <c r="H3" s="974"/>
      <c r="I3" s="974"/>
      <c r="J3" s="974"/>
      <c r="K3" s="1"/>
      <c r="L3" s="3"/>
      <c r="M3" s="3"/>
      <c r="N3" s="3"/>
      <c r="O3" s="3"/>
    </row>
    <row r="4" spans="1:15">
      <c r="A4" s="4"/>
      <c r="B4" s="4"/>
      <c r="C4" s="4"/>
      <c r="D4" s="4"/>
      <c r="E4" s="4"/>
      <c r="F4" s="4"/>
      <c r="G4" s="4"/>
      <c r="H4" s="4"/>
      <c r="I4" s="4"/>
      <c r="J4" s="4"/>
      <c r="K4" s="1"/>
      <c r="L4" s="3"/>
      <c r="M4" s="3"/>
      <c r="N4" s="3"/>
      <c r="O4" s="3"/>
    </row>
    <row r="5" spans="1:15">
      <c r="A5" s="5" t="s">
        <v>93</v>
      </c>
      <c r="B5" s="4" t="s">
        <v>94</v>
      </c>
      <c r="C5" s="6"/>
      <c r="D5" s="7" t="s">
        <v>95</v>
      </c>
      <c r="E5" s="5" t="s">
        <v>96</v>
      </c>
      <c r="F5" s="6" t="str">
        <f>'2.3.9'!F5</f>
        <v>Pelaksanaan Pembangunan Desa</v>
      </c>
      <c r="G5" s="4"/>
      <c r="H5" s="4"/>
      <c r="I5" s="4"/>
      <c r="J5" s="4"/>
      <c r="K5" s="1"/>
      <c r="L5" s="3"/>
      <c r="M5" s="3"/>
      <c r="N5" s="3"/>
      <c r="O5" s="3"/>
    </row>
    <row r="6" spans="1:15">
      <c r="A6" s="5" t="s">
        <v>96</v>
      </c>
      <c r="B6" s="4" t="s">
        <v>97</v>
      </c>
      <c r="C6" s="6"/>
      <c r="D6" s="7" t="s">
        <v>95</v>
      </c>
      <c r="E6" s="5" t="s">
        <v>432</v>
      </c>
      <c r="F6" s="6" t="str">
        <f>'2.3.9'!F6</f>
        <v>Pekerjaan Umum dan Penataan Ruang</v>
      </c>
      <c r="G6" s="4"/>
      <c r="H6" s="4"/>
      <c r="I6" s="4"/>
      <c r="J6" s="4"/>
      <c r="K6" s="1"/>
      <c r="L6" s="3"/>
      <c r="M6" s="3"/>
      <c r="N6" s="3"/>
      <c r="O6" s="3"/>
    </row>
    <row r="7" spans="1:15">
      <c r="A7" s="5" t="s">
        <v>99</v>
      </c>
      <c r="B7" s="4" t="s">
        <v>100</v>
      </c>
      <c r="C7" s="6"/>
      <c r="D7" s="7" t="s">
        <v>95</v>
      </c>
      <c r="E7" s="5" t="s">
        <v>437</v>
      </c>
      <c r="F7" s="994" t="str">
        <f>LAMPIRAN!F170</f>
        <v>Pembangunan/Rehabilitasi/Peningkatan/Pengerasan Jalan Lingkungan Permukiman/Gang</v>
      </c>
      <c r="G7" s="994"/>
      <c r="H7" s="994"/>
      <c r="I7" s="994"/>
      <c r="J7" s="994"/>
      <c r="K7" s="1"/>
      <c r="L7" s="3"/>
      <c r="M7" s="3"/>
      <c r="N7" s="3"/>
      <c r="O7" s="3"/>
    </row>
    <row r="8" spans="1:15">
      <c r="A8" s="5"/>
      <c r="B8" s="4"/>
      <c r="C8" s="6"/>
      <c r="D8" s="7"/>
      <c r="E8" s="5"/>
      <c r="F8" s="994"/>
      <c r="G8" s="994"/>
      <c r="H8" s="994"/>
      <c r="I8" s="994"/>
      <c r="J8" s="994"/>
      <c r="K8" s="1"/>
      <c r="L8" s="3"/>
      <c r="M8" s="3"/>
      <c r="N8" s="3"/>
      <c r="O8" s="3"/>
    </row>
    <row r="9" spans="1:15">
      <c r="A9" s="5" t="s">
        <v>102</v>
      </c>
      <c r="B9" s="4" t="s">
        <v>103</v>
      </c>
      <c r="C9" s="6"/>
      <c r="D9" s="7" t="s">
        <v>95</v>
      </c>
      <c r="E9" s="975" t="str">
        <f>'2.2.2'!E8:F8</f>
        <v>01 Januari s/d 31 Desember 2024</v>
      </c>
      <c r="F9" s="975"/>
      <c r="G9" s="4"/>
      <c r="H9" s="4"/>
      <c r="I9" s="4"/>
      <c r="J9" s="4"/>
      <c r="K9" s="1"/>
      <c r="L9" s="3"/>
      <c r="M9" s="3"/>
      <c r="N9" s="3"/>
      <c r="O9" s="3"/>
    </row>
    <row r="10" spans="1:15">
      <c r="A10" s="5"/>
      <c r="B10" s="4" t="s">
        <v>104</v>
      </c>
      <c r="C10" s="6"/>
      <c r="D10" s="7"/>
      <c r="E10" s="4"/>
      <c r="F10" s="6"/>
      <c r="G10" s="4"/>
      <c r="H10" s="4"/>
      <c r="I10" s="4"/>
      <c r="J10" s="4"/>
      <c r="K10" s="1"/>
      <c r="L10" s="3"/>
      <c r="M10" s="3"/>
      <c r="N10" s="3"/>
      <c r="O10" s="3"/>
    </row>
    <row r="11" spans="1:15">
      <c r="A11" s="5" t="s">
        <v>105</v>
      </c>
      <c r="B11" s="4" t="s">
        <v>106</v>
      </c>
      <c r="C11" s="6"/>
      <c r="D11" s="7" t="s">
        <v>95</v>
      </c>
      <c r="E11" s="975" t="str">
        <f>'2.3.9'!E10:F10</f>
        <v>DD</v>
      </c>
      <c r="F11" s="975"/>
      <c r="G11" s="4"/>
      <c r="H11" s="4"/>
      <c r="I11" s="4"/>
      <c r="J11" s="4"/>
      <c r="K11" s="1"/>
      <c r="L11" s="3"/>
      <c r="M11" s="3"/>
      <c r="N11" s="3"/>
      <c r="O11" s="3"/>
    </row>
    <row r="12" spans="1:15">
      <c r="A12" s="973" t="s">
        <v>108</v>
      </c>
      <c r="B12" s="973"/>
      <c r="C12" s="6"/>
      <c r="D12" s="8" t="s">
        <v>95</v>
      </c>
      <c r="E12" s="9"/>
      <c r="F12" s="6"/>
      <c r="G12" s="4"/>
      <c r="H12" s="4"/>
      <c r="I12" s="4"/>
      <c r="J12" s="4"/>
      <c r="K12" s="1"/>
      <c r="L12" s="3"/>
      <c r="M12" s="3"/>
      <c r="N12" s="3"/>
      <c r="O12" s="3"/>
    </row>
    <row r="13" spans="1:15">
      <c r="A13" s="987" t="s">
        <v>109</v>
      </c>
      <c r="B13" s="987"/>
      <c r="C13" s="987" t="s">
        <v>110</v>
      </c>
      <c r="D13" s="987"/>
      <c r="E13" s="987"/>
      <c r="F13" s="987"/>
      <c r="G13" s="988" t="s">
        <v>111</v>
      </c>
      <c r="H13" s="989"/>
      <c r="I13" s="981" t="s">
        <v>112</v>
      </c>
      <c r="J13" s="981" t="s">
        <v>113</v>
      </c>
      <c r="K13" s="1"/>
      <c r="L13" s="995" t="s">
        <v>114</v>
      </c>
      <c r="M13" s="995" t="s">
        <v>115</v>
      </c>
      <c r="N13" s="995" t="s">
        <v>116</v>
      </c>
      <c r="O13" s="995" t="s">
        <v>117</v>
      </c>
    </row>
    <row r="14" spans="1:15">
      <c r="A14" s="987"/>
      <c r="B14" s="987"/>
      <c r="C14" s="987"/>
      <c r="D14" s="987"/>
      <c r="E14" s="987"/>
      <c r="F14" s="987"/>
      <c r="G14" s="990"/>
      <c r="H14" s="991"/>
      <c r="I14" s="981"/>
      <c r="J14" s="981"/>
      <c r="K14" s="1"/>
      <c r="L14" s="995"/>
      <c r="M14" s="995"/>
      <c r="N14" s="995"/>
      <c r="O14" s="995"/>
    </row>
    <row r="15" spans="1:15">
      <c r="A15" s="987"/>
      <c r="B15" s="987"/>
      <c r="C15" s="987"/>
      <c r="D15" s="987"/>
      <c r="E15" s="987"/>
      <c r="F15" s="987"/>
      <c r="G15" s="992"/>
      <c r="H15" s="993"/>
      <c r="I15" s="981"/>
      <c r="J15" s="981"/>
      <c r="K15" s="1"/>
      <c r="L15" s="995"/>
      <c r="M15" s="995"/>
      <c r="N15" s="995"/>
      <c r="O15" s="995"/>
    </row>
    <row r="16" spans="1:15">
      <c r="A16" s="984">
        <v>1</v>
      </c>
      <c r="B16" s="984"/>
      <c r="C16" s="984">
        <v>2</v>
      </c>
      <c r="D16" s="984"/>
      <c r="E16" s="984"/>
      <c r="F16" s="984"/>
      <c r="G16" s="985">
        <v>3</v>
      </c>
      <c r="H16" s="986"/>
      <c r="I16" s="10">
        <v>4</v>
      </c>
      <c r="J16" s="10">
        <v>5</v>
      </c>
      <c r="K16" s="1"/>
      <c r="L16" s="11">
        <v>1</v>
      </c>
      <c r="M16" s="11">
        <v>2</v>
      </c>
      <c r="N16" s="11">
        <v>3</v>
      </c>
      <c r="O16" s="11">
        <v>4</v>
      </c>
    </row>
    <row r="17" spans="1:15">
      <c r="A17" s="12"/>
      <c r="B17" s="13"/>
      <c r="C17" s="14"/>
      <c r="D17" s="15"/>
      <c r="E17" s="15"/>
      <c r="F17" s="16"/>
      <c r="G17" s="17"/>
      <c r="H17" s="13"/>
      <c r="I17" s="18"/>
      <c r="J17" s="18"/>
      <c r="K17" s="1"/>
      <c r="L17" s="3"/>
      <c r="M17" s="3"/>
      <c r="N17" s="3"/>
      <c r="O17" s="3"/>
    </row>
    <row r="18" spans="1:15">
      <c r="A18" s="14" t="str">
        <f>E5</f>
        <v>2.</v>
      </c>
      <c r="B18" s="13"/>
      <c r="C18" s="14" t="str">
        <f>F5</f>
        <v>Pelaksanaan Pembangunan Desa</v>
      </c>
      <c r="D18" s="15"/>
      <c r="E18" s="15"/>
      <c r="F18" s="16"/>
      <c r="G18" s="17"/>
      <c r="H18" s="13"/>
      <c r="I18" s="18"/>
      <c r="J18" s="18">
        <f>J19</f>
        <v>660000000</v>
      </c>
      <c r="K18" s="1"/>
      <c r="L18" s="3"/>
      <c r="M18" s="3"/>
      <c r="N18" s="3"/>
      <c r="O18" s="3"/>
    </row>
    <row r="19" spans="1:15">
      <c r="A19" s="19" t="str">
        <f>E6</f>
        <v>2.3</v>
      </c>
      <c r="B19" s="13"/>
      <c r="C19" s="14" t="str">
        <f>F6</f>
        <v>Pekerjaan Umum dan Penataan Ruang</v>
      </c>
      <c r="D19" s="15"/>
      <c r="E19" s="15"/>
      <c r="F19" s="16"/>
      <c r="G19" s="17"/>
      <c r="H19" s="13"/>
      <c r="I19" s="18"/>
      <c r="J19" s="18">
        <f>J20</f>
        <v>660000000</v>
      </c>
      <c r="K19" s="1"/>
      <c r="L19" s="3"/>
      <c r="M19" s="3"/>
      <c r="N19" s="3"/>
      <c r="O19" s="3"/>
    </row>
    <row r="20" spans="1:15" ht="42.75" customHeight="1">
      <c r="A20" s="19" t="str">
        <f>E7</f>
        <v>2.3.10</v>
      </c>
      <c r="B20" s="13"/>
      <c r="C20" s="996" t="str">
        <f>F7</f>
        <v>Pembangunan/Rehabilitasi/Peningkatan/Pengerasan Jalan Lingkungan Permukiman/Gang</v>
      </c>
      <c r="D20" s="997"/>
      <c r="E20" s="997"/>
      <c r="F20" s="998"/>
      <c r="G20" s="17"/>
      <c r="H20" s="13"/>
      <c r="I20" s="18"/>
      <c r="J20" s="18">
        <f>J21</f>
        <v>660000000</v>
      </c>
      <c r="K20" s="1"/>
      <c r="L20" s="3"/>
      <c r="M20" s="3"/>
      <c r="N20" s="3"/>
      <c r="O20" s="3"/>
    </row>
    <row r="21" spans="1:15">
      <c r="A21" s="12" t="s">
        <v>438</v>
      </c>
      <c r="B21" s="13"/>
      <c r="C21" s="20" t="s">
        <v>55</v>
      </c>
      <c r="D21" s="21"/>
      <c r="E21" s="21"/>
      <c r="F21" s="16"/>
      <c r="G21" s="17"/>
      <c r="H21" s="13"/>
      <c r="I21" s="18"/>
      <c r="J21" s="18">
        <f>SUM(J22:J25)</f>
        <v>660000000</v>
      </c>
      <c r="K21" s="1"/>
      <c r="L21" s="3"/>
      <c r="M21" s="3"/>
      <c r="N21" s="3"/>
      <c r="O21" s="3"/>
    </row>
    <row r="22" spans="1:15" ht="15" customHeight="1">
      <c r="A22" s="667"/>
      <c r="B22" s="668"/>
      <c r="C22" s="710" t="s">
        <v>1231</v>
      </c>
      <c r="D22" s="706"/>
      <c r="E22" s="706"/>
      <c r="F22" s="707"/>
      <c r="G22" s="670">
        <v>1</v>
      </c>
      <c r="H22" s="671" t="s">
        <v>436</v>
      </c>
      <c r="I22" s="712">
        <v>200000000</v>
      </c>
      <c r="J22" s="712">
        <v>250000000</v>
      </c>
      <c r="K22" s="1"/>
      <c r="L22" s="3"/>
      <c r="M22" s="3"/>
      <c r="N22" s="3"/>
      <c r="O22" s="3"/>
    </row>
    <row r="23" spans="1:15" ht="15" customHeight="1">
      <c r="A23" s="323"/>
      <c r="B23" s="324"/>
      <c r="C23" s="711" t="s">
        <v>1264</v>
      </c>
      <c r="D23" s="708"/>
      <c r="E23" s="708"/>
      <c r="F23" s="709"/>
      <c r="G23" s="670">
        <v>1</v>
      </c>
      <c r="H23" s="671" t="s">
        <v>436</v>
      </c>
      <c r="I23" s="713">
        <v>200000000</v>
      </c>
      <c r="J23" s="712">
        <f t="shared" ref="J23" si="0">G23*I23</f>
        <v>200000000</v>
      </c>
      <c r="K23" s="1"/>
      <c r="L23" s="3"/>
      <c r="M23" s="3"/>
      <c r="N23" s="3"/>
      <c r="O23" s="3"/>
    </row>
    <row r="24" spans="1:15">
      <c r="A24" s="346"/>
      <c r="B24" s="25"/>
      <c r="C24" s="669" t="s">
        <v>1232</v>
      </c>
      <c r="D24" s="27"/>
      <c r="E24" s="27"/>
      <c r="F24" s="28"/>
      <c r="G24" s="670">
        <v>1</v>
      </c>
      <c r="H24" s="671" t="s">
        <v>436</v>
      </c>
      <c r="I24" s="30">
        <v>50000000</v>
      </c>
      <c r="J24" s="712">
        <v>50000000</v>
      </c>
      <c r="K24" s="1"/>
      <c r="L24" s="3"/>
      <c r="M24" s="3"/>
      <c r="N24" s="3"/>
      <c r="O24" s="3"/>
    </row>
    <row r="25" spans="1:15">
      <c r="A25" s="24"/>
      <c r="B25" s="25"/>
      <c r="C25" s="345" t="s">
        <v>1265</v>
      </c>
      <c r="D25" s="27"/>
      <c r="E25" s="27"/>
      <c r="F25" s="28"/>
      <c r="G25" s="670">
        <v>1</v>
      </c>
      <c r="H25" s="671" t="s">
        <v>436</v>
      </c>
      <c r="I25" s="30">
        <v>50000000</v>
      </c>
      <c r="J25" s="712">
        <v>160000000</v>
      </c>
      <c r="K25" s="1"/>
      <c r="L25" s="3"/>
      <c r="M25" s="3"/>
      <c r="N25" s="3"/>
      <c r="O25" s="3"/>
    </row>
    <row r="26" spans="1:15">
      <c r="A26" s="24"/>
      <c r="B26" s="25"/>
      <c r="C26" s="26"/>
      <c r="D26" s="27"/>
      <c r="E26" s="27"/>
      <c r="F26" s="28"/>
      <c r="G26" s="366"/>
      <c r="H26" s="25"/>
      <c r="I26" s="30"/>
      <c r="J26" s="30"/>
      <c r="K26" s="1"/>
      <c r="L26" s="3"/>
      <c r="M26" s="3"/>
      <c r="N26" s="3"/>
      <c r="O26" s="3"/>
    </row>
    <row r="27" spans="1:15" ht="15.75" thickBot="1">
      <c r="A27" s="24"/>
      <c r="B27" s="25"/>
      <c r="C27" s="36"/>
      <c r="D27" s="37"/>
      <c r="E27" s="37"/>
      <c r="F27" s="38"/>
      <c r="G27" s="29"/>
      <c r="H27" s="25"/>
      <c r="I27" s="30"/>
      <c r="J27" s="30"/>
      <c r="K27" s="1"/>
      <c r="L27" s="3"/>
      <c r="M27" s="3"/>
      <c r="N27" s="3"/>
      <c r="O27" s="3"/>
    </row>
    <row r="28" spans="1:15" ht="15.75" thickTop="1">
      <c r="A28" s="982" t="s">
        <v>126</v>
      </c>
      <c r="B28" s="982"/>
      <c r="C28" s="982"/>
      <c r="D28" s="982"/>
      <c r="E28" s="982"/>
      <c r="F28" s="982"/>
      <c r="G28" s="982"/>
      <c r="H28" s="982"/>
      <c r="I28" s="982"/>
      <c r="J28" s="39">
        <f>J19</f>
        <v>660000000</v>
      </c>
      <c r="K28" s="1"/>
      <c r="L28" s="3">
        <f>SUM(L17:L27)</f>
        <v>0</v>
      </c>
      <c r="M28" s="3">
        <f>SUM(M17:M27)</f>
        <v>0</v>
      </c>
      <c r="N28" s="3">
        <f>SUM(N17:N27)</f>
        <v>0</v>
      </c>
      <c r="O28" s="3">
        <f>SUM(O17:O27)</f>
        <v>0</v>
      </c>
    </row>
    <row r="29" spans="1:15">
      <c r="A29" s="40"/>
      <c r="B29" s="983" t="s">
        <v>127</v>
      </c>
      <c r="C29" s="983"/>
      <c r="D29" s="983"/>
      <c r="E29" s="983"/>
      <c r="F29" s="983"/>
      <c r="G29" s="41"/>
      <c r="H29" s="41"/>
      <c r="I29" s="41"/>
      <c r="J29" s="42"/>
      <c r="K29" s="1"/>
      <c r="L29" s="23">
        <f>SUM(L28:O28)</f>
        <v>0</v>
      </c>
      <c r="M29" s="43">
        <f>J28-L29</f>
        <v>660000000</v>
      </c>
      <c r="N29" s="3"/>
      <c r="O29" s="3"/>
    </row>
    <row r="30" spans="1:15">
      <c r="A30" s="977" t="s">
        <v>128</v>
      </c>
      <c r="B30" s="975"/>
      <c r="C30" s="975"/>
      <c r="D30" s="7" t="s">
        <v>95</v>
      </c>
      <c r="E30" s="978">
        <f>J22</f>
        <v>250000000</v>
      </c>
      <c r="F30" s="978"/>
      <c r="G30" s="4"/>
      <c r="H30" s="4"/>
      <c r="I30" s="4"/>
      <c r="J30" s="44"/>
      <c r="K30" s="1"/>
      <c r="L30" s="3"/>
      <c r="M30" s="3"/>
      <c r="N30" s="3"/>
      <c r="O30" s="3"/>
    </row>
    <row r="31" spans="1:15">
      <c r="A31" s="977" t="s">
        <v>129</v>
      </c>
      <c r="B31" s="975"/>
      <c r="C31" s="975"/>
      <c r="D31" s="7" t="s">
        <v>95</v>
      </c>
      <c r="E31" s="978">
        <f>J23+J24</f>
        <v>250000000</v>
      </c>
      <c r="F31" s="978"/>
      <c r="G31" s="4"/>
      <c r="H31" s="4"/>
      <c r="I31" s="4"/>
      <c r="J31" s="44"/>
      <c r="K31" s="1"/>
      <c r="L31" s="3"/>
      <c r="M31" s="3"/>
      <c r="N31" s="3"/>
      <c r="O31" s="3"/>
    </row>
    <row r="32" spans="1:15">
      <c r="A32" s="977" t="s">
        <v>130</v>
      </c>
      <c r="B32" s="975"/>
      <c r="C32" s="975"/>
      <c r="D32" s="7" t="s">
        <v>95</v>
      </c>
      <c r="E32" s="978">
        <f>J25</f>
        <v>160000000</v>
      </c>
      <c r="F32" s="978"/>
      <c r="G32" s="4"/>
      <c r="H32" s="4"/>
      <c r="I32" s="4"/>
      <c r="J32" s="44"/>
      <c r="K32" s="1"/>
      <c r="L32" s="3"/>
      <c r="M32" s="3"/>
      <c r="N32" s="3"/>
      <c r="O32" s="3"/>
    </row>
    <row r="33" spans="1:15">
      <c r="A33" s="979" t="s">
        <v>131</v>
      </c>
      <c r="B33" s="980"/>
      <c r="C33" s="980"/>
      <c r="D33" s="45" t="s">
        <v>95</v>
      </c>
      <c r="E33" s="999">
        <f>O28</f>
        <v>0</v>
      </c>
      <c r="F33" s="999"/>
      <c r="G33" s="46"/>
      <c r="H33" s="46"/>
      <c r="I33" s="46"/>
      <c r="J33" s="47"/>
      <c r="K33" s="1"/>
      <c r="L33" s="3"/>
      <c r="M33" s="3"/>
      <c r="N33" s="3"/>
      <c r="O33" s="3"/>
    </row>
    <row r="34" spans="1:15">
      <c r="A34" s="131"/>
      <c r="B34" s="132"/>
      <c r="C34" s="132"/>
      <c r="D34" s="132"/>
      <c r="E34" s="132"/>
      <c r="F34" s="133"/>
      <c r="G34" s="961" t="s">
        <v>1300</v>
      </c>
      <c r="H34" s="961"/>
      <c r="I34" s="961"/>
      <c r="J34" s="962"/>
      <c r="K34" s="1"/>
      <c r="L34" s="3"/>
      <c r="M34" s="3"/>
      <c r="N34" s="3"/>
      <c r="O34" s="3"/>
    </row>
    <row r="35" spans="1:15">
      <c r="A35" s="139"/>
      <c r="B35" s="947"/>
      <c r="C35" s="947"/>
      <c r="D35" s="947"/>
      <c r="E35" s="947"/>
      <c r="F35" s="948"/>
      <c r="G35" s="96"/>
      <c r="H35" s="96"/>
      <c r="I35" s="96" t="s">
        <v>1109</v>
      </c>
      <c r="J35" s="135"/>
      <c r="K35" s="1"/>
      <c r="L35" s="3"/>
      <c r="M35" s="3"/>
      <c r="N35" s="3"/>
      <c r="O35" s="3"/>
    </row>
    <row r="36" spans="1:15">
      <c r="A36" s="139"/>
      <c r="B36" s="927"/>
      <c r="C36" s="927"/>
      <c r="D36" s="927"/>
      <c r="E36" s="927"/>
      <c r="F36" s="949"/>
      <c r="G36" s="950" t="s">
        <v>1094</v>
      </c>
      <c r="H36" s="927"/>
      <c r="I36" s="927"/>
      <c r="J36" s="949"/>
      <c r="K36" s="1"/>
      <c r="L36" s="3"/>
      <c r="M36" s="3"/>
      <c r="N36" s="3"/>
      <c r="O36" s="3"/>
    </row>
    <row r="37" spans="1:15">
      <c r="A37" s="139"/>
      <c r="B37" s="96"/>
      <c r="C37" s="96"/>
      <c r="D37" s="96"/>
      <c r="E37" s="96"/>
      <c r="F37" s="135"/>
      <c r="G37" s="96"/>
      <c r="H37" s="96"/>
      <c r="I37" s="96"/>
      <c r="J37" s="135"/>
      <c r="K37" s="1"/>
      <c r="L37" s="3"/>
      <c r="M37" s="3"/>
      <c r="N37" s="3"/>
      <c r="O37" s="3"/>
    </row>
    <row r="38" spans="1:15">
      <c r="A38" s="139"/>
      <c r="B38" s="96"/>
      <c r="C38" s="96"/>
      <c r="D38" s="96"/>
      <c r="E38" s="96"/>
      <c r="F38" s="135"/>
      <c r="G38" s="96"/>
      <c r="H38" s="96"/>
      <c r="I38" s="96"/>
      <c r="J38" s="135"/>
      <c r="K38" s="1"/>
      <c r="L38" s="3"/>
      <c r="M38" s="3"/>
      <c r="N38" s="3"/>
      <c r="O38" s="3"/>
    </row>
    <row r="39" spans="1:15">
      <c r="A39" s="139"/>
      <c r="B39" s="96"/>
      <c r="C39" s="96"/>
      <c r="D39" s="96"/>
      <c r="E39" s="96"/>
      <c r="F39" s="135"/>
      <c r="G39" s="96"/>
      <c r="H39" s="96"/>
      <c r="I39" s="96"/>
      <c r="J39" s="135"/>
      <c r="K39" s="1"/>
      <c r="L39" s="3"/>
      <c r="M39" s="3"/>
      <c r="N39" s="3"/>
      <c r="O39" s="3"/>
    </row>
    <row r="40" spans="1:15">
      <c r="A40" s="139"/>
      <c r="B40" s="96"/>
      <c r="C40" s="96"/>
      <c r="D40" s="96"/>
      <c r="E40" s="96"/>
      <c r="F40" s="135"/>
      <c r="G40" s="96"/>
      <c r="H40" s="96"/>
      <c r="I40" s="96"/>
      <c r="J40" s="135"/>
      <c r="K40" s="1"/>
      <c r="L40" s="3"/>
      <c r="M40" s="3"/>
      <c r="N40" s="3"/>
      <c r="O40" s="3"/>
    </row>
    <row r="41" spans="1:15">
      <c r="A41" s="139"/>
      <c r="B41" s="951"/>
      <c r="C41" s="951"/>
      <c r="D41" s="951"/>
      <c r="E41" s="951"/>
      <c r="F41" s="952"/>
      <c r="G41" s="953" t="s">
        <v>1295</v>
      </c>
      <c r="H41" s="951"/>
      <c r="I41" s="951"/>
      <c r="J41" s="952"/>
      <c r="K41" s="1"/>
      <c r="L41" s="3"/>
      <c r="M41" s="3"/>
      <c r="N41" s="3"/>
      <c r="O41" s="3"/>
    </row>
    <row r="42" spans="1:15">
      <c r="A42" s="140"/>
      <c r="B42" s="137"/>
      <c r="C42" s="137"/>
      <c r="D42" s="137"/>
      <c r="E42" s="137"/>
      <c r="F42" s="138"/>
      <c r="G42" s="958"/>
      <c r="H42" s="958"/>
      <c r="I42" s="958"/>
      <c r="J42" s="959"/>
      <c r="K42" s="1"/>
      <c r="L42" s="3"/>
      <c r="M42" s="3"/>
      <c r="N42" s="3"/>
      <c r="O42" s="3"/>
    </row>
    <row r="43" spans="1:15">
      <c r="A43" s="4"/>
      <c r="B43" s="4"/>
      <c r="C43" s="4"/>
      <c r="D43" s="4"/>
      <c r="E43" s="4"/>
      <c r="F43" s="4"/>
      <c r="G43" s="976"/>
      <c r="H43" s="976"/>
      <c r="I43" s="976"/>
      <c r="J43" s="976"/>
      <c r="K43" s="1"/>
      <c r="L43" s="3"/>
      <c r="M43" s="3"/>
      <c r="N43" s="3"/>
      <c r="O43" s="3"/>
    </row>
  </sheetData>
  <mergeCells count="38">
    <mergeCell ref="G43:J43"/>
    <mergeCell ref="A32:C32"/>
    <mergeCell ref="E32:F32"/>
    <mergeCell ref="A33:C33"/>
    <mergeCell ref="E33:F33"/>
    <mergeCell ref="G34:J34"/>
    <mergeCell ref="B35:F35"/>
    <mergeCell ref="B36:F36"/>
    <mergeCell ref="G36:J36"/>
    <mergeCell ref="B41:F41"/>
    <mergeCell ref="G41:J41"/>
    <mergeCell ref="G42:J42"/>
    <mergeCell ref="A30:C30"/>
    <mergeCell ref="E30:F30"/>
    <mergeCell ref="A31:C31"/>
    <mergeCell ref="E31:F31"/>
    <mergeCell ref="L13:L15"/>
    <mergeCell ref="C20:F20"/>
    <mergeCell ref="A28:I28"/>
    <mergeCell ref="B29:F29"/>
    <mergeCell ref="M13:M15"/>
    <mergeCell ref="N13:N15"/>
    <mergeCell ref="O13:O15"/>
    <mergeCell ref="A16:B16"/>
    <mergeCell ref="C16:F16"/>
    <mergeCell ref="G16:H16"/>
    <mergeCell ref="J13:J15"/>
    <mergeCell ref="A12:B12"/>
    <mergeCell ref="A13:B15"/>
    <mergeCell ref="C13:F15"/>
    <mergeCell ref="G13:H15"/>
    <mergeCell ref="I13:I15"/>
    <mergeCell ref="E11:F11"/>
    <mergeCell ref="A1:J1"/>
    <mergeCell ref="A2:J2"/>
    <mergeCell ref="A3:J3"/>
    <mergeCell ref="F7:J8"/>
    <mergeCell ref="E9:F9"/>
  </mergeCells>
  <pageMargins left="0.70866141732283472" right="0.31496062992125984" top="0.55118110236220474" bottom="0.35433070866141736" header="0.31496062992125984" footer="0.31496062992125984"/>
  <pageSetup paperSize="5" scale="85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FFFF00"/>
  </sheetPr>
  <dimension ref="A1:O45"/>
  <sheetViews>
    <sheetView topLeftCell="A12" workbookViewId="0">
      <selection activeCell="I27" sqref="I27"/>
    </sheetView>
  </sheetViews>
  <sheetFormatPr defaultRowHeight="14.25"/>
  <cols>
    <col min="1" max="1" width="2.7109375" style="94" customWidth="1"/>
    <col min="2" max="2" width="14.7109375" style="94" customWidth="1"/>
    <col min="3" max="4" width="2.7109375" style="94" customWidth="1"/>
    <col min="5" max="5" width="9.140625" style="94"/>
    <col min="6" max="6" width="25.7109375" style="94" customWidth="1"/>
    <col min="7" max="8" width="9.140625" style="94"/>
    <col min="9" max="10" width="17.7109375" style="94" customWidth="1"/>
    <col min="11" max="11" width="2.7109375" style="94" customWidth="1"/>
    <col min="12" max="15" width="12.7109375" style="94" customWidth="1"/>
    <col min="16" max="16384" width="9.140625" style="94"/>
  </cols>
  <sheetData>
    <row r="1" spans="1:15" ht="15.75">
      <c r="A1" s="921" t="s">
        <v>90</v>
      </c>
      <c r="B1" s="921"/>
      <c r="C1" s="921"/>
      <c r="D1" s="921"/>
      <c r="E1" s="921"/>
      <c r="F1" s="921"/>
      <c r="G1" s="921"/>
      <c r="H1" s="921"/>
      <c r="I1" s="921"/>
      <c r="J1" s="921"/>
      <c r="L1" s="95"/>
      <c r="M1" s="95"/>
      <c r="N1" s="95"/>
      <c r="O1" s="95"/>
    </row>
    <row r="2" spans="1:15" ht="15.75">
      <c r="A2" s="921" t="s">
        <v>1233</v>
      </c>
      <c r="B2" s="921"/>
      <c r="C2" s="921"/>
      <c r="D2" s="921"/>
      <c r="E2" s="921"/>
      <c r="F2" s="921"/>
      <c r="G2" s="921"/>
      <c r="H2" s="921"/>
      <c r="I2" s="921"/>
      <c r="J2" s="921"/>
      <c r="L2" s="95"/>
      <c r="M2" s="95"/>
      <c r="N2" s="95"/>
      <c r="O2" s="95"/>
    </row>
    <row r="3" spans="1:15" ht="15.75">
      <c r="A3" s="921" t="str">
        <f>'2.3.10'!A3:J3</f>
        <v>TAHUN ANGGARAN 2024</v>
      </c>
      <c r="B3" s="921"/>
      <c r="C3" s="921"/>
      <c r="D3" s="921"/>
      <c r="E3" s="921"/>
      <c r="F3" s="921"/>
      <c r="G3" s="921"/>
      <c r="H3" s="921"/>
      <c r="I3" s="921"/>
      <c r="J3" s="921"/>
      <c r="L3" s="95"/>
      <c r="M3" s="95"/>
      <c r="N3" s="95"/>
      <c r="O3" s="95"/>
    </row>
    <row r="4" spans="1:15">
      <c r="A4" s="96"/>
      <c r="B4" s="96"/>
      <c r="C4" s="96"/>
      <c r="D4" s="96"/>
      <c r="E4" s="96"/>
      <c r="F4" s="96"/>
      <c r="G4" s="96"/>
      <c r="H4" s="96"/>
      <c r="I4" s="96"/>
      <c r="J4" s="96"/>
      <c r="L4" s="95"/>
      <c r="M4" s="95"/>
      <c r="N4" s="95"/>
      <c r="O4" s="95"/>
    </row>
    <row r="5" spans="1:15">
      <c r="A5" s="97" t="s">
        <v>93</v>
      </c>
      <c r="B5" s="96" t="s">
        <v>94</v>
      </c>
      <c r="C5" s="98"/>
      <c r="D5" s="99" t="s">
        <v>95</v>
      </c>
      <c r="E5" s="97" t="s">
        <v>96</v>
      </c>
      <c r="F5" s="98" t="str">
        <f>'[2]2.6.2'!F5</f>
        <v>Pelaksanaan Pembangunan Desa</v>
      </c>
      <c r="G5" s="96"/>
      <c r="H5" s="96"/>
      <c r="I5" s="96"/>
      <c r="J5" s="96"/>
      <c r="L5" s="95"/>
      <c r="M5" s="95"/>
      <c r="N5" s="95"/>
      <c r="O5" s="95"/>
    </row>
    <row r="6" spans="1:15">
      <c r="A6" s="97" t="s">
        <v>96</v>
      </c>
      <c r="B6" s="96" t="s">
        <v>97</v>
      </c>
      <c r="C6" s="98"/>
      <c r="D6" s="99" t="s">
        <v>95</v>
      </c>
      <c r="E6" s="97" t="s">
        <v>835</v>
      </c>
      <c r="F6" s="98" t="str">
        <f>'[2]2.6.2'!F6</f>
        <v>Perhubungan, Komunikasi, dan Informatika</v>
      </c>
      <c r="G6" s="96"/>
      <c r="H6" s="96"/>
      <c r="I6" s="96"/>
      <c r="J6" s="96"/>
      <c r="L6" s="95"/>
      <c r="M6" s="95"/>
      <c r="N6" s="95"/>
      <c r="O6" s="95"/>
    </row>
    <row r="7" spans="1:15">
      <c r="A7" s="97" t="s">
        <v>99</v>
      </c>
      <c r="B7" s="96" t="s">
        <v>100</v>
      </c>
      <c r="C7" s="98"/>
      <c r="D7" s="99" t="s">
        <v>95</v>
      </c>
      <c r="E7" s="97" t="s">
        <v>836</v>
      </c>
      <c r="F7" s="98" t="str">
        <f>[2]LAMPIRAN!F143</f>
        <v>Pengelolaan dan Pembuatan Jaringan/Instalasi Komunikasi dan Informasi Lokal Desal</v>
      </c>
      <c r="G7" s="96"/>
      <c r="H7" s="96"/>
      <c r="I7" s="96"/>
      <c r="J7" s="96"/>
      <c r="L7" s="95"/>
      <c r="M7" s="95"/>
      <c r="N7" s="95"/>
      <c r="O7" s="95"/>
    </row>
    <row r="8" spans="1:15">
      <c r="A8" s="97" t="s">
        <v>102</v>
      </c>
      <c r="B8" s="96" t="s">
        <v>103</v>
      </c>
      <c r="C8" s="98"/>
      <c r="D8" s="99" t="s">
        <v>95</v>
      </c>
      <c r="E8" s="920" t="str">
        <f>'2.3.10'!E9:F9</f>
        <v>01 Januari s/d 31 Desember 2024</v>
      </c>
      <c r="F8" s="920"/>
      <c r="G8" s="96"/>
      <c r="H8" s="96"/>
      <c r="I8" s="96"/>
      <c r="J8" s="96"/>
      <c r="L8" s="95"/>
      <c r="M8" s="95"/>
      <c r="N8" s="95"/>
      <c r="O8" s="95"/>
    </row>
    <row r="9" spans="1:15">
      <c r="A9" s="97"/>
      <c r="B9" s="96" t="s">
        <v>104</v>
      </c>
      <c r="C9" s="98"/>
      <c r="D9" s="99"/>
      <c r="E9" s="96"/>
      <c r="F9" s="98"/>
      <c r="G9" s="96"/>
      <c r="H9" s="96"/>
      <c r="I9" s="96"/>
      <c r="J9" s="96"/>
      <c r="L9" s="95"/>
      <c r="M9" s="95"/>
      <c r="N9" s="95"/>
      <c r="O9" s="95"/>
    </row>
    <row r="10" spans="1:15">
      <c r="A10" s="97" t="s">
        <v>105</v>
      </c>
      <c r="B10" s="96" t="s">
        <v>106</v>
      </c>
      <c r="C10" s="98"/>
      <c r="D10" s="99" t="s">
        <v>95</v>
      </c>
      <c r="E10" s="920" t="s">
        <v>1270</v>
      </c>
      <c r="F10" s="920"/>
      <c r="G10" s="96"/>
      <c r="H10" s="96"/>
      <c r="I10" s="96"/>
      <c r="J10" s="96"/>
      <c r="L10" s="95"/>
      <c r="M10" s="95"/>
      <c r="N10" s="95"/>
      <c r="O10" s="95"/>
    </row>
    <row r="11" spans="1:15">
      <c r="A11" s="927" t="s">
        <v>108</v>
      </c>
      <c r="B11" s="927"/>
      <c r="C11" s="98"/>
      <c r="D11" s="100" t="s">
        <v>95</v>
      </c>
      <c r="E11" s="101"/>
      <c r="F11" s="98"/>
      <c r="G11" s="96"/>
      <c r="H11" s="96"/>
      <c r="I11" s="96"/>
      <c r="J11" s="96"/>
      <c r="L11" s="95"/>
      <c r="M11" s="95"/>
      <c r="N11" s="95"/>
      <c r="O11" s="95"/>
    </row>
    <row r="12" spans="1:15">
      <c r="A12" s="928" t="s">
        <v>109</v>
      </c>
      <c r="B12" s="928"/>
      <c r="C12" s="928" t="s">
        <v>110</v>
      </c>
      <c r="D12" s="928"/>
      <c r="E12" s="928"/>
      <c r="F12" s="928"/>
      <c r="G12" s="929" t="s">
        <v>111</v>
      </c>
      <c r="H12" s="930"/>
      <c r="I12" s="926" t="s">
        <v>112</v>
      </c>
      <c r="J12" s="926" t="s">
        <v>113</v>
      </c>
      <c r="L12" s="954" t="s">
        <v>114</v>
      </c>
      <c r="M12" s="954" t="s">
        <v>115</v>
      </c>
      <c r="N12" s="954" t="s">
        <v>116</v>
      </c>
      <c r="O12" s="954" t="s">
        <v>117</v>
      </c>
    </row>
    <row r="13" spans="1:15">
      <c r="A13" s="928"/>
      <c r="B13" s="928"/>
      <c r="C13" s="928"/>
      <c r="D13" s="928"/>
      <c r="E13" s="928"/>
      <c r="F13" s="928"/>
      <c r="G13" s="931"/>
      <c r="H13" s="932"/>
      <c r="I13" s="926"/>
      <c r="J13" s="926"/>
      <c r="L13" s="954"/>
      <c r="M13" s="954"/>
      <c r="N13" s="954"/>
      <c r="O13" s="954"/>
    </row>
    <row r="14" spans="1:15">
      <c r="A14" s="928"/>
      <c r="B14" s="928"/>
      <c r="C14" s="928"/>
      <c r="D14" s="928"/>
      <c r="E14" s="928"/>
      <c r="F14" s="928"/>
      <c r="G14" s="933"/>
      <c r="H14" s="934"/>
      <c r="I14" s="926"/>
      <c r="J14" s="926"/>
      <c r="L14" s="954"/>
      <c r="M14" s="954"/>
      <c r="N14" s="954"/>
      <c r="O14" s="954"/>
    </row>
    <row r="15" spans="1:15">
      <c r="A15" s="923">
        <v>1</v>
      </c>
      <c r="B15" s="923"/>
      <c r="C15" s="923">
        <v>2</v>
      </c>
      <c r="D15" s="923"/>
      <c r="E15" s="923"/>
      <c r="F15" s="923"/>
      <c r="G15" s="924">
        <v>3</v>
      </c>
      <c r="H15" s="925"/>
      <c r="I15" s="102">
        <v>4</v>
      </c>
      <c r="J15" s="102">
        <v>5</v>
      </c>
      <c r="L15" s="103">
        <v>1</v>
      </c>
      <c r="M15" s="103">
        <v>2</v>
      </c>
      <c r="N15" s="103">
        <v>3</v>
      </c>
      <c r="O15" s="103">
        <v>4</v>
      </c>
    </row>
    <row r="16" spans="1:15">
      <c r="A16" s="104"/>
      <c r="B16" s="105"/>
      <c r="C16" s="106"/>
      <c r="D16" s="107"/>
      <c r="E16" s="107"/>
      <c r="F16" s="108"/>
      <c r="G16" s="109"/>
      <c r="H16" s="105"/>
      <c r="I16" s="110"/>
      <c r="J16" s="110"/>
      <c r="L16" s="95"/>
      <c r="M16" s="95"/>
      <c r="N16" s="95"/>
      <c r="O16" s="95"/>
    </row>
    <row r="17" spans="1:15">
      <c r="A17" s="106" t="str">
        <f>E5</f>
        <v>2.</v>
      </c>
      <c r="B17" s="105"/>
      <c r="C17" s="106" t="str">
        <f>F5</f>
        <v>Pelaksanaan Pembangunan Desa</v>
      </c>
      <c r="D17" s="107"/>
      <c r="E17" s="107"/>
      <c r="F17" s="108"/>
      <c r="G17" s="109"/>
      <c r="H17" s="105"/>
      <c r="I17" s="110"/>
      <c r="J17" s="110">
        <f t="shared" ref="J17:J22" si="0">J18</f>
        <v>35000000</v>
      </c>
      <c r="L17" s="95"/>
      <c r="M17" s="95"/>
      <c r="N17" s="95"/>
      <c r="O17" s="95"/>
    </row>
    <row r="18" spans="1:15">
      <c r="A18" s="111" t="str">
        <f>E6</f>
        <v>2.6</v>
      </c>
      <c r="B18" s="105"/>
      <c r="C18" s="106" t="str">
        <f>F6</f>
        <v>Perhubungan, Komunikasi, dan Informatika</v>
      </c>
      <c r="D18" s="107"/>
      <c r="E18" s="107"/>
      <c r="F18" s="108"/>
      <c r="G18" s="109"/>
      <c r="H18" s="105"/>
      <c r="I18" s="110"/>
      <c r="J18" s="110">
        <f t="shared" si="0"/>
        <v>35000000</v>
      </c>
      <c r="L18" s="95"/>
      <c r="M18" s="95"/>
      <c r="N18" s="95"/>
      <c r="O18" s="95"/>
    </row>
    <row r="19" spans="1:15">
      <c r="A19" s="111" t="str">
        <f>E7</f>
        <v>2.6.3</v>
      </c>
      <c r="B19" s="105"/>
      <c r="C19" s="106" t="str">
        <f>F7</f>
        <v>Pengelolaan dan Pembuatan Jaringan/Instalasi Komunikasi dan Informasi Lokal Desal</v>
      </c>
      <c r="D19" s="107"/>
      <c r="E19" s="107"/>
      <c r="F19" s="108"/>
      <c r="G19" s="109"/>
      <c r="H19" s="105"/>
      <c r="I19" s="110"/>
      <c r="J19" s="110">
        <f t="shared" si="0"/>
        <v>35000000</v>
      </c>
      <c r="L19" s="95"/>
      <c r="M19" s="95"/>
      <c r="N19" s="95"/>
      <c r="O19" s="95"/>
    </row>
    <row r="20" spans="1:15">
      <c r="A20" s="104" t="s">
        <v>837</v>
      </c>
      <c r="B20" s="105"/>
      <c r="C20" s="112" t="s">
        <v>43</v>
      </c>
      <c r="D20" s="113"/>
      <c r="E20" s="113"/>
      <c r="F20" s="108"/>
      <c r="G20" s="109"/>
      <c r="H20" s="105"/>
      <c r="I20" s="110"/>
      <c r="J20" s="110">
        <f t="shared" si="0"/>
        <v>35000000</v>
      </c>
      <c r="L20" s="95"/>
      <c r="M20" s="95"/>
      <c r="N20" s="95"/>
      <c r="O20" s="95"/>
    </row>
    <row r="21" spans="1:15" s="115" customFormat="1">
      <c r="A21" s="104" t="s">
        <v>838</v>
      </c>
      <c r="B21" s="105"/>
      <c r="C21" s="124" t="s">
        <v>55</v>
      </c>
      <c r="D21" s="113"/>
      <c r="E21" s="113"/>
      <c r="F21" s="114"/>
      <c r="G21" s="109"/>
      <c r="H21" s="105"/>
      <c r="I21" s="110"/>
      <c r="J21" s="110">
        <f t="shared" si="0"/>
        <v>35000000</v>
      </c>
      <c r="L21" s="116"/>
      <c r="M21" s="116"/>
      <c r="N21" s="116"/>
      <c r="O21" s="116"/>
    </row>
    <row r="22" spans="1:15" s="115" customFormat="1">
      <c r="A22" s="104" t="s">
        <v>839</v>
      </c>
      <c r="B22" s="105"/>
      <c r="C22" s="124" t="s">
        <v>762</v>
      </c>
      <c r="D22" s="113"/>
      <c r="E22" s="113"/>
      <c r="F22" s="114"/>
      <c r="G22" s="109"/>
      <c r="H22" s="105"/>
      <c r="I22" s="110"/>
      <c r="J22" s="110">
        <f t="shared" si="0"/>
        <v>35000000</v>
      </c>
      <c r="L22" s="116"/>
      <c r="M22" s="116"/>
      <c r="N22" s="116"/>
      <c r="O22" s="116"/>
    </row>
    <row r="23" spans="1:15" s="115" customFormat="1">
      <c r="A23" s="104" t="s">
        <v>840</v>
      </c>
      <c r="B23" s="105"/>
      <c r="C23" s="124" t="s">
        <v>841</v>
      </c>
      <c r="D23" s="113"/>
      <c r="E23" s="113"/>
      <c r="F23" s="114"/>
      <c r="G23" s="109"/>
      <c r="H23" s="105"/>
      <c r="I23" s="110"/>
      <c r="J23" s="110">
        <f>SUM(J24:J27)</f>
        <v>35000000</v>
      </c>
      <c r="L23" s="116"/>
      <c r="M23" s="116"/>
      <c r="N23" s="116"/>
      <c r="O23" s="116"/>
    </row>
    <row r="24" spans="1:15">
      <c r="A24" s="117"/>
      <c r="B24" s="118"/>
      <c r="C24" s="126" t="s">
        <v>57</v>
      </c>
      <c r="D24" s="120" t="s">
        <v>842</v>
      </c>
      <c r="E24" s="120"/>
      <c r="F24" s="121"/>
      <c r="G24" s="122">
        <v>12</v>
      </c>
      <c r="H24" s="118" t="s">
        <v>121</v>
      </c>
      <c r="I24" s="123">
        <v>1250000</v>
      </c>
      <c r="J24" s="123">
        <f t="shared" ref="J24:J28" si="1">G24*I24</f>
        <v>15000000</v>
      </c>
      <c r="L24" s="95"/>
      <c r="M24" s="95"/>
      <c r="N24" s="95"/>
      <c r="O24" s="95"/>
    </row>
    <row r="25" spans="1:15">
      <c r="A25" s="117"/>
      <c r="B25" s="118"/>
      <c r="C25" s="126"/>
      <c r="D25" s="120" t="s">
        <v>1309</v>
      </c>
      <c r="E25" s="120"/>
      <c r="F25" s="121"/>
      <c r="G25" s="122">
        <v>1</v>
      </c>
      <c r="H25" s="118" t="s">
        <v>436</v>
      </c>
      <c r="I25" s="123">
        <v>5000000</v>
      </c>
      <c r="J25" s="123">
        <f t="shared" si="1"/>
        <v>5000000</v>
      </c>
      <c r="L25" s="95"/>
      <c r="M25" s="95"/>
      <c r="N25" s="95"/>
      <c r="O25" s="95"/>
    </row>
    <row r="26" spans="1:15">
      <c r="A26" s="117"/>
      <c r="B26" s="118"/>
      <c r="C26" s="126" t="s">
        <v>57</v>
      </c>
      <c r="D26" s="120" t="s">
        <v>1310</v>
      </c>
      <c r="E26" s="120"/>
      <c r="F26" s="185"/>
      <c r="G26" s="122">
        <v>1</v>
      </c>
      <c r="H26" s="118" t="s">
        <v>436</v>
      </c>
      <c r="I26" s="123">
        <v>10000000</v>
      </c>
      <c r="J26" s="123">
        <f t="shared" si="1"/>
        <v>10000000</v>
      </c>
      <c r="L26" s="95"/>
      <c r="M26" s="95"/>
      <c r="N26" s="95"/>
      <c r="O26" s="95"/>
    </row>
    <row r="27" spans="1:15">
      <c r="A27" s="117"/>
      <c r="B27" s="118"/>
      <c r="C27" s="126" t="s">
        <v>57</v>
      </c>
      <c r="D27" s="186" t="s">
        <v>1141</v>
      </c>
      <c r="E27" s="186"/>
      <c r="F27" s="118"/>
      <c r="G27" s="122">
        <v>1</v>
      </c>
      <c r="H27" s="118" t="s">
        <v>436</v>
      </c>
      <c r="I27" s="123">
        <v>5000000</v>
      </c>
      <c r="J27" s="123">
        <f t="shared" si="1"/>
        <v>5000000</v>
      </c>
      <c r="L27" s="95"/>
      <c r="M27" s="95"/>
      <c r="N27" s="95"/>
      <c r="O27" s="95"/>
    </row>
    <row r="28" spans="1:15">
      <c r="A28" s="117"/>
      <c r="B28" s="118"/>
      <c r="C28" s="119"/>
      <c r="D28" s="120" t="s">
        <v>1308</v>
      </c>
      <c r="E28" s="186"/>
      <c r="F28" s="121"/>
      <c r="G28" s="122">
        <v>12</v>
      </c>
      <c r="H28" s="118" t="s">
        <v>1243</v>
      </c>
      <c r="I28" s="123">
        <v>1000000</v>
      </c>
      <c r="J28" s="123">
        <f t="shared" si="1"/>
        <v>12000000</v>
      </c>
      <c r="L28" s="95"/>
      <c r="M28" s="95"/>
      <c r="N28" s="95"/>
      <c r="O28" s="95"/>
    </row>
    <row r="29" spans="1:15" ht="15" thickBot="1">
      <c r="A29" s="117"/>
      <c r="B29" s="118"/>
      <c r="C29" s="127"/>
      <c r="D29" s="128"/>
      <c r="E29" s="128"/>
      <c r="F29" s="129"/>
      <c r="G29" s="122"/>
      <c r="H29" s="118"/>
      <c r="I29" s="123"/>
      <c r="J29" s="123"/>
      <c r="L29" s="95"/>
      <c r="M29" s="95"/>
      <c r="N29" s="95"/>
      <c r="O29" s="95"/>
    </row>
    <row r="30" spans="1:15" ht="15" thickTop="1">
      <c r="A30" s="941" t="s">
        <v>126</v>
      </c>
      <c r="B30" s="941"/>
      <c r="C30" s="941"/>
      <c r="D30" s="941"/>
      <c r="E30" s="941"/>
      <c r="F30" s="941"/>
      <c r="G30" s="941"/>
      <c r="H30" s="941"/>
      <c r="I30" s="941"/>
      <c r="J30" s="130">
        <f>J17</f>
        <v>35000000</v>
      </c>
      <c r="L30" s="95">
        <f>SUM(L16:L29)</f>
        <v>0</v>
      </c>
      <c r="M30" s="95">
        <f>SUM(M16:M29)</f>
        <v>0</v>
      </c>
      <c r="N30" s="95">
        <f>SUM(N16:N29)</f>
        <v>0</v>
      </c>
      <c r="O30" s="95">
        <f>SUM(O16:O29)</f>
        <v>0</v>
      </c>
    </row>
    <row r="31" spans="1:15">
      <c r="A31" s="131"/>
      <c r="B31" s="942" t="s">
        <v>127</v>
      </c>
      <c r="C31" s="942"/>
      <c r="D31" s="942"/>
      <c r="E31" s="942"/>
      <c r="F31" s="942"/>
      <c r="G31" s="132"/>
      <c r="H31" s="132"/>
      <c r="I31" s="132"/>
      <c r="J31" s="133"/>
      <c r="L31" s="116">
        <f>SUM(L30:O30)</f>
        <v>0</v>
      </c>
      <c r="M31" s="134">
        <f>J30-L31</f>
        <v>35000000</v>
      </c>
      <c r="N31" s="95"/>
      <c r="O31" s="95"/>
    </row>
    <row r="32" spans="1:15">
      <c r="A32" s="943" t="s">
        <v>128</v>
      </c>
      <c r="B32" s="920"/>
      <c r="C32" s="920"/>
      <c r="D32" s="99" t="s">
        <v>95</v>
      </c>
      <c r="E32" s="944">
        <f>J30/4</f>
        <v>8750000</v>
      </c>
      <c r="F32" s="944"/>
      <c r="G32" s="96"/>
      <c r="H32" s="96"/>
      <c r="I32" s="96"/>
      <c r="J32" s="135"/>
      <c r="L32" s="95"/>
      <c r="M32" s="95"/>
      <c r="N32" s="95"/>
      <c r="O32" s="95"/>
    </row>
    <row r="33" spans="1:15">
      <c r="A33" s="943" t="s">
        <v>129</v>
      </c>
      <c r="B33" s="920"/>
      <c r="C33" s="920"/>
      <c r="D33" s="99" t="s">
        <v>95</v>
      </c>
      <c r="E33" s="944">
        <f>E32</f>
        <v>8750000</v>
      </c>
      <c r="F33" s="944"/>
      <c r="G33" s="96"/>
      <c r="H33" s="96"/>
      <c r="I33" s="96"/>
      <c r="J33" s="135"/>
      <c r="L33" s="95"/>
      <c r="M33" s="95"/>
      <c r="N33" s="95"/>
      <c r="O33" s="95"/>
    </row>
    <row r="34" spans="1:15">
      <c r="A34" s="943" t="s">
        <v>130</v>
      </c>
      <c r="B34" s="920"/>
      <c r="C34" s="920"/>
      <c r="D34" s="99" t="s">
        <v>95</v>
      </c>
      <c r="E34" s="944">
        <f t="shared" ref="E34:E35" si="2">E33</f>
        <v>8750000</v>
      </c>
      <c r="F34" s="944"/>
      <c r="G34" s="96"/>
      <c r="H34" s="96"/>
      <c r="I34" s="96"/>
      <c r="J34" s="135"/>
      <c r="L34" s="95"/>
      <c r="M34" s="95"/>
      <c r="N34" s="95"/>
      <c r="O34" s="95"/>
    </row>
    <row r="35" spans="1:15">
      <c r="A35" s="945" t="s">
        <v>131</v>
      </c>
      <c r="B35" s="946"/>
      <c r="C35" s="946"/>
      <c r="D35" s="136" t="s">
        <v>95</v>
      </c>
      <c r="E35" s="944">
        <f t="shared" si="2"/>
        <v>8750000</v>
      </c>
      <c r="F35" s="944"/>
      <c r="G35" s="137"/>
      <c r="H35" s="137"/>
      <c r="I35" s="137"/>
      <c r="J35" s="138"/>
      <c r="L35" s="95"/>
      <c r="M35" s="95"/>
      <c r="N35" s="95"/>
      <c r="O35" s="95"/>
    </row>
    <row r="36" spans="1:15">
      <c r="A36" s="131"/>
      <c r="B36" s="132"/>
      <c r="C36" s="132"/>
      <c r="D36" s="132"/>
      <c r="E36" s="132"/>
      <c r="F36" s="133"/>
      <c r="G36" s="961" t="s">
        <v>1267</v>
      </c>
      <c r="H36" s="961"/>
      <c r="I36" s="961"/>
      <c r="J36" s="962"/>
      <c r="L36" s="95"/>
      <c r="M36" s="95"/>
      <c r="N36" s="95"/>
      <c r="O36" s="95"/>
    </row>
    <row r="37" spans="1:15">
      <c r="A37" s="139"/>
      <c r="B37" s="947"/>
      <c r="C37" s="947"/>
      <c r="D37" s="947"/>
      <c r="E37" s="947"/>
      <c r="F37" s="948"/>
      <c r="G37" s="96"/>
      <c r="H37" s="96"/>
      <c r="I37" s="96" t="s">
        <v>1109</v>
      </c>
      <c r="J37" s="135"/>
      <c r="L37" s="95"/>
      <c r="M37" s="95"/>
      <c r="N37" s="95"/>
      <c r="O37" s="95"/>
    </row>
    <row r="38" spans="1:15">
      <c r="A38" s="139"/>
      <c r="B38" s="927"/>
      <c r="C38" s="927"/>
      <c r="D38" s="927"/>
      <c r="E38" s="927"/>
      <c r="F38" s="949"/>
      <c r="G38" s="950" t="s">
        <v>1094</v>
      </c>
      <c r="H38" s="927"/>
      <c r="I38" s="927"/>
      <c r="J38" s="949"/>
      <c r="L38" s="95"/>
      <c r="M38" s="95"/>
      <c r="N38" s="95"/>
      <c r="O38" s="95"/>
    </row>
    <row r="39" spans="1:15">
      <c r="A39" s="139"/>
      <c r="B39" s="96"/>
      <c r="C39" s="96"/>
      <c r="D39" s="96"/>
      <c r="E39" s="96"/>
      <c r="F39" s="135"/>
      <c r="G39" s="96"/>
      <c r="H39" s="96"/>
      <c r="I39" s="96"/>
      <c r="J39" s="135"/>
      <c r="L39" s="95"/>
      <c r="M39" s="95"/>
      <c r="N39" s="95"/>
      <c r="O39" s="95"/>
    </row>
    <row r="40" spans="1:15">
      <c r="A40" s="139"/>
      <c r="B40" s="96"/>
      <c r="C40" s="96"/>
      <c r="D40" s="96"/>
      <c r="E40" s="96"/>
      <c r="F40" s="135"/>
      <c r="G40" s="96"/>
      <c r="H40" s="96"/>
      <c r="I40" s="96"/>
      <c r="J40" s="135"/>
      <c r="L40" s="95"/>
      <c r="M40" s="95"/>
      <c r="N40" s="95"/>
      <c r="O40" s="95"/>
    </row>
    <row r="41" spans="1:15">
      <c r="A41" s="139"/>
      <c r="B41" s="96"/>
      <c r="C41" s="96"/>
      <c r="D41" s="96"/>
      <c r="E41" s="96"/>
      <c r="F41" s="135"/>
      <c r="G41" s="96"/>
      <c r="H41" s="96"/>
      <c r="I41" s="96"/>
      <c r="J41" s="135"/>
      <c r="L41" s="95"/>
      <c r="M41" s="95"/>
      <c r="N41" s="95"/>
      <c r="O41" s="95"/>
    </row>
    <row r="42" spans="1:15">
      <c r="A42" s="139"/>
      <c r="B42" s="96"/>
      <c r="C42" s="96"/>
      <c r="D42" s="96"/>
      <c r="E42" s="96"/>
      <c r="F42" s="135"/>
      <c r="G42" s="96"/>
      <c r="H42" s="96"/>
      <c r="I42" s="96"/>
      <c r="J42" s="135"/>
      <c r="L42" s="95"/>
      <c r="M42" s="95"/>
      <c r="N42" s="95"/>
      <c r="O42" s="95"/>
    </row>
    <row r="43" spans="1:15">
      <c r="A43" s="139"/>
      <c r="B43" s="951"/>
      <c r="C43" s="951"/>
      <c r="D43" s="951"/>
      <c r="E43" s="951"/>
      <c r="F43" s="952"/>
      <c r="G43" s="953" t="s">
        <v>1160</v>
      </c>
      <c r="H43" s="951"/>
      <c r="I43" s="951"/>
      <c r="J43" s="952"/>
      <c r="L43" s="95"/>
      <c r="M43" s="95"/>
      <c r="N43" s="95"/>
      <c r="O43" s="95"/>
    </row>
    <row r="44" spans="1:15">
      <c r="A44" s="140"/>
      <c r="B44" s="137"/>
      <c r="C44" s="137"/>
      <c r="D44" s="137"/>
      <c r="E44" s="137"/>
      <c r="F44" s="138"/>
      <c r="G44" s="958"/>
      <c r="H44" s="958"/>
      <c r="I44" s="958"/>
      <c r="J44" s="959"/>
      <c r="L44" s="95"/>
      <c r="M44" s="95"/>
      <c r="N44" s="95"/>
      <c r="O44" s="95"/>
    </row>
    <row r="45" spans="1:15">
      <c r="A45" s="96"/>
      <c r="B45" s="96"/>
      <c r="C45" s="96"/>
      <c r="D45" s="96"/>
      <c r="E45" s="96"/>
      <c r="F45" s="96"/>
      <c r="G45" s="951"/>
      <c r="H45" s="951"/>
      <c r="I45" s="951"/>
      <c r="J45" s="951"/>
      <c r="L45" s="95"/>
      <c r="M45" s="95"/>
      <c r="N45" s="95"/>
      <c r="O45" s="95"/>
    </row>
  </sheetData>
  <mergeCells count="36">
    <mergeCell ref="A11:B11"/>
    <mergeCell ref="A1:J1"/>
    <mergeCell ref="A2:J2"/>
    <mergeCell ref="A3:J3"/>
    <mergeCell ref="E8:F8"/>
    <mergeCell ref="E10:F10"/>
    <mergeCell ref="M12:M14"/>
    <mergeCell ref="N12:N14"/>
    <mergeCell ref="O12:O14"/>
    <mergeCell ref="A15:B15"/>
    <mergeCell ref="C15:F15"/>
    <mergeCell ref="G15:H15"/>
    <mergeCell ref="A12:B14"/>
    <mergeCell ref="C12:F14"/>
    <mergeCell ref="G12:H14"/>
    <mergeCell ref="I12:I14"/>
    <mergeCell ref="J12:J14"/>
    <mergeCell ref="L12:L14"/>
    <mergeCell ref="A30:I30"/>
    <mergeCell ref="B31:F31"/>
    <mergeCell ref="A32:C32"/>
    <mergeCell ref="E32:F32"/>
    <mergeCell ref="A33:C33"/>
    <mergeCell ref="E33:F33"/>
    <mergeCell ref="G45:J45"/>
    <mergeCell ref="A34:C34"/>
    <mergeCell ref="E34:F34"/>
    <mergeCell ref="A35:C35"/>
    <mergeCell ref="E35:F35"/>
    <mergeCell ref="G36:J36"/>
    <mergeCell ref="B37:F37"/>
    <mergeCell ref="B38:F38"/>
    <mergeCell ref="G38:J38"/>
    <mergeCell ref="B43:F43"/>
    <mergeCell ref="G43:J43"/>
    <mergeCell ref="G44:J44"/>
  </mergeCells>
  <pageMargins left="0.70866141732283472" right="0.31496062992125984" top="0.55118110236220474" bottom="0.35433070866141736" header="0.31496062992125984" footer="0.31496062992125984"/>
  <pageSetup paperSize="5" scale="85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FF00"/>
  </sheetPr>
  <dimension ref="A1:L77"/>
  <sheetViews>
    <sheetView topLeftCell="A19" zoomScale="98" zoomScaleNormal="98" workbookViewId="0">
      <selection activeCell="J72" sqref="J72"/>
    </sheetView>
  </sheetViews>
  <sheetFormatPr defaultRowHeight="14.25"/>
  <cols>
    <col min="1" max="1" width="2.7109375" style="94" customWidth="1"/>
    <col min="2" max="2" width="11.42578125" style="94" customWidth="1"/>
    <col min="3" max="4" width="2.7109375" style="94" customWidth="1"/>
    <col min="5" max="5" width="9.140625" style="94"/>
    <col min="6" max="6" width="25.7109375" style="94" customWidth="1"/>
    <col min="7" max="8" width="9.140625" style="94"/>
    <col min="9" max="10" width="17.7109375" style="94" customWidth="1"/>
    <col min="11" max="11" width="2.7109375" style="94" customWidth="1"/>
    <col min="12" max="12" width="11.5703125" style="94" bestFit="1" customWidth="1"/>
    <col min="13" max="16384" width="9.140625" style="94"/>
  </cols>
  <sheetData>
    <row r="1" spans="1:10" ht="15.75">
      <c r="A1" s="921" t="s">
        <v>90</v>
      </c>
      <c r="B1" s="921"/>
      <c r="C1" s="921"/>
      <c r="D1" s="921"/>
      <c r="E1" s="921"/>
      <c r="F1" s="921"/>
      <c r="G1" s="921"/>
      <c r="H1" s="921"/>
      <c r="I1" s="921"/>
      <c r="J1" s="921"/>
    </row>
    <row r="2" spans="1:10" ht="15.75">
      <c r="A2" s="921" t="s">
        <v>1234</v>
      </c>
      <c r="B2" s="921"/>
      <c r="C2" s="921"/>
      <c r="D2" s="921"/>
      <c r="E2" s="921"/>
      <c r="F2" s="921"/>
      <c r="G2" s="921"/>
      <c r="H2" s="921"/>
      <c r="I2" s="921"/>
      <c r="J2" s="921"/>
    </row>
    <row r="3" spans="1:10" ht="15.75">
      <c r="A3" s="921" t="str">
        <f>'2.6.3'!A3:J3</f>
        <v>TAHUN ANGGARAN 2024</v>
      </c>
      <c r="B3" s="921"/>
      <c r="C3" s="921"/>
      <c r="D3" s="921"/>
      <c r="E3" s="921"/>
      <c r="F3" s="921"/>
      <c r="G3" s="921"/>
      <c r="H3" s="921"/>
      <c r="I3" s="921"/>
      <c r="J3" s="921"/>
    </row>
    <row r="4" spans="1:10">
      <c r="A4" s="96"/>
      <c r="B4" s="96"/>
      <c r="C4" s="96"/>
      <c r="D4" s="96"/>
      <c r="E4" s="96"/>
      <c r="F4" s="96"/>
      <c r="G4" s="96"/>
      <c r="H4" s="96"/>
      <c r="I4" s="96"/>
      <c r="J4" s="96"/>
    </row>
    <row r="5" spans="1:10">
      <c r="A5" s="97" t="s">
        <v>93</v>
      </c>
      <c r="B5" s="96" t="s">
        <v>94</v>
      </c>
      <c r="C5" s="98"/>
      <c r="D5" s="99" t="s">
        <v>95</v>
      </c>
      <c r="E5" s="97" t="s">
        <v>102</v>
      </c>
      <c r="F5" s="98" t="str">
        <f>'[4]4.1.6'!F5</f>
        <v>PEMBERDAYAAN MASYARAKAT DESA</v>
      </c>
      <c r="G5" s="96"/>
      <c r="H5" s="96"/>
      <c r="I5" s="96"/>
      <c r="J5" s="96"/>
    </row>
    <row r="6" spans="1:10">
      <c r="A6" s="97" t="s">
        <v>96</v>
      </c>
      <c r="B6" s="96" t="s">
        <v>97</v>
      </c>
      <c r="C6" s="98"/>
      <c r="D6" s="99" t="s">
        <v>95</v>
      </c>
      <c r="E6" s="97" t="s">
        <v>564</v>
      </c>
      <c r="F6" s="922" t="str">
        <f>LAMPIRAN!F329</f>
        <v>Pertanian dan Peternakan</v>
      </c>
      <c r="G6" s="922"/>
      <c r="H6" s="922"/>
      <c r="I6" s="922"/>
      <c r="J6" s="922"/>
    </row>
    <row r="7" spans="1:10">
      <c r="A7" s="97" t="s">
        <v>99</v>
      </c>
      <c r="B7" s="96" t="s">
        <v>100</v>
      </c>
      <c r="C7" s="98"/>
      <c r="D7" s="99" t="s">
        <v>95</v>
      </c>
      <c r="E7" s="97" t="s">
        <v>565</v>
      </c>
      <c r="F7" s="922" t="str">
        <f>LAMPIRAN!F330</f>
        <v>Peningkatan Produksi Tanaman Pangan (Alat Produksi dan pengolahan pertanian, penggilingan Padi/jagung, dll)</v>
      </c>
      <c r="G7" s="922"/>
      <c r="H7" s="922"/>
      <c r="I7" s="922"/>
      <c r="J7" s="922"/>
    </row>
    <row r="8" spans="1:10">
      <c r="A8" s="97"/>
      <c r="B8" s="96"/>
      <c r="C8" s="98"/>
      <c r="D8" s="99"/>
      <c r="E8" s="97"/>
      <c r="F8" s="922"/>
      <c r="G8" s="922"/>
      <c r="H8" s="922"/>
      <c r="I8" s="922"/>
      <c r="J8" s="922"/>
    </row>
    <row r="9" spans="1:10">
      <c r="A9" s="97" t="s">
        <v>102</v>
      </c>
      <c r="B9" s="96" t="s">
        <v>103</v>
      </c>
      <c r="C9" s="98"/>
      <c r="D9" s="99" t="s">
        <v>95</v>
      </c>
      <c r="E9" s="920" t="str">
        <f>'3.4.3'!E8:F8</f>
        <v>01 Januari s/d 31 Desember 2024</v>
      </c>
      <c r="F9" s="920"/>
      <c r="G9" s="96"/>
      <c r="H9" s="96"/>
      <c r="I9" s="96"/>
      <c r="J9" s="96"/>
    </row>
    <row r="10" spans="1:10">
      <c r="A10" s="97"/>
      <c r="B10" s="96" t="s">
        <v>104</v>
      </c>
      <c r="C10" s="98"/>
      <c r="D10" s="99"/>
      <c r="E10" s="96"/>
      <c r="F10" s="98"/>
      <c r="G10" s="96"/>
      <c r="H10" s="96"/>
      <c r="I10" s="96"/>
      <c r="J10" s="96"/>
    </row>
    <row r="11" spans="1:10">
      <c r="A11" s="97" t="s">
        <v>105</v>
      </c>
      <c r="B11" s="96" t="s">
        <v>106</v>
      </c>
      <c r="C11" s="98"/>
      <c r="D11" s="99" t="s">
        <v>95</v>
      </c>
      <c r="E11" s="920" t="s">
        <v>48</v>
      </c>
      <c r="F11" s="920"/>
      <c r="G11" s="96"/>
      <c r="H11" s="96"/>
      <c r="I11" s="96"/>
      <c r="J11" s="96"/>
    </row>
    <row r="12" spans="1:10" ht="15" customHeight="1">
      <c r="A12" s="927" t="s">
        <v>108</v>
      </c>
      <c r="B12" s="927"/>
      <c r="C12" s="98"/>
      <c r="D12" s="100" t="s">
        <v>95</v>
      </c>
      <c r="E12" s="101"/>
      <c r="F12" s="98"/>
      <c r="G12" s="96"/>
      <c r="H12" s="96"/>
      <c r="I12" s="96"/>
      <c r="J12" s="96"/>
    </row>
    <row r="13" spans="1:10">
      <c r="A13" s="928" t="s">
        <v>109</v>
      </c>
      <c r="B13" s="928"/>
      <c r="C13" s="928" t="s">
        <v>110</v>
      </c>
      <c r="D13" s="928"/>
      <c r="E13" s="928"/>
      <c r="F13" s="928"/>
      <c r="G13" s="929" t="s">
        <v>111</v>
      </c>
      <c r="H13" s="930"/>
      <c r="I13" s="926" t="s">
        <v>112</v>
      </c>
      <c r="J13" s="926" t="s">
        <v>113</v>
      </c>
    </row>
    <row r="14" spans="1:10">
      <c r="A14" s="928"/>
      <c r="B14" s="928"/>
      <c r="C14" s="928"/>
      <c r="D14" s="928"/>
      <c r="E14" s="928"/>
      <c r="F14" s="928"/>
      <c r="G14" s="931"/>
      <c r="H14" s="932"/>
      <c r="I14" s="926"/>
      <c r="J14" s="926"/>
    </row>
    <row r="15" spans="1:10">
      <c r="A15" s="928"/>
      <c r="B15" s="928"/>
      <c r="C15" s="928"/>
      <c r="D15" s="928"/>
      <c r="E15" s="928"/>
      <c r="F15" s="928"/>
      <c r="G15" s="933"/>
      <c r="H15" s="934"/>
      <c r="I15" s="926"/>
      <c r="J15" s="926"/>
    </row>
    <row r="16" spans="1:10">
      <c r="A16" s="923">
        <v>1</v>
      </c>
      <c r="B16" s="923"/>
      <c r="C16" s="923">
        <v>2</v>
      </c>
      <c r="D16" s="923"/>
      <c r="E16" s="923"/>
      <c r="F16" s="923"/>
      <c r="G16" s="924">
        <v>3</v>
      </c>
      <c r="H16" s="925"/>
      <c r="I16" s="102">
        <v>4</v>
      </c>
      <c r="J16" s="102">
        <v>5</v>
      </c>
    </row>
    <row r="17" spans="1:10">
      <c r="A17" s="104"/>
      <c r="B17" s="105"/>
      <c r="C17" s="106"/>
      <c r="D17" s="107"/>
      <c r="E17" s="107"/>
      <c r="F17" s="108"/>
      <c r="G17" s="109"/>
      <c r="H17" s="105"/>
      <c r="I17" s="110"/>
      <c r="J17" s="110"/>
    </row>
    <row r="18" spans="1:10">
      <c r="A18" s="106" t="str">
        <f>E5</f>
        <v>4.</v>
      </c>
      <c r="B18" s="105"/>
      <c r="C18" s="106" t="str">
        <f>F5</f>
        <v>PEMBERDAYAAN MASYARAKAT DESA</v>
      </c>
      <c r="D18" s="107"/>
      <c r="E18" s="107"/>
      <c r="F18" s="108"/>
      <c r="G18" s="109"/>
      <c r="H18" s="105"/>
      <c r="I18" s="110"/>
      <c r="J18" s="110">
        <f>J19</f>
        <v>100000000</v>
      </c>
    </row>
    <row r="19" spans="1:10" ht="15" customHeight="1">
      <c r="A19" s="111" t="str">
        <f>E6</f>
        <v>4.2</v>
      </c>
      <c r="B19" s="105"/>
      <c r="C19" s="938" t="str">
        <f>F6</f>
        <v>Pertanian dan Peternakan</v>
      </c>
      <c r="D19" s="939"/>
      <c r="E19" s="939"/>
      <c r="F19" s="940"/>
      <c r="G19" s="109"/>
      <c r="H19" s="105"/>
      <c r="I19" s="110"/>
      <c r="J19" s="110">
        <f>J20</f>
        <v>100000000</v>
      </c>
    </row>
    <row r="20" spans="1:10" ht="45" customHeight="1">
      <c r="A20" s="111" t="str">
        <f>E7</f>
        <v>4.2.1</v>
      </c>
      <c r="B20" s="105"/>
      <c r="C20" s="938" t="str">
        <f>F7</f>
        <v>Peningkatan Produksi Tanaman Pangan (Alat Produksi dan pengolahan pertanian, penggilingan Padi/jagung, dll)</v>
      </c>
      <c r="D20" s="939"/>
      <c r="E20" s="939"/>
      <c r="F20" s="940"/>
      <c r="G20" s="109"/>
      <c r="H20" s="105"/>
      <c r="I20" s="110"/>
      <c r="J20" s="110">
        <f>J21</f>
        <v>100000000</v>
      </c>
    </row>
    <row r="21" spans="1:10" s="115" customFormat="1">
      <c r="A21" s="104" t="s">
        <v>864</v>
      </c>
      <c r="B21" s="105"/>
      <c r="C21" s="112" t="s">
        <v>853</v>
      </c>
      <c r="D21" s="113"/>
      <c r="E21" s="113"/>
      <c r="F21" s="108"/>
      <c r="G21" s="109"/>
      <c r="H21" s="105"/>
      <c r="I21" s="110"/>
      <c r="J21" s="110">
        <v>100000000</v>
      </c>
    </row>
    <row r="22" spans="1:10" ht="14.25" hidden="1" customHeight="1">
      <c r="A22" s="104" t="s">
        <v>1003</v>
      </c>
      <c r="B22" s="105"/>
      <c r="C22" s="112" t="s">
        <v>161</v>
      </c>
      <c r="D22" s="113"/>
      <c r="E22" s="113"/>
      <c r="F22" s="108"/>
      <c r="G22" s="109"/>
      <c r="H22" s="105"/>
      <c r="I22" s="110"/>
      <c r="J22" s="110">
        <f>J23+J27+J31</f>
        <v>3256800</v>
      </c>
    </row>
    <row r="23" spans="1:10" hidden="1">
      <c r="A23" s="104" t="s">
        <v>1004</v>
      </c>
      <c r="B23" s="105"/>
      <c r="C23" s="113" t="s">
        <v>163</v>
      </c>
      <c r="D23" s="113"/>
      <c r="E23" s="113"/>
      <c r="F23" s="114"/>
      <c r="G23" s="109"/>
      <c r="H23" s="105"/>
      <c r="I23" s="110"/>
      <c r="J23" s="110">
        <f>SUM(J24:J25)</f>
        <v>133800</v>
      </c>
    </row>
    <row r="24" spans="1:10" hidden="1">
      <c r="A24" s="104"/>
      <c r="B24" s="105"/>
      <c r="C24" s="125" t="s">
        <v>57</v>
      </c>
      <c r="D24" s="142" t="s">
        <v>997</v>
      </c>
      <c r="E24" s="142"/>
      <c r="F24" s="114"/>
      <c r="G24" s="122">
        <v>17</v>
      </c>
      <c r="H24" s="118" t="s">
        <v>199</v>
      </c>
      <c r="I24" s="123">
        <v>6000</v>
      </c>
      <c r="J24" s="123">
        <f>G24*I24</f>
        <v>102000</v>
      </c>
    </row>
    <row r="25" spans="1:10" hidden="1">
      <c r="A25" s="104"/>
      <c r="B25" s="105"/>
      <c r="C25" s="125" t="s">
        <v>57</v>
      </c>
      <c r="D25" s="142" t="s">
        <v>172</v>
      </c>
      <c r="E25" s="120"/>
      <c r="F25" s="121"/>
      <c r="G25" s="122">
        <v>1</v>
      </c>
      <c r="H25" s="118" t="s">
        <v>167</v>
      </c>
      <c r="I25" s="123">
        <v>31800</v>
      </c>
      <c r="J25" s="123">
        <f t="shared" ref="J25" si="0">G25*I25</f>
        <v>31800</v>
      </c>
    </row>
    <row r="26" spans="1:10" hidden="1">
      <c r="A26" s="104"/>
      <c r="B26" s="105"/>
      <c r="C26" s="124"/>
      <c r="D26" s="113"/>
      <c r="E26" s="113"/>
      <c r="F26" s="114"/>
      <c r="G26" s="109"/>
      <c r="H26" s="105"/>
      <c r="I26" s="110"/>
      <c r="J26" s="110"/>
    </row>
    <row r="27" spans="1:10" hidden="1">
      <c r="A27" s="104" t="s">
        <v>1005</v>
      </c>
      <c r="B27" s="105"/>
      <c r="C27" s="113" t="s">
        <v>265</v>
      </c>
      <c r="D27" s="113"/>
      <c r="E27" s="113"/>
      <c r="F27" s="114"/>
      <c r="G27" s="109"/>
      <c r="H27" s="105"/>
      <c r="I27" s="110"/>
      <c r="J27" s="110">
        <f>SUM(J28:J29)</f>
        <v>123000</v>
      </c>
    </row>
    <row r="28" spans="1:10" hidden="1">
      <c r="A28" s="111"/>
      <c r="B28" s="105"/>
      <c r="C28" s="113" t="s">
        <v>57</v>
      </c>
      <c r="D28" s="120" t="s">
        <v>1081</v>
      </c>
      <c r="E28" s="113"/>
      <c r="F28" s="114"/>
      <c r="G28" s="122">
        <v>20</v>
      </c>
      <c r="H28" s="118" t="s">
        <v>199</v>
      </c>
      <c r="I28" s="123">
        <v>5000</v>
      </c>
      <c r="J28" s="123">
        <f>G28*I28</f>
        <v>100000</v>
      </c>
    </row>
    <row r="29" spans="1:10" hidden="1">
      <c r="A29" s="104"/>
      <c r="B29" s="105"/>
      <c r="C29" s="125" t="s">
        <v>57</v>
      </c>
      <c r="D29" s="120" t="s">
        <v>198</v>
      </c>
      <c r="E29" s="120"/>
      <c r="F29" s="121"/>
      <c r="G29" s="122">
        <v>92</v>
      </c>
      <c r="H29" s="118" t="s">
        <v>199</v>
      </c>
      <c r="I29" s="123">
        <v>250</v>
      </c>
      <c r="J29" s="123">
        <f>G29*I29</f>
        <v>23000</v>
      </c>
    </row>
    <row r="30" spans="1:10" hidden="1">
      <c r="A30" s="104"/>
      <c r="B30" s="105"/>
      <c r="C30" s="124"/>
      <c r="D30" s="113"/>
      <c r="E30" s="113"/>
      <c r="F30" s="114"/>
      <c r="G30" s="109"/>
      <c r="H30" s="105"/>
      <c r="I30" s="110"/>
      <c r="J30" s="110"/>
    </row>
    <row r="31" spans="1:10" hidden="1">
      <c r="A31" s="104" t="s">
        <v>1006</v>
      </c>
      <c r="B31" s="105"/>
      <c r="C31" s="124" t="s">
        <v>267</v>
      </c>
      <c r="D31" s="113"/>
      <c r="E31" s="113"/>
      <c r="F31" s="114"/>
      <c r="G31" s="109"/>
      <c r="H31" s="105"/>
      <c r="I31" s="110"/>
      <c r="J31" s="110">
        <f>J32</f>
        <v>3000000</v>
      </c>
    </row>
    <row r="32" spans="1:10" hidden="1">
      <c r="A32" s="117"/>
      <c r="B32" s="118"/>
      <c r="C32" s="124" t="s">
        <v>305</v>
      </c>
      <c r="D32" s="113" t="s">
        <v>978</v>
      </c>
      <c r="E32" s="113"/>
      <c r="F32" s="114"/>
      <c r="G32" s="109"/>
      <c r="H32" s="105"/>
      <c r="I32" s="110"/>
      <c r="J32" s="110">
        <f>SUM(J33:J34)</f>
        <v>3000000</v>
      </c>
    </row>
    <row r="33" spans="1:12" hidden="1">
      <c r="A33" s="104"/>
      <c r="B33" s="105"/>
      <c r="C33" s="124"/>
      <c r="D33" s="125" t="s">
        <v>57</v>
      </c>
      <c r="E33" s="120" t="s">
        <v>983</v>
      </c>
      <c r="F33" s="121"/>
      <c r="G33" s="122">
        <v>100</v>
      </c>
      <c r="H33" s="118" t="s">
        <v>209</v>
      </c>
      <c r="I33" s="123">
        <v>20000</v>
      </c>
      <c r="J33" s="123">
        <f t="shared" ref="J33:J34" si="1">G33*I33</f>
        <v>2000000</v>
      </c>
    </row>
    <row r="34" spans="1:12" hidden="1">
      <c r="A34" s="117"/>
      <c r="B34" s="118"/>
      <c r="C34" s="119"/>
      <c r="D34" s="125" t="s">
        <v>57</v>
      </c>
      <c r="E34" s="120" t="s">
        <v>1075</v>
      </c>
      <c r="F34" s="121"/>
      <c r="G34" s="122">
        <f>G33</f>
        <v>100</v>
      </c>
      <c r="H34" s="118" t="s">
        <v>209</v>
      </c>
      <c r="I34" s="123">
        <v>10000</v>
      </c>
      <c r="J34" s="123">
        <f t="shared" si="1"/>
        <v>1000000</v>
      </c>
    </row>
    <row r="35" spans="1:12" hidden="1">
      <c r="A35" s="117"/>
      <c r="B35" s="118"/>
      <c r="C35" s="119"/>
      <c r="D35" s="125"/>
      <c r="E35" s="120"/>
      <c r="F35" s="121"/>
      <c r="G35" s="122"/>
      <c r="H35" s="118"/>
      <c r="I35" s="123"/>
      <c r="J35" s="123"/>
      <c r="L35" s="301"/>
    </row>
    <row r="36" spans="1:12" hidden="1">
      <c r="A36" s="104" t="s">
        <v>1007</v>
      </c>
      <c r="B36" s="105"/>
      <c r="C36" s="124" t="s">
        <v>220</v>
      </c>
      <c r="D36" s="141"/>
      <c r="E36" s="107"/>
      <c r="F36" s="114"/>
      <c r="G36" s="109"/>
      <c r="H36" s="105"/>
      <c r="I36" s="110"/>
      <c r="J36" s="110">
        <f>J37+J43</f>
        <v>3500000</v>
      </c>
    </row>
    <row r="37" spans="1:12" hidden="1">
      <c r="A37" s="104" t="s">
        <v>1008</v>
      </c>
      <c r="B37" s="105"/>
      <c r="C37" s="124" t="s">
        <v>969</v>
      </c>
      <c r="D37" s="141"/>
      <c r="E37" s="107"/>
      <c r="F37" s="114"/>
      <c r="G37" s="109"/>
      <c r="H37" s="105"/>
      <c r="I37" s="110"/>
      <c r="J37" s="110">
        <f>SUM(J38:J41)</f>
        <v>1000000</v>
      </c>
      <c r="L37" s="301"/>
    </row>
    <row r="38" spans="1:12" hidden="1">
      <c r="A38" s="117"/>
      <c r="B38" s="118"/>
      <c r="C38" s="119"/>
      <c r="D38" s="125" t="s">
        <v>57</v>
      </c>
      <c r="E38" s="142" t="s">
        <v>970</v>
      </c>
      <c r="F38" s="121"/>
      <c r="G38" s="122">
        <v>1</v>
      </c>
      <c r="H38" s="118" t="s">
        <v>121</v>
      </c>
      <c r="I38" s="123">
        <v>300000</v>
      </c>
      <c r="J38" s="123">
        <f>G38*I38</f>
        <v>300000</v>
      </c>
    </row>
    <row r="39" spans="1:12" hidden="1">
      <c r="A39" s="111"/>
      <c r="B39" s="118"/>
      <c r="C39" s="119"/>
      <c r="D39" s="125" t="s">
        <v>57</v>
      </c>
      <c r="E39" s="142" t="s">
        <v>971</v>
      </c>
      <c r="F39" s="121"/>
      <c r="G39" s="122">
        <v>1</v>
      </c>
      <c r="H39" s="118" t="s">
        <v>121</v>
      </c>
      <c r="I39" s="123">
        <v>250000</v>
      </c>
      <c r="J39" s="123">
        <f t="shared" ref="J39:J41" si="2">G39*I39</f>
        <v>250000</v>
      </c>
    </row>
    <row r="40" spans="1:12" hidden="1">
      <c r="A40" s="117"/>
      <c r="B40" s="118"/>
      <c r="C40" s="119"/>
      <c r="D40" s="125" t="s">
        <v>57</v>
      </c>
      <c r="E40" s="142" t="s">
        <v>972</v>
      </c>
      <c r="F40" s="121"/>
      <c r="G40" s="122">
        <v>1</v>
      </c>
      <c r="H40" s="118" t="s">
        <v>121</v>
      </c>
      <c r="I40" s="123">
        <v>200000</v>
      </c>
      <c r="J40" s="123">
        <f t="shared" si="2"/>
        <v>200000</v>
      </c>
    </row>
    <row r="41" spans="1:12" hidden="1">
      <c r="A41" s="117"/>
      <c r="B41" s="118"/>
      <c r="C41" s="119"/>
      <c r="D41" s="120" t="s">
        <v>57</v>
      </c>
      <c r="E41" s="120" t="s">
        <v>973</v>
      </c>
      <c r="F41" s="121"/>
      <c r="G41" s="122">
        <v>2</v>
      </c>
      <c r="H41" s="118" t="s">
        <v>121</v>
      </c>
      <c r="I41" s="123">
        <v>125000</v>
      </c>
      <c r="J41" s="123">
        <f t="shared" si="2"/>
        <v>250000</v>
      </c>
    </row>
    <row r="42" spans="1:12" hidden="1">
      <c r="A42" s="117"/>
      <c r="B42" s="118"/>
      <c r="C42" s="119"/>
      <c r="D42" s="120"/>
      <c r="E42" s="120"/>
      <c r="F42" s="121"/>
      <c r="G42" s="122"/>
      <c r="H42" s="118"/>
      <c r="I42" s="123"/>
      <c r="J42" s="123"/>
    </row>
    <row r="43" spans="1:12" ht="15.75" hidden="1">
      <c r="A43" s="104" t="s">
        <v>1052</v>
      </c>
      <c r="B43" s="118"/>
      <c r="C43" s="633" t="s">
        <v>702</v>
      </c>
      <c r="D43" s="120"/>
      <c r="E43" s="120"/>
      <c r="F43" s="121"/>
      <c r="G43" s="122"/>
      <c r="H43" s="118"/>
      <c r="I43" s="123"/>
      <c r="J43" s="110">
        <f>SUM(J44:J45)</f>
        <v>2500000</v>
      </c>
    </row>
    <row r="44" spans="1:12" hidden="1">
      <c r="A44" s="117"/>
      <c r="B44" s="118"/>
      <c r="C44" s="119"/>
      <c r="D44" s="120" t="s">
        <v>57</v>
      </c>
      <c r="E44" s="120" t="s">
        <v>1042</v>
      </c>
      <c r="F44" s="121"/>
      <c r="G44" s="122">
        <v>1</v>
      </c>
      <c r="H44" s="118" t="s">
        <v>121</v>
      </c>
      <c r="I44" s="123">
        <v>2000000</v>
      </c>
      <c r="J44" s="123">
        <f>G44*I44</f>
        <v>2000000</v>
      </c>
    </row>
    <row r="45" spans="1:12" hidden="1">
      <c r="A45" s="117"/>
      <c r="B45" s="118"/>
      <c r="C45" s="119"/>
      <c r="D45" s="120" t="s">
        <v>57</v>
      </c>
      <c r="E45" s="120" t="s">
        <v>1082</v>
      </c>
      <c r="F45" s="121"/>
      <c r="G45" s="122">
        <v>1</v>
      </c>
      <c r="H45" s="118" t="s">
        <v>336</v>
      </c>
      <c r="I45" s="123">
        <v>500000</v>
      </c>
      <c r="J45" s="123">
        <f>G45*I45</f>
        <v>500000</v>
      </c>
    </row>
    <row r="46" spans="1:12" hidden="1">
      <c r="A46" s="117"/>
      <c r="B46" s="118"/>
      <c r="C46" s="119"/>
      <c r="D46" s="120"/>
      <c r="E46" s="120"/>
      <c r="F46" s="121"/>
      <c r="G46" s="122"/>
      <c r="H46" s="118"/>
      <c r="I46" s="123"/>
      <c r="J46" s="123"/>
    </row>
    <row r="47" spans="1:12" hidden="1">
      <c r="A47" s="104" t="s">
        <v>865</v>
      </c>
      <c r="B47" s="105"/>
      <c r="C47" s="124" t="s">
        <v>855</v>
      </c>
      <c r="D47" s="142"/>
      <c r="E47" s="142"/>
      <c r="F47" s="121"/>
      <c r="G47" s="122"/>
      <c r="H47" s="118"/>
      <c r="I47" s="123"/>
      <c r="J47" s="123">
        <f>J48+J59</f>
        <v>116013000</v>
      </c>
    </row>
    <row r="48" spans="1:12" hidden="1">
      <c r="A48" s="104" t="s">
        <v>866</v>
      </c>
      <c r="B48" s="105"/>
      <c r="C48" s="124" t="s">
        <v>859</v>
      </c>
      <c r="D48" s="142"/>
      <c r="E48" s="142"/>
      <c r="F48" s="121"/>
      <c r="G48" s="122"/>
      <c r="H48" s="118"/>
      <c r="I48" s="123"/>
      <c r="J48" s="123">
        <f>J49+J54</f>
        <v>66013000</v>
      </c>
    </row>
    <row r="49" spans="1:12" hidden="1">
      <c r="A49" s="117"/>
      <c r="B49" s="118"/>
      <c r="C49" s="119"/>
      <c r="D49" s="142" t="s">
        <v>57</v>
      </c>
      <c r="E49" s="150" t="s">
        <v>867</v>
      </c>
      <c r="F49" s="121"/>
      <c r="G49" s="122"/>
      <c r="H49" s="118"/>
      <c r="I49" s="123"/>
      <c r="J49" s="123">
        <f>SUM(J50:J53)</f>
        <v>48621000</v>
      </c>
    </row>
    <row r="50" spans="1:12" hidden="1">
      <c r="A50" s="117"/>
      <c r="B50" s="118"/>
      <c r="C50" s="119"/>
      <c r="D50" s="142"/>
      <c r="E50" s="142" t="s">
        <v>1072</v>
      </c>
      <c r="F50" s="121"/>
      <c r="G50" s="122">
        <v>9900</v>
      </c>
      <c r="H50" s="118" t="s">
        <v>456</v>
      </c>
      <c r="I50" s="123">
        <v>1800</v>
      </c>
      <c r="J50" s="123">
        <f t="shared" ref="J50:J60" si="3">G50*I50</f>
        <v>17820000</v>
      </c>
    </row>
    <row r="51" spans="1:12" hidden="1">
      <c r="A51" s="117"/>
      <c r="B51" s="118"/>
      <c r="C51" s="119"/>
      <c r="D51" s="142"/>
      <c r="E51" s="142" t="s">
        <v>1073</v>
      </c>
      <c r="F51" s="121"/>
      <c r="G51" s="122">
        <v>7000</v>
      </c>
      <c r="H51" s="118" t="s">
        <v>456</v>
      </c>
      <c r="I51" s="123">
        <v>2000</v>
      </c>
      <c r="J51" s="123">
        <f t="shared" si="3"/>
        <v>14000000</v>
      </c>
    </row>
    <row r="52" spans="1:12" ht="12" hidden="1" customHeight="1">
      <c r="A52" s="117"/>
      <c r="B52" s="118"/>
      <c r="C52" s="119"/>
      <c r="D52" s="142"/>
      <c r="E52" s="142" t="s">
        <v>1074</v>
      </c>
      <c r="F52" s="121"/>
      <c r="G52" s="122">
        <v>6000</v>
      </c>
      <c r="H52" s="118" t="s">
        <v>456</v>
      </c>
      <c r="I52" s="123">
        <v>2300</v>
      </c>
      <c r="J52" s="123">
        <f t="shared" si="3"/>
        <v>13800000</v>
      </c>
    </row>
    <row r="53" spans="1:12" hidden="1">
      <c r="A53" s="117"/>
      <c r="B53" s="118"/>
      <c r="C53" s="119"/>
      <c r="D53" s="142"/>
      <c r="E53" s="142" t="s">
        <v>1076</v>
      </c>
      <c r="F53" s="121"/>
      <c r="G53" s="122">
        <v>3001</v>
      </c>
      <c r="H53" s="118" t="s">
        <v>456</v>
      </c>
      <c r="I53" s="123">
        <v>1000</v>
      </c>
      <c r="J53" s="123">
        <f t="shared" si="3"/>
        <v>3001000</v>
      </c>
    </row>
    <row r="54" spans="1:12" hidden="1">
      <c r="A54" s="117"/>
      <c r="B54" s="118"/>
      <c r="C54" s="119"/>
      <c r="D54" s="142" t="s">
        <v>57</v>
      </c>
      <c r="E54" s="150" t="s">
        <v>861</v>
      </c>
      <c r="F54" s="121"/>
      <c r="G54" s="122"/>
      <c r="H54" s="118"/>
      <c r="I54" s="123"/>
      <c r="J54" s="123">
        <f>SUM(J55:J57)</f>
        <v>17392000</v>
      </c>
    </row>
    <row r="55" spans="1:12" hidden="1">
      <c r="A55" s="117"/>
      <c r="B55" s="118"/>
      <c r="C55" s="119"/>
      <c r="D55" s="142"/>
      <c r="E55" s="142" t="s">
        <v>1069</v>
      </c>
      <c r="F55" s="121"/>
      <c r="G55" s="122">
        <v>24</v>
      </c>
      <c r="H55" s="118" t="s">
        <v>456</v>
      </c>
      <c r="I55" s="123">
        <v>308000</v>
      </c>
      <c r="J55" s="123">
        <f t="shared" si="3"/>
        <v>7392000</v>
      </c>
    </row>
    <row r="56" spans="1:12" hidden="1">
      <c r="A56" s="117"/>
      <c r="B56" s="118"/>
      <c r="C56" s="119"/>
      <c r="D56" s="142"/>
      <c r="E56" s="142" t="s">
        <v>1070</v>
      </c>
      <c r="F56" s="121"/>
      <c r="G56" s="122">
        <v>25</v>
      </c>
      <c r="H56" s="118" t="s">
        <v>456</v>
      </c>
      <c r="I56" s="123">
        <v>220000</v>
      </c>
      <c r="J56" s="123">
        <f t="shared" si="3"/>
        <v>5500000</v>
      </c>
    </row>
    <row r="57" spans="1:12" s="115" customFormat="1" hidden="1">
      <c r="A57" s="117"/>
      <c r="B57" s="118"/>
      <c r="C57" s="119"/>
      <c r="D57" s="142"/>
      <c r="E57" s="142" t="s">
        <v>1071</v>
      </c>
      <c r="F57" s="121"/>
      <c r="G57" s="122">
        <v>25</v>
      </c>
      <c r="H57" s="118" t="s">
        <v>1064</v>
      </c>
      <c r="I57" s="123">
        <v>180000</v>
      </c>
      <c r="J57" s="123">
        <f t="shared" si="3"/>
        <v>4500000</v>
      </c>
    </row>
    <row r="58" spans="1:12" hidden="1">
      <c r="A58" s="117"/>
      <c r="B58" s="118"/>
      <c r="C58" s="119"/>
      <c r="D58" s="142"/>
      <c r="E58" s="150"/>
      <c r="F58" s="121"/>
      <c r="G58" s="122"/>
      <c r="H58" s="118"/>
      <c r="I58" s="123"/>
      <c r="J58" s="123"/>
    </row>
    <row r="59" spans="1:12" hidden="1">
      <c r="A59" s="104" t="s">
        <v>856</v>
      </c>
      <c r="B59" s="105"/>
      <c r="C59" s="124" t="s">
        <v>868</v>
      </c>
      <c r="D59" s="107"/>
      <c r="E59" s="150"/>
      <c r="F59" s="121"/>
      <c r="G59" s="122"/>
      <c r="H59" s="118"/>
      <c r="I59" s="123"/>
      <c r="J59" s="123">
        <f>J60</f>
        <v>50000000</v>
      </c>
    </row>
    <row r="60" spans="1:12" hidden="1">
      <c r="A60" s="117"/>
      <c r="B60" s="118"/>
      <c r="C60" s="119"/>
      <c r="D60" s="142" t="s">
        <v>57</v>
      </c>
      <c r="E60" s="150" t="s">
        <v>869</v>
      </c>
      <c r="F60" s="121"/>
      <c r="G60" s="122">
        <v>5000</v>
      </c>
      <c r="H60" s="118" t="s">
        <v>870</v>
      </c>
      <c r="I60" s="123">
        <v>10000</v>
      </c>
      <c r="J60" s="123">
        <f t="shared" si="3"/>
        <v>50000000</v>
      </c>
    </row>
    <row r="61" spans="1:12" ht="15" thickBot="1">
      <c r="A61" s="117"/>
      <c r="B61" s="118"/>
      <c r="C61" s="127"/>
      <c r="D61" s="128"/>
      <c r="E61" s="128" t="s">
        <v>1311</v>
      </c>
      <c r="F61" s="129"/>
      <c r="G61" s="122">
        <v>1</v>
      </c>
      <c r="H61" s="118" t="s">
        <v>436</v>
      </c>
      <c r="I61" s="123">
        <v>100000000</v>
      </c>
      <c r="J61" s="123">
        <f>G61*I61</f>
        <v>100000000</v>
      </c>
    </row>
    <row r="62" spans="1:12" ht="15" thickTop="1">
      <c r="A62" s="941" t="s">
        <v>126</v>
      </c>
      <c r="B62" s="941"/>
      <c r="C62" s="941"/>
      <c r="D62" s="941"/>
      <c r="E62" s="941"/>
      <c r="F62" s="941"/>
      <c r="G62" s="941"/>
      <c r="H62" s="941"/>
      <c r="I62" s="941"/>
      <c r="J62" s="130">
        <f ca="1">SUM(J21:J62)</f>
        <v>0</v>
      </c>
      <c r="L62" s="301"/>
    </row>
    <row r="63" spans="1:12">
      <c r="A63" s="131"/>
      <c r="B63" s="942" t="s">
        <v>127</v>
      </c>
      <c r="C63" s="942"/>
      <c r="D63" s="942"/>
      <c r="E63" s="942"/>
      <c r="F63" s="942"/>
      <c r="G63" s="132"/>
      <c r="H63" s="132"/>
      <c r="I63" s="132"/>
      <c r="J63" s="596"/>
    </row>
    <row r="64" spans="1:12">
      <c r="A64" s="943" t="s">
        <v>128</v>
      </c>
      <c r="B64" s="920"/>
      <c r="C64" s="920"/>
      <c r="D64" s="99" t="s">
        <v>95</v>
      </c>
      <c r="E64" s="944">
        <v>0</v>
      </c>
      <c r="F64" s="944"/>
      <c r="G64" s="96"/>
      <c r="H64" s="96"/>
      <c r="I64" s="96"/>
      <c r="J64" s="597"/>
    </row>
    <row r="65" spans="1:10">
      <c r="A65" s="943" t="s">
        <v>129</v>
      </c>
      <c r="B65" s="920"/>
      <c r="C65" s="920"/>
      <c r="D65" s="99" t="s">
        <v>95</v>
      </c>
      <c r="E65" s="944">
        <v>0</v>
      </c>
      <c r="F65" s="944"/>
      <c r="G65" s="96"/>
      <c r="H65" s="96"/>
      <c r="I65" s="96"/>
      <c r="J65" s="135"/>
    </row>
    <row r="66" spans="1:10">
      <c r="A66" s="943" t="s">
        <v>130</v>
      </c>
      <c r="B66" s="920"/>
      <c r="C66" s="920"/>
      <c r="D66" s="99" t="s">
        <v>95</v>
      </c>
      <c r="E66" s="944">
        <f ca="1">J62</f>
        <v>60000000</v>
      </c>
      <c r="F66" s="944"/>
      <c r="G66" s="96"/>
      <c r="H66" s="96"/>
      <c r="I66" s="96"/>
      <c r="J66" s="135"/>
    </row>
    <row r="67" spans="1:10">
      <c r="A67" s="945" t="s">
        <v>131</v>
      </c>
      <c r="B67" s="946"/>
      <c r="C67" s="946"/>
      <c r="D67" s="136" t="s">
        <v>95</v>
      </c>
      <c r="E67" s="971">
        <v>0</v>
      </c>
      <c r="F67" s="971"/>
      <c r="G67" s="137"/>
      <c r="H67" s="137"/>
      <c r="I67" s="137"/>
      <c r="J67" s="138"/>
    </row>
    <row r="68" spans="1:10">
      <c r="A68" s="131"/>
      <c r="B68" s="132"/>
      <c r="C68" s="132"/>
      <c r="D68" s="132"/>
      <c r="E68" s="132"/>
      <c r="F68" s="133"/>
      <c r="G68" s="961" t="s">
        <v>1300</v>
      </c>
      <c r="H68" s="961"/>
      <c r="I68" s="961"/>
      <c r="J68" s="962"/>
    </row>
    <row r="69" spans="1:10">
      <c r="A69" s="139"/>
      <c r="B69" s="947"/>
      <c r="C69" s="947"/>
      <c r="D69" s="947"/>
      <c r="E69" s="947"/>
      <c r="F69" s="948"/>
      <c r="G69" s="96"/>
      <c r="H69" s="96"/>
      <c r="I69" s="96" t="s">
        <v>1109</v>
      </c>
      <c r="J69" s="135"/>
    </row>
    <row r="70" spans="1:10">
      <c r="A70" s="139"/>
      <c r="B70" s="927"/>
      <c r="C70" s="927"/>
      <c r="D70" s="927"/>
      <c r="E70" s="927"/>
      <c r="F70" s="949"/>
      <c r="G70" s="950" t="s">
        <v>1094</v>
      </c>
      <c r="H70" s="927"/>
      <c r="I70" s="927"/>
      <c r="J70" s="949"/>
    </row>
    <row r="71" spans="1:10">
      <c r="A71" s="139"/>
      <c r="B71" s="96"/>
      <c r="C71" s="96"/>
      <c r="D71" s="96"/>
      <c r="E71" s="96"/>
      <c r="F71" s="135"/>
      <c r="G71" s="96"/>
      <c r="H71" s="96"/>
      <c r="I71" s="96"/>
      <c r="J71" s="135"/>
    </row>
    <row r="72" spans="1:10">
      <c r="A72" s="139"/>
      <c r="B72" s="96"/>
      <c r="C72" s="96"/>
      <c r="D72" s="96"/>
      <c r="E72" s="96"/>
      <c r="F72" s="135"/>
      <c r="G72" s="96"/>
      <c r="H72" s="96"/>
      <c r="I72" s="96"/>
      <c r="J72" s="135"/>
    </row>
    <row r="73" spans="1:10">
      <c r="A73" s="139"/>
      <c r="B73" s="96"/>
      <c r="C73" s="96"/>
      <c r="D73" s="96"/>
      <c r="E73" s="96"/>
      <c r="F73" s="135"/>
      <c r="G73" s="96"/>
      <c r="H73" s="96"/>
      <c r="I73" s="96"/>
      <c r="J73" s="135"/>
    </row>
    <row r="74" spans="1:10">
      <c r="A74" s="139"/>
      <c r="B74" s="96"/>
      <c r="C74" s="96"/>
      <c r="D74" s="96"/>
      <c r="E74" s="96"/>
      <c r="F74" s="135"/>
      <c r="G74" s="96"/>
      <c r="H74" s="96"/>
      <c r="I74" s="96"/>
      <c r="J74" s="135"/>
    </row>
    <row r="75" spans="1:10">
      <c r="A75" s="139"/>
      <c r="B75" s="951"/>
      <c r="C75" s="951"/>
      <c r="D75" s="951"/>
      <c r="E75" s="951"/>
      <c r="F75" s="952"/>
      <c r="G75" s="953" t="s">
        <v>1295</v>
      </c>
      <c r="H75" s="951"/>
      <c r="I75" s="951"/>
      <c r="J75" s="952"/>
    </row>
    <row r="76" spans="1:10">
      <c r="A76" s="140"/>
      <c r="B76" s="137"/>
      <c r="C76" s="137"/>
      <c r="D76" s="137"/>
      <c r="E76" s="137"/>
      <c r="F76" s="138"/>
      <c r="G76" s="958"/>
      <c r="H76" s="958"/>
      <c r="I76" s="958"/>
      <c r="J76" s="959"/>
    </row>
    <row r="77" spans="1:10">
      <c r="A77" s="96"/>
      <c r="B77" s="96"/>
      <c r="C77" s="96"/>
      <c r="D77" s="96"/>
      <c r="E77" s="96"/>
      <c r="F77" s="96"/>
      <c r="G77" s="951"/>
      <c r="H77" s="951"/>
      <c r="I77" s="951"/>
      <c r="J77" s="951"/>
    </row>
  </sheetData>
  <mergeCells count="36">
    <mergeCell ref="G76:J76"/>
    <mergeCell ref="G77:J77"/>
    <mergeCell ref="G68:J68"/>
    <mergeCell ref="B69:F69"/>
    <mergeCell ref="B70:F70"/>
    <mergeCell ref="G70:J70"/>
    <mergeCell ref="B75:F75"/>
    <mergeCell ref="G75:J75"/>
    <mergeCell ref="A65:C65"/>
    <mergeCell ref="E65:F65"/>
    <mergeCell ref="A66:C66"/>
    <mergeCell ref="E66:F66"/>
    <mergeCell ref="A67:C67"/>
    <mergeCell ref="E67:F67"/>
    <mergeCell ref="C20:F20"/>
    <mergeCell ref="A62:I62"/>
    <mergeCell ref="B63:F63"/>
    <mergeCell ref="A64:C64"/>
    <mergeCell ref="E64:F64"/>
    <mergeCell ref="C19:F19"/>
    <mergeCell ref="I13:I15"/>
    <mergeCell ref="A16:B16"/>
    <mergeCell ref="C16:F16"/>
    <mergeCell ref="G16:H16"/>
    <mergeCell ref="E9:F9"/>
    <mergeCell ref="J13:J15"/>
    <mergeCell ref="A1:J1"/>
    <mergeCell ref="A2:J2"/>
    <mergeCell ref="A3:J3"/>
    <mergeCell ref="F6:J6"/>
    <mergeCell ref="F7:J8"/>
    <mergeCell ref="E11:F11"/>
    <mergeCell ref="A12:B12"/>
    <mergeCell ref="A13:B15"/>
    <mergeCell ref="C13:F15"/>
    <mergeCell ref="G13:H15"/>
  </mergeCells>
  <pageMargins left="0.70866141732283472" right="0.31496062992125984" top="0.42" bottom="0.31496062992125984" header="0.31496062992125984" footer="0.31496062992125984"/>
  <pageSetup paperSize="5" scale="85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FF0000"/>
  </sheetPr>
  <dimension ref="A1:W79"/>
  <sheetViews>
    <sheetView view="pageBreakPreview" topLeftCell="A26" zoomScale="98" zoomScaleNormal="112" zoomScaleSheetLayoutView="98" workbookViewId="0">
      <selection activeCell="I41" sqref="I41"/>
    </sheetView>
  </sheetViews>
  <sheetFormatPr defaultRowHeight="14.25"/>
  <cols>
    <col min="1" max="1" width="2.7109375" style="94" customWidth="1"/>
    <col min="2" max="2" width="10.7109375" style="94" customWidth="1"/>
    <col min="3" max="4" width="2.7109375" style="94" customWidth="1"/>
    <col min="5" max="5" width="9.140625" style="94"/>
    <col min="6" max="6" width="25.7109375" style="94" customWidth="1"/>
    <col min="7" max="8" width="9.140625" style="94"/>
    <col min="9" max="10" width="17.7109375" style="94" customWidth="1"/>
    <col min="11" max="11" width="2.7109375" style="94" customWidth="1"/>
    <col min="12" max="15" width="12.7109375" style="94" customWidth="1"/>
    <col min="16" max="16" width="9.140625" style="94"/>
    <col min="17" max="17" width="11.5703125" style="94" customWidth="1"/>
    <col min="18" max="22" width="9.140625" style="94"/>
    <col min="23" max="23" width="10.42578125" style="94" customWidth="1"/>
    <col min="24" max="16384" width="9.140625" style="94"/>
  </cols>
  <sheetData>
    <row r="1" spans="1:23" ht="15.75">
      <c r="A1" s="921" t="s">
        <v>90</v>
      </c>
      <c r="B1" s="921"/>
      <c r="C1" s="921"/>
      <c r="D1" s="921"/>
      <c r="E1" s="921"/>
      <c r="F1" s="921"/>
      <c r="G1" s="921"/>
      <c r="H1" s="921"/>
      <c r="I1" s="921"/>
      <c r="J1" s="921"/>
      <c r="L1" s="95"/>
      <c r="M1" s="95"/>
      <c r="N1" s="95"/>
      <c r="O1" s="95"/>
    </row>
    <row r="2" spans="1:23" ht="15.75">
      <c r="A2" s="921" t="s">
        <v>1159</v>
      </c>
      <c r="B2" s="921"/>
      <c r="C2" s="921"/>
      <c r="D2" s="921"/>
      <c r="E2" s="921"/>
      <c r="F2" s="921"/>
      <c r="G2" s="921"/>
      <c r="H2" s="921"/>
      <c r="I2" s="921"/>
      <c r="J2" s="921"/>
      <c r="L2" s="95"/>
      <c r="M2" s="95"/>
      <c r="N2" s="95"/>
      <c r="O2" s="95"/>
    </row>
    <row r="3" spans="1:23" ht="15.75">
      <c r="A3" s="921" t="str">
        <f>'1.1.5'!A3:J3</f>
        <v>TAHUN ANGGARAN 2024</v>
      </c>
      <c r="B3" s="921"/>
      <c r="C3" s="921"/>
      <c r="D3" s="921"/>
      <c r="E3" s="921"/>
      <c r="F3" s="921"/>
      <c r="G3" s="921"/>
      <c r="H3" s="921"/>
      <c r="I3" s="921"/>
      <c r="J3" s="921"/>
      <c r="L3" s="95"/>
      <c r="M3" s="95"/>
      <c r="N3" s="95"/>
      <c r="O3" s="95"/>
    </row>
    <row r="4" spans="1:23">
      <c r="A4" s="96"/>
      <c r="B4" s="96"/>
      <c r="C4" s="96"/>
      <c r="D4" s="96"/>
      <c r="E4" s="96"/>
      <c r="F4" s="96"/>
      <c r="G4" s="96"/>
      <c r="H4" s="96"/>
      <c r="I4" s="96"/>
      <c r="J4" s="96"/>
      <c r="L4" s="95"/>
      <c r="M4" s="95"/>
      <c r="N4" s="95"/>
      <c r="O4" s="95"/>
    </row>
    <row r="5" spans="1:23">
      <c r="A5" s="97" t="s">
        <v>93</v>
      </c>
      <c r="B5" s="96" t="s">
        <v>94</v>
      </c>
      <c r="C5" s="98"/>
      <c r="D5" s="99" t="s">
        <v>95</v>
      </c>
      <c r="E5" s="97" t="s">
        <v>93</v>
      </c>
      <c r="F5" s="98" t="str">
        <f>LAMPIRAN!F22</f>
        <v>Penyelenggaraan Pemerintahan Desa</v>
      </c>
      <c r="G5" s="96"/>
      <c r="H5" s="96"/>
      <c r="I5" s="96"/>
      <c r="J5" s="96"/>
      <c r="L5" s="95"/>
      <c r="M5" s="95"/>
      <c r="N5" s="95"/>
      <c r="O5" s="95"/>
    </row>
    <row r="6" spans="1:23">
      <c r="A6" s="97" t="s">
        <v>96</v>
      </c>
      <c r="B6" s="96" t="s">
        <v>97</v>
      </c>
      <c r="C6" s="98"/>
      <c r="D6" s="99" t="s">
        <v>95</v>
      </c>
      <c r="E6" s="97" t="s">
        <v>98</v>
      </c>
      <c r="F6" s="922" t="str">
        <f>LAMPIRAN!F24</f>
        <v>Penyelenggaraan Belanja Penghasilan Tetap, Tunjangan dan Operasional Pemerintahan Desa</v>
      </c>
      <c r="G6" s="922"/>
      <c r="H6" s="922"/>
      <c r="I6" s="922"/>
      <c r="J6" s="922"/>
      <c r="L6" s="95"/>
      <c r="M6" s="95"/>
      <c r="N6" s="95"/>
      <c r="O6" s="95"/>
    </row>
    <row r="7" spans="1:23">
      <c r="A7" s="97"/>
      <c r="B7" s="96"/>
      <c r="C7" s="98"/>
      <c r="D7" s="99"/>
      <c r="E7" s="97"/>
      <c r="F7" s="922"/>
      <c r="G7" s="922"/>
      <c r="H7" s="922"/>
      <c r="I7" s="922"/>
      <c r="J7" s="922"/>
      <c r="L7" s="95"/>
      <c r="M7" s="95"/>
      <c r="N7" s="95"/>
      <c r="O7" s="95"/>
    </row>
    <row r="8" spans="1:23">
      <c r="A8" s="97" t="s">
        <v>99</v>
      </c>
      <c r="B8" s="96" t="s">
        <v>100</v>
      </c>
      <c r="C8" s="98"/>
      <c r="D8" s="99" t="s">
        <v>95</v>
      </c>
      <c r="E8" s="97" t="s">
        <v>254</v>
      </c>
      <c r="F8" s="98" t="str">
        <f>LAMPIRAN!F35</f>
        <v xml:space="preserve">Penyediaan Operasional BPD </v>
      </c>
      <c r="G8" s="96"/>
      <c r="H8" s="96"/>
      <c r="I8" s="96"/>
      <c r="J8" s="96"/>
      <c r="L8" s="95"/>
      <c r="M8" s="95"/>
      <c r="N8" s="95"/>
      <c r="O8" s="95"/>
    </row>
    <row r="9" spans="1:23">
      <c r="A9" s="97" t="s">
        <v>102</v>
      </c>
      <c r="B9" s="96" t="s">
        <v>103</v>
      </c>
      <c r="C9" s="98"/>
      <c r="D9" s="99" t="s">
        <v>95</v>
      </c>
      <c r="E9" s="920" t="str">
        <f>'1.1.5'!E9:F9</f>
        <v>01 Januari s/d 31 Desember 2024</v>
      </c>
      <c r="F9" s="920"/>
      <c r="G9" s="96"/>
      <c r="H9" s="96"/>
      <c r="I9" s="96"/>
      <c r="J9" s="96"/>
      <c r="L9" s="95"/>
      <c r="M9" s="95"/>
      <c r="N9" s="95"/>
      <c r="O9" s="95"/>
    </row>
    <row r="10" spans="1:23">
      <c r="A10" s="97"/>
      <c r="B10" s="96" t="s">
        <v>104</v>
      </c>
      <c r="C10" s="98"/>
      <c r="D10" s="99"/>
      <c r="E10" s="96"/>
      <c r="F10" s="98"/>
      <c r="G10" s="96"/>
      <c r="H10" s="96"/>
      <c r="I10" s="96"/>
      <c r="J10" s="96"/>
      <c r="L10" s="95"/>
      <c r="M10" s="95"/>
      <c r="N10" s="95"/>
      <c r="O10" s="95"/>
    </row>
    <row r="11" spans="1:23">
      <c r="A11" s="97" t="s">
        <v>105</v>
      </c>
      <c r="B11" s="96" t="s">
        <v>106</v>
      </c>
      <c r="C11" s="98"/>
      <c r="D11" s="99" t="s">
        <v>95</v>
      </c>
      <c r="E11" s="920" t="s">
        <v>44</v>
      </c>
      <c r="F11" s="920"/>
      <c r="G11" s="96"/>
      <c r="H11" s="96"/>
      <c r="I11" s="96"/>
      <c r="J11" s="96"/>
      <c r="L11" s="95"/>
      <c r="M11" s="95"/>
      <c r="N11" s="95"/>
      <c r="O11" s="95"/>
    </row>
    <row r="12" spans="1:23" ht="15" customHeight="1">
      <c r="A12" s="927" t="s">
        <v>108</v>
      </c>
      <c r="B12" s="927"/>
      <c r="C12" s="98"/>
      <c r="D12" s="100" t="s">
        <v>95</v>
      </c>
      <c r="E12" s="101"/>
      <c r="F12" s="98"/>
      <c r="G12" s="96"/>
      <c r="H12" s="96"/>
      <c r="I12" s="96"/>
      <c r="J12" s="96"/>
      <c r="L12" s="95"/>
      <c r="M12" s="95"/>
      <c r="N12" s="95"/>
      <c r="O12" s="95"/>
    </row>
    <row r="13" spans="1:23">
      <c r="A13" s="928" t="s">
        <v>109</v>
      </c>
      <c r="B13" s="928"/>
      <c r="C13" s="928" t="s">
        <v>110</v>
      </c>
      <c r="D13" s="928"/>
      <c r="E13" s="928"/>
      <c r="F13" s="928"/>
      <c r="G13" s="929" t="s">
        <v>111</v>
      </c>
      <c r="H13" s="930"/>
      <c r="I13" s="926" t="s">
        <v>112</v>
      </c>
      <c r="J13" s="926" t="s">
        <v>113</v>
      </c>
      <c r="L13" s="1000" t="s">
        <v>834</v>
      </c>
      <c r="M13" s="1000"/>
      <c r="N13" s="1000"/>
      <c r="O13" s="1000"/>
      <c r="P13" s="1000"/>
      <c r="Q13" s="1000"/>
      <c r="R13" s="1000"/>
      <c r="S13" s="1000"/>
      <c r="T13" s="1000"/>
      <c r="U13" s="1000"/>
      <c r="V13" s="1000"/>
      <c r="W13" s="1000"/>
    </row>
    <row r="14" spans="1:23">
      <c r="A14" s="928"/>
      <c r="B14" s="928"/>
      <c r="C14" s="928"/>
      <c r="D14" s="928"/>
      <c r="E14" s="928"/>
      <c r="F14" s="928"/>
      <c r="G14" s="931"/>
      <c r="H14" s="932"/>
      <c r="I14" s="926"/>
      <c r="J14" s="926"/>
      <c r="L14" s="1000"/>
      <c r="M14" s="1000"/>
      <c r="N14" s="1000"/>
      <c r="O14" s="1000"/>
      <c r="P14" s="1000"/>
      <c r="Q14" s="1000"/>
      <c r="R14" s="1000"/>
      <c r="S14" s="1000"/>
      <c r="T14" s="1000"/>
      <c r="U14" s="1000"/>
      <c r="V14" s="1000"/>
      <c r="W14" s="1000"/>
    </row>
    <row r="15" spans="1:23">
      <c r="A15" s="928"/>
      <c r="B15" s="928"/>
      <c r="C15" s="928"/>
      <c r="D15" s="928"/>
      <c r="E15" s="928"/>
      <c r="F15" s="928"/>
      <c r="G15" s="933"/>
      <c r="H15" s="934"/>
      <c r="I15" s="926"/>
      <c r="J15" s="926"/>
      <c r="L15" s="1000"/>
      <c r="M15" s="1000"/>
      <c r="N15" s="1000"/>
      <c r="O15" s="1000"/>
      <c r="P15" s="1000"/>
      <c r="Q15" s="1000"/>
      <c r="R15" s="1000"/>
      <c r="S15" s="1000"/>
      <c r="T15" s="1000"/>
      <c r="U15" s="1000"/>
      <c r="V15" s="1000"/>
      <c r="W15" s="1000"/>
    </row>
    <row r="16" spans="1:23">
      <c r="A16" s="923">
        <v>1</v>
      </c>
      <c r="B16" s="923"/>
      <c r="C16" s="923">
        <v>2</v>
      </c>
      <c r="D16" s="923"/>
      <c r="E16" s="923"/>
      <c r="F16" s="923"/>
      <c r="G16" s="924">
        <v>3</v>
      </c>
      <c r="H16" s="925"/>
      <c r="I16" s="102">
        <v>4</v>
      </c>
      <c r="J16" s="102">
        <v>5</v>
      </c>
      <c r="L16" s="103">
        <v>1</v>
      </c>
      <c r="M16" s="103">
        <v>2</v>
      </c>
      <c r="N16" s="103">
        <v>3</v>
      </c>
      <c r="O16" s="103">
        <v>4</v>
      </c>
      <c r="P16" s="103">
        <v>5</v>
      </c>
      <c r="Q16" s="103">
        <v>6</v>
      </c>
      <c r="R16" s="103">
        <v>7</v>
      </c>
      <c r="S16" s="103">
        <v>8</v>
      </c>
      <c r="T16" s="103">
        <v>9</v>
      </c>
      <c r="U16" s="103">
        <v>10</v>
      </c>
      <c r="V16" s="103">
        <v>11</v>
      </c>
      <c r="W16" s="103">
        <v>12</v>
      </c>
    </row>
    <row r="17" spans="1:23">
      <c r="A17" s="104"/>
      <c r="B17" s="105"/>
      <c r="C17" s="106"/>
      <c r="D17" s="107"/>
      <c r="E17" s="107"/>
      <c r="F17" s="108"/>
      <c r="G17" s="109"/>
      <c r="H17" s="105"/>
      <c r="I17" s="110"/>
      <c r="J17" s="110"/>
      <c r="L17" s="95"/>
      <c r="M17" s="95"/>
      <c r="N17" s="95"/>
      <c r="O17" s="95"/>
    </row>
    <row r="18" spans="1:23">
      <c r="A18" s="106" t="str">
        <f>E5</f>
        <v>1.</v>
      </c>
      <c r="B18" s="105"/>
      <c r="C18" s="106" t="str">
        <f>F5</f>
        <v>Penyelenggaraan Pemerintahan Desa</v>
      </c>
      <c r="D18" s="107"/>
      <c r="E18" s="107"/>
      <c r="F18" s="108"/>
      <c r="G18" s="109"/>
      <c r="H18" s="105"/>
      <c r="I18" s="110"/>
      <c r="J18" s="110">
        <f>J19</f>
        <v>16000000</v>
      </c>
      <c r="L18" s="95"/>
      <c r="M18" s="95"/>
      <c r="N18" s="95"/>
      <c r="O18" s="95"/>
    </row>
    <row r="19" spans="1:23" ht="45" customHeight="1">
      <c r="A19" s="111" t="str">
        <f>E6</f>
        <v>1.1</v>
      </c>
      <c r="B19" s="105"/>
      <c r="C19" s="938" t="str">
        <f>F6</f>
        <v>Penyelenggaraan Belanja Penghasilan Tetap, Tunjangan dan Operasional Pemerintahan Desa</v>
      </c>
      <c r="D19" s="939"/>
      <c r="E19" s="939"/>
      <c r="F19" s="940"/>
      <c r="G19" s="109"/>
      <c r="H19" s="105"/>
      <c r="I19" s="110"/>
      <c r="J19" s="110">
        <f>J20</f>
        <v>16000000</v>
      </c>
      <c r="L19" s="95"/>
      <c r="M19" s="95"/>
      <c r="N19" s="95"/>
      <c r="O19" s="95"/>
    </row>
    <row r="20" spans="1:23">
      <c r="A20" s="111" t="str">
        <f>E8</f>
        <v>1.1.6</v>
      </c>
      <c r="B20" s="105"/>
      <c r="C20" s="106" t="str">
        <f>F8</f>
        <v xml:space="preserve">Penyediaan Operasional BPD </v>
      </c>
      <c r="D20" s="107"/>
      <c r="E20" s="107"/>
      <c r="F20" s="108"/>
      <c r="G20" s="109"/>
      <c r="H20" s="105"/>
      <c r="I20" s="110"/>
      <c r="J20" s="110">
        <f>J21</f>
        <v>16000000</v>
      </c>
      <c r="L20" s="95"/>
      <c r="M20" s="95"/>
      <c r="N20" s="95"/>
      <c r="O20" s="95"/>
    </row>
    <row r="21" spans="1:23" s="115" customFormat="1">
      <c r="A21" s="104" t="s">
        <v>255</v>
      </c>
      <c r="B21" s="105"/>
      <c r="C21" s="112" t="s">
        <v>43</v>
      </c>
      <c r="D21" s="113"/>
      <c r="E21" s="113"/>
      <c r="F21" s="108"/>
      <c r="G21" s="109"/>
      <c r="H21" s="105"/>
      <c r="I21" s="110"/>
      <c r="J21" s="110">
        <f>J22</f>
        <v>16000000</v>
      </c>
      <c r="L21" s="95"/>
      <c r="M21" s="95"/>
      <c r="N21" s="95"/>
      <c r="O21" s="95"/>
      <c r="P21" s="94"/>
      <c r="Q21" s="94"/>
      <c r="R21" s="94"/>
      <c r="S21" s="94"/>
      <c r="T21" s="94"/>
      <c r="U21" s="94"/>
      <c r="V21" s="94"/>
      <c r="W21" s="94"/>
    </row>
    <row r="22" spans="1:23" s="115" customFormat="1">
      <c r="A22" s="104" t="s">
        <v>256</v>
      </c>
      <c r="B22" s="105"/>
      <c r="C22" s="112" t="s">
        <v>161</v>
      </c>
      <c r="D22" s="113"/>
      <c r="E22" s="113"/>
      <c r="F22" s="108"/>
      <c r="G22" s="109"/>
      <c r="H22" s="105"/>
      <c r="I22" s="110"/>
      <c r="J22" s="110">
        <f>J23+J41+J44+J49</f>
        <v>16000000</v>
      </c>
      <c r="L22" s="95"/>
      <c r="M22" s="95"/>
      <c r="N22" s="95"/>
      <c r="O22" s="95"/>
      <c r="P22" s="94"/>
      <c r="Q22" s="94"/>
      <c r="R22" s="94"/>
      <c r="S22" s="94"/>
      <c r="T22" s="94"/>
      <c r="U22" s="94"/>
      <c r="V22" s="94"/>
      <c r="W22" s="94"/>
    </row>
    <row r="23" spans="1:23" s="115" customFormat="1" ht="15" customHeight="1">
      <c r="A23" s="104" t="s">
        <v>257</v>
      </c>
      <c r="B23" s="105"/>
      <c r="C23" s="179" t="s">
        <v>163</v>
      </c>
      <c r="D23" s="179"/>
      <c r="E23" s="180"/>
      <c r="F23" s="108"/>
      <c r="G23" s="109"/>
      <c r="H23" s="105"/>
      <c r="I23" s="110"/>
      <c r="J23" s="110">
        <f>SUM(J24:J31)</f>
        <v>2135000</v>
      </c>
      <c r="L23" s="95"/>
      <c r="M23" s="95"/>
      <c r="N23" s="95"/>
      <c r="O23" s="95"/>
      <c r="P23" s="94"/>
      <c r="Q23" s="94"/>
      <c r="R23" s="94"/>
      <c r="S23" s="94"/>
      <c r="T23" s="94"/>
      <c r="U23" s="94"/>
      <c r="V23" s="94"/>
      <c r="W23" s="94"/>
    </row>
    <row r="24" spans="1:23" s="115" customFormat="1" ht="15" customHeight="1">
      <c r="A24" s="104"/>
      <c r="B24" s="105"/>
      <c r="C24" s="141" t="s">
        <v>57</v>
      </c>
      <c r="D24" s="181" t="str">
        <f>'1.1.4'!E25</f>
        <v>Kertas HVS F4</v>
      </c>
      <c r="E24" s="181"/>
      <c r="F24" s="182"/>
      <c r="G24" s="122">
        <v>10</v>
      </c>
      <c r="H24" s="175" t="s">
        <v>165</v>
      </c>
      <c r="I24" s="123">
        <v>50000</v>
      </c>
      <c r="J24" s="123">
        <f>G24*I24</f>
        <v>500000</v>
      </c>
      <c r="L24" s="95"/>
      <c r="M24" s="95"/>
      <c r="N24" s="95">
        <v>100000</v>
      </c>
      <c r="O24" s="95"/>
      <c r="P24" s="94"/>
      <c r="Q24" s="94"/>
      <c r="R24" s="94"/>
      <c r="S24" s="94"/>
      <c r="T24" s="94"/>
      <c r="U24" s="94"/>
      <c r="V24" s="94"/>
      <c r="W24" s="94"/>
    </row>
    <row r="25" spans="1:23" s="115" customFormat="1" ht="15" customHeight="1">
      <c r="A25" s="104"/>
      <c r="B25" s="105"/>
      <c r="C25" s="141" t="s">
        <v>57</v>
      </c>
      <c r="D25" s="181" t="s">
        <v>259</v>
      </c>
      <c r="E25" s="181"/>
      <c r="F25" s="182"/>
      <c r="G25" s="122">
        <v>10</v>
      </c>
      <c r="H25" s="175" t="s">
        <v>170</v>
      </c>
      <c r="I25" s="123">
        <v>4000</v>
      </c>
      <c r="J25" s="123">
        <f t="shared" ref="J25:J31" si="0">G25*I25</f>
        <v>40000</v>
      </c>
      <c r="L25" s="95"/>
      <c r="M25" s="95"/>
      <c r="N25" s="95">
        <v>36000</v>
      </c>
      <c r="O25" s="95"/>
      <c r="P25" s="94"/>
      <c r="Q25" s="94"/>
      <c r="R25" s="94"/>
      <c r="S25" s="94"/>
      <c r="T25" s="94"/>
      <c r="U25" s="94"/>
      <c r="V25" s="94"/>
      <c r="W25" s="94"/>
    </row>
    <row r="26" spans="1:23" s="115" customFormat="1" ht="15" customHeight="1">
      <c r="A26" s="104"/>
      <c r="B26" s="105"/>
      <c r="C26" s="141" t="s">
        <v>57</v>
      </c>
      <c r="D26" s="181" t="s">
        <v>573</v>
      </c>
      <c r="E26" s="181"/>
      <c r="F26" s="182"/>
      <c r="G26" s="122">
        <v>10</v>
      </c>
      <c r="H26" s="175" t="s">
        <v>170</v>
      </c>
      <c r="I26" s="123">
        <v>4000</v>
      </c>
      <c r="J26" s="123">
        <f t="shared" si="0"/>
        <v>40000</v>
      </c>
      <c r="L26" s="95"/>
      <c r="M26" s="95"/>
      <c r="N26" s="95">
        <v>40000</v>
      </c>
      <c r="O26" s="95"/>
      <c r="P26" s="94"/>
      <c r="Q26" s="94"/>
      <c r="R26" s="94"/>
      <c r="S26" s="94"/>
      <c r="T26" s="94"/>
      <c r="U26" s="94"/>
      <c r="V26" s="94"/>
      <c r="W26" s="94"/>
    </row>
    <row r="27" spans="1:23" s="115" customFormat="1" ht="15" customHeight="1">
      <c r="A27" s="104"/>
      <c r="B27" s="105"/>
      <c r="C27" s="141" t="s">
        <v>57</v>
      </c>
      <c r="D27" s="181" t="s">
        <v>1224</v>
      </c>
      <c r="E27" s="181"/>
      <c r="F27" s="182"/>
      <c r="G27" s="122">
        <v>5</v>
      </c>
      <c r="H27" s="175" t="s">
        <v>170</v>
      </c>
      <c r="I27" s="123">
        <v>25000</v>
      </c>
      <c r="J27" s="123">
        <f t="shared" si="0"/>
        <v>125000</v>
      </c>
      <c r="L27" s="95"/>
      <c r="M27" s="95"/>
      <c r="N27" s="95">
        <v>18000</v>
      </c>
      <c r="O27" s="95"/>
      <c r="P27" s="94"/>
      <c r="Q27" s="94"/>
      <c r="R27" s="94"/>
      <c r="S27" s="94"/>
      <c r="T27" s="94"/>
      <c r="U27" s="94"/>
      <c r="V27" s="94"/>
      <c r="W27" s="94"/>
    </row>
    <row r="28" spans="1:23" s="115" customFormat="1" ht="15" customHeight="1">
      <c r="A28" s="104"/>
      <c r="B28" s="105"/>
      <c r="C28" s="141" t="s">
        <v>57</v>
      </c>
      <c r="D28" s="181" t="s">
        <v>261</v>
      </c>
      <c r="E28" s="181"/>
      <c r="F28" s="182"/>
      <c r="G28" s="122">
        <v>9</v>
      </c>
      <c r="H28" s="175" t="s">
        <v>167</v>
      </c>
      <c r="I28" s="123">
        <v>20000</v>
      </c>
      <c r="J28" s="123">
        <f t="shared" si="0"/>
        <v>180000</v>
      </c>
      <c r="L28" s="95"/>
      <c r="M28" s="95"/>
      <c r="N28" s="95">
        <v>18000</v>
      </c>
      <c r="O28" s="95"/>
      <c r="P28" s="94"/>
      <c r="Q28" s="94"/>
      <c r="R28" s="94"/>
      <c r="S28" s="94"/>
      <c r="T28" s="94"/>
      <c r="U28" s="94"/>
      <c r="V28" s="94"/>
      <c r="W28" s="94"/>
    </row>
    <row r="29" spans="1:23" s="115" customFormat="1" ht="15" customHeight="1">
      <c r="A29" s="104"/>
      <c r="B29" s="105"/>
      <c r="C29" s="141" t="s">
        <v>57</v>
      </c>
      <c r="D29" s="181" t="s">
        <v>262</v>
      </c>
      <c r="E29" s="181"/>
      <c r="F29" s="182"/>
      <c r="G29" s="122">
        <v>10</v>
      </c>
      <c r="H29" s="175" t="s">
        <v>167</v>
      </c>
      <c r="I29" s="123">
        <v>10000</v>
      </c>
      <c r="J29" s="123">
        <f t="shared" si="0"/>
        <v>100000</v>
      </c>
      <c r="L29" s="95"/>
      <c r="M29" s="95"/>
      <c r="N29" s="95">
        <v>25000</v>
      </c>
      <c r="O29" s="95"/>
      <c r="P29" s="94"/>
      <c r="Q29" s="94"/>
      <c r="R29" s="94"/>
      <c r="S29" s="94"/>
      <c r="T29" s="94"/>
      <c r="U29" s="94"/>
      <c r="V29" s="94"/>
      <c r="W29" s="94"/>
    </row>
    <row r="30" spans="1:23" s="115" customFormat="1" ht="15" customHeight="1">
      <c r="A30" s="104"/>
      <c r="B30" s="105"/>
      <c r="C30" s="141" t="s">
        <v>57</v>
      </c>
      <c r="D30" s="181" t="s">
        <v>263</v>
      </c>
      <c r="E30" s="181"/>
      <c r="F30" s="182"/>
      <c r="G30" s="122">
        <v>5</v>
      </c>
      <c r="H30" s="175" t="s">
        <v>170</v>
      </c>
      <c r="I30" s="123">
        <v>30000</v>
      </c>
      <c r="J30" s="123">
        <f t="shared" si="0"/>
        <v>150000</v>
      </c>
      <c r="L30" s="95"/>
      <c r="M30" s="95"/>
      <c r="N30" s="95">
        <v>20000</v>
      </c>
      <c r="O30" s="95"/>
      <c r="P30" s="94"/>
      <c r="Q30" s="94"/>
      <c r="R30" s="94"/>
      <c r="S30" s="94"/>
      <c r="T30" s="94"/>
      <c r="U30" s="94"/>
      <c r="V30" s="94"/>
      <c r="W30" s="94"/>
    </row>
    <row r="31" spans="1:23">
      <c r="A31" s="117"/>
      <c r="B31" s="118"/>
      <c r="C31" s="141" t="s">
        <v>57</v>
      </c>
      <c r="D31" s="181" t="s">
        <v>1143</v>
      </c>
      <c r="E31" s="181"/>
      <c r="F31" s="182"/>
      <c r="G31" s="122">
        <v>10</v>
      </c>
      <c r="H31" s="175" t="s">
        <v>170</v>
      </c>
      <c r="I31" s="123">
        <v>100000</v>
      </c>
      <c r="J31" s="123">
        <f t="shared" si="0"/>
        <v>1000000</v>
      </c>
      <c r="L31" s="95"/>
      <c r="M31" s="95"/>
      <c r="N31" s="95">
        <v>25000</v>
      </c>
      <c r="O31" s="95"/>
    </row>
    <row r="32" spans="1:23" hidden="1">
      <c r="A32" s="117"/>
      <c r="B32" s="118"/>
      <c r="C32" s="119"/>
      <c r="D32" s="125"/>
      <c r="E32" s="142"/>
      <c r="F32" s="121"/>
      <c r="G32" s="122"/>
      <c r="H32" s="118"/>
      <c r="I32" s="123"/>
      <c r="J32" s="123"/>
      <c r="L32" s="95"/>
      <c r="M32" s="95"/>
      <c r="N32" s="95"/>
      <c r="O32" s="95"/>
    </row>
    <row r="33" spans="1:23" s="115" customFormat="1" hidden="1">
      <c r="A33" s="104" t="s">
        <v>264</v>
      </c>
      <c r="B33" s="105"/>
      <c r="C33" s="124" t="s">
        <v>265</v>
      </c>
      <c r="D33" s="141"/>
      <c r="E33" s="107"/>
      <c r="F33" s="114"/>
      <c r="G33" s="109"/>
      <c r="H33" s="105"/>
      <c r="I33" s="110"/>
      <c r="J33" s="110">
        <f>SUM(J34:J35)</f>
        <v>0</v>
      </c>
      <c r="L33" s="95"/>
      <c r="M33" s="95"/>
      <c r="N33" s="95">
        <f>SUM(N34:N35)</f>
        <v>36500</v>
      </c>
      <c r="O33" s="95"/>
      <c r="P33" s="94"/>
      <c r="Q33" s="94"/>
      <c r="R33" s="94"/>
      <c r="S33" s="94"/>
      <c r="T33" s="94"/>
      <c r="U33" s="94"/>
      <c r="V33" s="94"/>
      <c r="W33" s="95">
        <f>SUM(W34:W35)</f>
        <v>-36500</v>
      </c>
    </row>
    <row r="34" spans="1:23" hidden="1">
      <c r="A34" s="117"/>
      <c r="B34" s="118"/>
      <c r="C34" s="126" t="s">
        <v>57</v>
      </c>
      <c r="D34" s="120" t="s">
        <v>198</v>
      </c>
      <c r="E34" s="120"/>
      <c r="F34" s="121"/>
      <c r="G34" s="122"/>
      <c r="H34" s="118" t="s">
        <v>199</v>
      </c>
      <c r="I34" s="123">
        <v>250</v>
      </c>
      <c r="J34" s="123">
        <f t="shared" ref="J34:J40" si="1">G34*I34</f>
        <v>0</v>
      </c>
      <c r="L34" s="95"/>
      <c r="M34" s="95"/>
      <c r="N34" s="95">
        <f>90*250</f>
        <v>22500</v>
      </c>
      <c r="O34" s="95"/>
      <c r="W34" s="301">
        <f>J34-N34</f>
        <v>-22500</v>
      </c>
    </row>
    <row r="35" spans="1:23" hidden="1">
      <c r="A35" s="117"/>
      <c r="B35" s="118"/>
      <c r="C35" s="126" t="s">
        <v>57</v>
      </c>
      <c r="D35" s="120" t="s">
        <v>200</v>
      </c>
      <c r="E35" s="120"/>
      <c r="F35" s="121"/>
      <c r="G35" s="122"/>
      <c r="H35" s="118" t="s">
        <v>201</v>
      </c>
      <c r="I35" s="123">
        <v>7000</v>
      </c>
      <c r="J35" s="123">
        <f t="shared" si="1"/>
        <v>0</v>
      </c>
      <c r="L35" s="95"/>
      <c r="M35" s="95"/>
      <c r="N35" s="95">
        <f>2*7000</f>
        <v>14000</v>
      </c>
      <c r="O35" s="95"/>
      <c r="W35" s="301">
        <f>J35-N35</f>
        <v>-14000</v>
      </c>
    </row>
    <row r="36" spans="1:23" hidden="1">
      <c r="A36" s="117"/>
      <c r="B36" s="118"/>
      <c r="C36" s="119"/>
      <c r="D36" s="120"/>
      <c r="E36" s="120"/>
      <c r="F36" s="121"/>
      <c r="G36" s="122"/>
      <c r="H36" s="118"/>
      <c r="I36" s="123"/>
      <c r="J36" s="123"/>
      <c r="L36" s="95"/>
      <c r="M36" s="95"/>
      <c r="N36" s="95"/>
      <c r="O36" s="95"/>
    </row>
    <row r="37" spans="1:23" s="115" customFormat="1" hidden="1">
      <c r="A37" s="104" t="s">
        <v>266</v>
      </c>
      <c r="B37" s="105"/>
      <c r="C37" s="183" t="s">
        <v>267</v>
      </c>
      <c r="D37" s="180"/>
      <c r="E37" s="180"/>
      <c r="F37" s="108"/>
      <c r="G37" s="109"/>
      <c r="H37" s="105"/>
      <c r="I37" s="110"/>
      <c r="J37" s="110">
        <f>J38</f>
        <v>0</v>
      </c>
      <c r="L37" s="95"/>
      <c r="M37" s="95"/>
      <c r="N37" s="95"/>
      <c r="O37" s="95"/>
      <c r="P37" s="94"/>
      <c r="Q37" s="94"/>
      <c r="R37" s="94"/>
      <c r="S37" s="94"/>
      <c r="T37" s="94"/>
      <c r="U37" s="94"/>
      <c r="V37" s="94"/>
      <c r="W37" s="94"/>
    </row>
    <row r="38" spans="1:23" s="115" customFormat="1" hidden="1">
      <c r="A38" s="104"/>
      <c r="B38" s="105"/>
      <c r="C38" s="107" t="s">
        <v>810</v>
      </c>
      <c r="D38" s="107"/>
      <c r="E38" s="107"/>
      <c r="F38" s="114"/>
      <c r="G38" s="109"/>
      <c r="H38" s="105"/>
      <c r="I38" s="110"/>
      <c r="J38" s="110">
        <f>SUM(J39:J40)</f>
        <v>0</v>
      </c>
      <c r="L38" s="95"/>
      <c r="M38" s="95"/>
      <c r="N38" s="95"/>
      <c r="O38" s="95"/>
      <c r="P38" s="94"/>
      <c r="Q38" s="94"/>
      <c r="R38" s="94"/>
      <c r="S38" s="94"/>
      <c r="T38" s="94"/>
      <c r="U38" s="94"/>
      <c r="V38" s="94"/>
      <c r="W38" s="94"/>
    </row>
    <row r="39" spans="1:23" s="115" customFormat="1" hidden="1">
      <c r="A39" s="104"/>
      <c r="B39" s="105"/>
      <c r="C39" s="107"/>
      <c r="D39" s="125" t="s">
        <v>57</v>
      </c>
      <c r="E39" s="142" t="s">
        <v>1130</v>
      </c>
      <c r="F39" s="121"/>
      <c r="G39" s="122"/>
      <c r="H39" s="118" t="s">
        <v>209</v>
      </c>
      <c r="I39" s="123">
        <v>25000</v>
      </c>
      <c r="J39" s="123">
        <f t="shared" ref="J39" si="2">G39*I39</f>
        <v>0</v>
      </c>
      <c r="L39" s="95"/>
      <c r="M39" s="95"/>
      <c r="N39" s="95"/>
      <c r="O39" s="95"/>
      <c r="P39" s="94"/>
      <c r="Q39" s="94"/>
      <c r="R39" s="94"/>
      <c r="S39" s="94"/>
      <c r="T39" s="94"/>
      <c r="U39" s="94"/>
      <c r="V39" s="94"/>
      <c r="W39" s="94"/>
    </row>
    <row r="40" spans="1:23" hidden="1">
      <c r="A40" s="117"/>
      <c r="B40" s="118"/>
      <c r="C40" s="184"/>
      <c r="D40" s="125" t="s">
        <v>57</v>
      </c>
      <c r="E40" s="142" t="s">
        <v>1131</v>
      </c>
      <c r="F40" s="121"/>
      <c r="G40" s="122"/>
      <c r="H40" s="118" t="s">
        <v>209</v>
      </c>
      <c r="I40" s="123">
        <v>10000</v>
      </c>
      <c r="J40" s="123">
        <f t="shared" si="1"/>
        <v>0</v>
      </c>
      <c r="L40" s="95"/>
      <c r="M40" s="95"/>
      <c r="N40" s="95"/>
      <c r="O40" s="95"/>
      <c r="W40" s="94">
        <v>275000</v>
      </c>
    </row>
    <row r="41" spans="1:23" s="115" customFormat="1">
      <c r="A41" s="104" t="s">
        <v>1225</v>
      </c>
      <c r="B41" s="105"/>
      <c r="C41" s="106" t="s">
        <v>1226</v>
      </c>
      <c r="D41" s="141"/>
      <c r="E41" s="107"/>
      <c r="F41" s="114"/>
      <c r="G41" s="109"/>
      <c r="H41" s="105"/>
      <c r="I41" s="110"/>
      <c r="J41" s="110">
        <f>J43+J42</f>
        <v>215000</v>
      </c>
      <c r="L41" s="116"/>
      <c r="M41" s="116"/>
      <c r="N41" s="116"/>
      <c r="O41" s="116"/>
    </row>
    <row r="42" spans="1:23">
      <c r="A42" s="117"/>
      <c r="B42" s="118"/>
      <c r="C42" s="184"/>
      <c r="D42" s="125"/>
      <c r="E42" s="142" t="s">
        <v>1227</v>
      </c>
      <c r="F42" s="121"/>
      <c r="G42" s="122">
        <v>300</v>
      </c>
      <c r="H42" s="118" t="s">
        <v>199</v>
      </c>
      <c r="I42" s="123">
        <v>250</v>
      </c>
      <c r="J42" s="123">
        <f>G42*I42</f>
        <v>75000</v>
      </c>
      <c r="L42" s="95"/>
      <c r="M42" s="95"/>
      <c r="N42" s="95"/>
      <c r="O42" s="95"/>
    </row>
    <row r="43" spans="1:23">
      <c r="A43" s="117"/>
      <c r="B43" s="118"/>
      <c r="C43" s="184"/>
      <c r="D43" s="125"/>
      <c r="E43" s="142" t="s">
        <v>200</v>
      </c>
      <c r="F43" s="121"/>
      <c r="G43" s="122">
        <v>20</v>
      </c>
      <c r="H43" s="118" t="s">
        <v>201</v>
      </c>
      <c r="I43" s="123">
        <v>7000</v>
      </c>
      <c r="J43" s="123">
        <f>G43*I43</f>
        <v>140000</v>
      </c>
      <c r="L43" s="95"/>
      <c r="M43" s="95"/>
      <c r="N43" s="95"/>
      <c r="O43" s="95"/>
    </row>
    <row r="44" spans="1:23" s="115" customFormat="1">
      <c r="A44" s="104" t="s">
        <v>1180</v>
      </c>
      <c r="B44" s="105"/>
      <c r="C44" s="106" t="s">
        <v>1228</v>
      </c>
      <c r="D44" s="141"/>
      <c r="E44" s="107"/>
      <c r="F44" s="114"/>
      <c r="G44" s="109"/>
      <c r="H44" s="105"/>
      <c r="I44" s="110"/>
      <c r="J44" s="110">
        <f>J46+J45</f>
        <v>1650000</v>
      </c>
      <c r="L44" s="116"/>
      <c r="M44" s="116"/>
      <c r="N44" s="116"/>
      <c r="O44" s="116"/>
    </row>
    <row r="45" spans="1:23">
      <c r="A45" s="117"/>
      <c r="B45" s="118"/>
      <c r="C45" s="184"/>
      <c r="D45" s="125"/>
      <c r="E45" s="142" t="s">
        <v>1229</v>
      </c>
      <c r="F45" s="121"/>
      <c r="G45" s="122">
        <v>50</v>
      </c>
      <c r="H45" s="118" t="s">
        <v>209</v>
      </c>
      <c r="I45" s="123">
        <v>25000</v>
      </c>
      <c r="J45" s="123">
        <f>G45*I45</f>
        <v>1250000</v>
      </c>
      <c r="L45" s="95"/>
      <c r="M45" s="95"/>
      <c r="N45" s="95"/>
      <c r="O45" s="95"/>
    </row>
    <row r="46" spans="1:23">
      <c r="A46" s="117"/>
      <c r="B46" s="118"/>
      <c r="C46" s="184"/>
      <c r="D46" s="125"/>
      <c r="E46" s="142" t="s">
        <v>1230</v>
      </c>
      <c r="F46" s="121"/>
      <c r="G46" s="122">
        <v>40</v>
      </c>
      <c r="H46" s="118" t="s">
        <v>209</v>
      </c>
      <c r="I46" s="123">
        <v>10000</v>
      </c>
      <c r="J46" s="123">
        <f>G46*I46</f>
        <v>400000</v>
      </c>
      <c r="L46" s="95"/>
      <c r="M46" s="95"/>
      <c r="N46" s="95"/>
      <c r="O46" s="95"/>
    </row>
    <row r="47" spans="1:23">
      <c r="A47" s="117"/>
      <c r="B47" s="118"/>
      <c r="C47" s="184"/>
      <c r="D47" s="125"/>
      <c r="E47" s="142"/>
      <c r="F47" s="121"/>
      <c r="G47" s="122"/>
      <c r="H47" s="118"/>
      <c r="I47" s="123"/>
      <c r="J47" s="123"/>
      <c r="L47" s="95"/>
      <c r="M47" s="95"/>
      <c r="N47" s="95"/>
      <c r="O47" s="95"/>
    </row>
    <row r="48" spans="1:23">
      <c r="A48" s="117"/>
      <c r="B48" s="118"/>
      <c r="C48" s="119"/>
      <c r="D48" s="120"/>
      <c r="E48" s="120"/>
      <c r="F48" s="185"/>
      <c r="G48" s="122"/>
      <c r="H48" s="118"/>
      <c r="I48" s="123"/>
      <c r="J48" s="123"/>
      <c r="L48" s="95"/>
      <c r="M48" s="95"/>
      <c r="N48" s="95"/>
      <c r="O48" s="95"/>
      <c r="W48" s="94">
        <v>110000</v>
      </c>
    </row>
    <row r="49" spans="1:23">
      <c r="A49" s="104" t="s">
        <v>953</v>
      </c>
      <c r="B49" s="105"/>
      <c r="C49" s="124" t="s">
        <v>220</v>
      </c>
      <c r="D49" s="113"/>
      <c r="E49" s="113"/>
      <c r="F49" s="114"/>
      <c r="G49" s="109"/>
      <c r="H49" s="105"/>
      <c r="I49" s="110"/>
      <c r="J49" s="110">
        <f>J50</f>
        <v>12000000</v>
      </c>
      <c r="L49" s="95"/>
      <c r="M49" s="95"/>
      <c r="N49" s="95"/>
      <c r="O49" s="95"/>
    </row>
    <row r="50" spans="1:23">
      <c r="A50" s="104" t="s">
        <v>954</v>
      </c>
      <c r="B50" s="105"/>
      <c r="C50" s="124" t="s">
        <v>222</v>
      </c>
      <c r="D50" s="113"/>
      <c r="E50" s="113"/>
      <c r="F50" s="114"/>
      <c r="G50" s="109"/>
      <c r="H50" s="105"/>
      <c r="I50" s="110"/>
      <c r="J50" s="110">
        <f>SUM(J51)</f>
        <v>12000000</v>
      </c>
      <c r="L50" s="95"/>
      <c r="M50" s="95"/>
      <c r="N50" s="95"/>
      <c r="O50" s="95"/>
    </row>
    <row r="51" spans="1:23">
      <c r="A51" s="117"/>
      <c r="B51" s="118"/>
      <c r="C51" s="125" t="s">
        <v>57</v>
      </c>
      <c r="D51" s="120" t="s">
        <v>268</v>
      </c>
      <c r="E51" s="173"/>
      <c r="F51" s="121"/>
      <c r="G51" s="122">
        <v>12</v>
      </c>
      <c r="H51" s="118" t="s">
        <v>121</v>
      </c>
      <c r="I51" s="123">
        <v>1000000</v>
      </c>
      <c r="J51" s="123">
        <f t="shared" ref="J51" si="3">G51*I51</f>
        <v>12000000</v>
      </c>
      <c r="L51" s="95">
        <v>700000</v>
      </c>
      <c r="M51" s="95">
        <f>L51</f>
        <v>700000</v>
      </c>
      <c r="N51" s="95">
        <f>M51</f>
        <v>700000</v>
      </c>
      <c r="O51" s="95">
        <f t="shared" ref="O51:W51" si="4">N51</f>
        <v>700000</v>
      </c>
      <c r="P51" s="95">
        <f t="shared" si="4"/>
        <v>700000</v>
      </c>
      <c r="Q51" s="95">
        <f t="shared" si="4"/>
        <v>700000</v>
      </c>
      <c r="R51" s="95">
        <f t="shared" si="4"/>
        <v>700000</v>
      </c>
      <c r="S51" s="95">
        <f t="shared" si="4"/>
        <v>700000</v>
      </c>
      <c r="T51" s="95">
        <f t="shared" si="4"/>
        <v>700000</v>
      </c>
      <c r="U51" s="95">
        <f t="shared" si="4"/>
        <v>700000</v>
      </c>
      <c r="V51" s="95">
        <f t="shared" si="4"/>
        <v>700000</v>
      </c>
      <c r="W51" s="95">
        <f t="shared" si="4"/>
        <v>700000</v>
      </c>
    </row>
    <row r="52" spans="1:23" ht="15" thickBot="1">
      <c r="A52" s="117"/>
      <c r="B52" s="118"/>
      <c r="C52" s="125"/>
      <c r="D52" s="120"/>
      <c r="E52" s="173"/>
      <c r="F52" s="121"/>
      <c r="G52" s="122"/>
      <c r="H52" s="118"/>
      <c r="I52" s="123"/>
      <c r="J52" s="123"/>
      <c r="L52" s="95"/>
      <c r="M52" s="95"/>
      <c r="N52" s="95"/>
      <c r="O52" s="95"/>
      <c r="W52" s="95"/>
    </row>
    <row r="53" spans="1:23" ht="15" thickTop="1">
      <c r="A53" s="941" t="s">
        <v>126</v>
      </c>
      <c r="B53" s="941"/>
      <c r="C53" s="941"/>
      <c r="D53" s="941"/>
      <c r="E53" s="941"/>
      <c r="F53" s="941"/>
      <c r="G53" s="941"/>
      <c r="H53" s="941"/>
      <c r="I53" s="941"/>
      <c r="J53" s="130">
        <f>J50+J44+J41+J23</f>
        <v>16000000</v>
      </c>
      <c r="L53" s="95">
        <f t="shared" ref="L53:W53" si="5">SUM(L17:L52)</f>
        <v>700000</v>
      </c>
      <c r="M53" s="95">
        <f t="shared" si="5"/>
        <v>700000</v>
      </c>
      <c r="N53" s="95">
        <f t="shared" si="5"/>
        <v>1055000</v>
      </c>
      <c r="O53" s="95">
        <f t="shared" si="5"/>
        <v>700000</v>
      </c>
      <c r="P53" s="95">
        <f t="shared" si="5"/>
        <v>700000</v>
      </c>
      <c r="Q53" s="95">
        <f t="shared" si="5"/>
        <v>700000</v>
      </c>
      <c r="R53" s="95">
        <f t="shared" si="5"/>
        <v>700000</v>
      </c>
      <c r="S53" s="95">
        <f t="shared" si="5"/>
        <v>700000</v>
      </c>
      <c r="T53" s="95">
        <f t="shared" si="5"/>
        <v>700000</v>
      </c>
      <c r="U53" s="95">
        <f t="shared" si="5"/>
        <v>700000</v>
      </c>
      <c r="V53" s="95">
        <f t="shared" si="5"/>
        <v>700000</v>
      </c>
      <c r="W53" s="95">
        <f t="shared" si="5"/>
        <v>1012000</v>
      </c>
    </row>
    <row r="54" spans="1:23">
      <c r="A54" s="131"/>
      <c r="B54" s="942" t="s">
        <v>127</v>
      </c>
      <c r="C54" s="942"/>
      <c r="D54" s="942"/>
      <c r="E54" s="942"/>
      <c r="F54" s="942"/>
      <c r="G54" s="132"/>
      <c r="H54" s="132"/>
      <c r="I54" s="132"/>
      <c r="J54" s="133"/>
      <c r="L54" s="116">
        <f>SUM(L53:W53)</f>
        <v>9067000</v>
      </c>
      <c r="M54" s="635"/>
      <c r="N54" s="95"/>
      <c r="O54" s="95"/>
      <c r="W54" s="95"/>
    </row>
    <row r="55" spans="1:23">
      <c r="A55" s="943" t="s">
        <v>128</v>
      </c>
      <c r="B55" s="920"/>
      <c r="C55" s="920"/>
      <c r="D55" s="99" t="s">
        <v>95</v>
      </c>
      <c r="E55" s="944">
        <f>J53/4</f>
        <v>4000000</v>
      </c>
      <c r="F55" s="944"/>
      <c r="G55" s="96"/>
      <c r="H55" s="96"/>
      <c r="I55" s="96"/>
      <c r="J55" s="135"/>
      <c r="L55" s="95"/>
      <c r="M55" s="95"/>
      <c r="N55" s="95"/>
      <c r="O55" s="95"/>
    </row>
    <row r="56" spans="1:23">
      <c r="A56" s="943" t="s">
        <v>129</v>
      </c>
      <c r="B56" s="920"/>
      <c r="C56" s="920"/>
      <c r="D56" s="99" t="s">
        <v>95</v>
      </c>
      <c r="E56" s="944">
        <f>E55</f>
        <v>4000000</v>
      </c>
      <c r="F56" s="944"/>
      <c r="G56" s="96"/>
      <c r="H56" s="96"/>
      <c r="I56" s="96"/>
      <c r="J56" s="135"/>
      <c r="L56" s="95"/>
      <c r="M56" s="95"/>
      <c r="N56" s="95"/>
      <c r="O56" s="95"/>
      <c r="W56" s="95"/>
    </row>
    <row r="57" spans="1:23">
      <c r="A57" s="943" t="s">
        <v>130</v>
      </c>
      <c r="B57" s="920"/>
      <c r="C57" s="920"/>
      <c r="D57" s="99" t="s">
        <v>95</v>
      </c>
      <c r="E57" s="944">
        <f t="shared" ref="E57:E58" si="6">E56</f>
        <v>4000000</v>
      </c>
      <c r="F57" s="944"/>
      <c r="G57" s="96"/>
      <c r="H57" s="96"/>
      <c r="I57" s="96"/>
      <c r="J57" s="135"/>
      <c r="L57" s="116"/>
      <c r="M57" s="116"/>
      <c r="N57" s="116"/>
      <c r="O57" s="116"/>
      <c r="P57" s="115"/>
      <c r="Q57" s="115"/>
      <c r="R57" s="115"/>
      <c r="S57" s="115"/>
      <c r="T57" s="115"/>
      <c r="U57" s="115"/>
      <c r="V57" s="115"/>
    </row>
    <row r="58" spans="1:23">
      <c r="A58" s="945" t="s">
        <v>131</v>
      </c>
      <c r="B58" s="946"/>
      <c r="C58" s="946"/>
      <c r="D58" s="136" t="s">
        <v>95</v>
      </c>
      <c r="E58" s="944">
        <f t="shared" si="6"/>
        <v>4000000</v>
      </c>
      <c r="F58" s="944"/>
      <c r="G58" s="137"/>
      <c r="H58" s="137"/>
      <c r="I58" s="137"/>
      <c r="J58" s="138"/>
      <c r="L58" s="95"/>
      <c r="M58" s="95"/>
      <c r="N58" s="95"/>
      <c r="O58" s="95"/>
    </row>
    <row r="59" spans="1:23">
      <c r="A59" s="131"/>
      <c r="B59" s="132"/>
      <c r="C59" s="132"/>
      <c r="D59" s="132"/>
      <c r="E59" s="132"/>
      <c r="F59" s="133"/>
      <c r="G59" s="961" t="s">
        <v>1266</v>
      </c>
      <c r="H59" s="961"/>
      <c r="I59" s="961"/>
      <c r="J59" s="962"/>
      <c r="L59" s="95"/>
      <c r="M59" s="95"/>
      <c r="N59" s="95"/>
      <c r="O59" s="95"/>
    </row>
    <row r="60" spans="1:23">
      <c r="A60" s="139"/>
      <c r="B60" s="947"/>
      <c r="C60" s="947"/>
      <c r="D60" s="947"/>
      <c r="E60" s="947"/>
      <c r="F60" s="948"/>
      <c r="G60" s="96"/>
      <c r="H60" s="96"/>
      <c r="I60" s="96" t="str">
        <f>'1.1.5'!I35</f>
        <v>Disusun Oleh :</v>
      </c>
      <c r="J60" s="135"/>
      <c r="L60" s="95"/>
      <c r="M60" s="95"/>
      <c r="N60" s="95"/>
      <c r="O60" s="95"/>
      <c r="W60" s="115"/>
    </row>
    <row r="61" spans="1:23">
      <c r="A61" s="139"/>
      <c r="B61" s="927"/>
      <c r="C61" s="927"/>
      <c r="D61" s="927"/>
      <c r="E61" s="927"/>
      <c r="F61" s="949"/>
      <c r="G61" s="950" t="str">
        <f>'1.1.5'!G36:J36</f>
        <v>Tim Penyusun RKPDesa</v>
      </c>
      <c r="H61" s="927"/>
      <c r="I61" s="927"/>
      <c r="J61" s="949"/>
      <c r="L61" s="116"/>
      <c r="M61" s="116"/>
      <c r="N61" s="116"/>
      <c r="O61" s="116"/>
      <c r="P61" s="115"/>
      <c r="Q61" s="115"/>
      <c r="R61" s="115"/>
      <c r="S61" s="115"/>
      <c r="T61" s="115"/>
      <c r="U61" s="115"/>
      <c r="V61" s="115"/>
    </row>
    <row r="62" spans="1:23">
      <c r="A62" s="139"/>
      <c r="B62" s="96"/>
      <c r="C62" s="96"/>
      <c r="D62" s="96"/>
      <c r="E62" s="96"/>
      <c r="F62" s="135"/>
      <c r="G62" s="96"/>
      <c r="H62" s="96"/>
      <c r="I62" s="96"/>
      <c r="J62" s="135"/>
      <c r="L62" s="116">
        <f>SUM(L63:L64)</f>
        <v>385000</v>
      </c>
      <c r="M62" s="116"/>
      <c r="N62" s="116"/>
      <c r="O62" s="116"/>
      <c r="P62" s="115"/>
      <c r="Q62" s="115"/>
      <c r="R62" s="115"/>
      <c r="S62" s="115"/>
      <c r="T62" s="115"/>
      <c r="U62" s="115"/>
      <c r="V62" s="115"/>
    </row>
    <row r="63" spans="1:23">
      <c r="A63" s="139"/>
      <c r="B63" s="96"/>
      <c r="C63" s="96"/>
      <c r="D63" s="96"/>
      <c r="E63" s="96"/>
      <c r="F63" s="135"/>
      <c r="G63" s="96"/>
      <c r="H63" s="96"/>
      <c r="I63" s="96"/>
      <c r="J63" s="135"/>
      <c r="L63" s="116">
        <f>11*I39</f>
        <v>275000</v>
      </c>
      <c r="M63" s="116">
        <v>900000</v>
      </c>
      <c r="N63" s="116"/>
      <c r="O63" s="116"/>
      <c r="P63" s="115"/>
      <c r="Q63" s="115"/>
      <c r="R63" s="115"/>
      <c r="S63" s="115"/>
      <c r="T63" s="115"/>
      <c r="U63" s="115"/>
      <c r="V63" s="115"/>
    </row>
    <row r="64" spans="1:23">
      <c r="A64" s="139"/>
      <c r="B64" s="96"/>
      <c r="C64" s="96"/>
      <c r="D64" s="96"/>
      <c r="E64" s="96"/>
      <c r="F64" s="135"/>
      <c r="G64" s="96"/>
      <c r="H64" s="96"/>
      <c r="I64" s="96"/>
      <c r="J64" s="135"/>
      <c r="L64" s="116">
        <f>11*I40</f>
        <v>110000</v>
      </c>
      <c r="M64" s="95">
        <f>M63/35000</f>
        <v>25.714285714285715</v>
      </c>
      <c r="N64" s="95"/>
      <c r="O64" s="95"/>
      <c r="W64" s="115"/>
    </row>
    <row r="65" spans="1:23">
      <c r="A65" s="139"/>
      <c r="B65" s="96"/>
      <c r="C65" s="96"/>
      <c r="D65" s="96"/>
      <c r="E65" s="96"/>
      <c r="F65" s="135"/>
      <c r="G65" s="96"/>
      <c r="H65" s="96"/>
      <c r="I65" s="96"/>
      <c r="J65" s="135"/>
      <c r="L65" s="95"/>
      <c r="M65" s="95">
        <f>26*35000</f>
        <v>910000</v>
      </c>
      <c r="N65" s="95"/>
      <c r="O65" s="95"/>
      <c r="W65" s="115"/>
    </row>
    <row r="66" spans="1:23">
      <c r="A66" s="139"/>
      <c r="B66" s="951"/>
      <c r="C66" s="951"/>
      <c r="D66" s="951"/>
      <c r="E66" s="951"/>
      <c r="F66" s="952"/>
      <c r="G66" s="953" t="str">
        <f>'1.1.5'!G41:J41</f>
        <v>MUHAMAD SUBANDI</v>
      </c>
      <c r="H66" s="951"/>
      <c r="I66" s="951"/>
      <c r="J66" s="952"/>
      <c r="L66" s="116" t="e">
        <f>SUM(#REF!)</f>
        <v>#REF!</v>
      </c>
      <c r="M66" s="134" t="e">
        <f>J53-L66</f>
        <v>#REF!</v>
      </c>
      <c r="N66" s="95"/>
      <c r="O66" s="95"/>
      <c r="W66" s="115"/>
    </row>
    <row r="67" spans="1:23">
      <c r="A67" s="140"/>
      <c r="B67" s="137"/>
      <c r="C67" s="137"/>
      <c r="D67" s="137"/>
      <c r="E67" s="137"/>
      <c r="F67" s="138"/>
      <c r="G67" s="957"/>
      <c r="H67" s="958"/>
      <c r="I67" s="958"/>
      <c r="J67" s="959"/>
      <c r="L67" s="95"/>
      <c r="M67" s="95"/>
      <c r="N67" s="95"/>
      <c r="O67" s="95"/>
    </row>
    <row r="68" spans="1:23">
      <c r="A68" s="96"/>
      <c r="B68" s="96"/>
      <c r="C68" s="96"/>
      <c r="D68" s="96"/>
      <c r="E68" s="96"/>
      <c r="F68" s="96"/>
      <c r="G68" s="951"/>
      <c r="H68" s="951"/>
      <c r="I68" s="951"/>
      <c r="J68" s="951"/>
      <c r="L68" s="95"/>
      <c r="M68" s="95"/>
      <c r="N68" s="95"/>
      <c r="O68" s="95"/>
    </row>
    <row r="69" spans="1:23">
      <c r="L69" s="95"/>
      <c r="M69" s="95"/>
      <c r="N69" s="95"/>
      <c r="O69" s="95"/>
    </row>
    <row r="70" spans="1:23">
      <c r="L70" s="95"/>
      <c r="M70" s="95"/>
      <c r="N70" s="95"/>
      <c r="O70" s="95"/>
    </row>
    <row r="71" spans="1:23">
      <c r="L71" s="95"/>
      <c r="M71" s="95"/>
      <c r="N71" s="95"/>
      <c r="O71" s="95"/>
    </row>
    <row r="72" spans="1:23">
      <c r="L72" s="95"/>
      <c r="M72" s="95"/>
      <c r="N72" s="95"/>
      <c r="O72" s="95"/>
    </row>
    <row r="73" spans="1:23">
      <c r="L73" s="95"/>
      <c r="M73" s="95"/>
      <c r="N73" s="95"/>
      <c r="O73" s="95"/>
    </row>
    <row r="74" spans="1:23">
      <c r="L74" s="95"/>
      <c r="M74" s="95"/>
      <c r="N74" s="95"/>
      <c r="O74" s="95"/>
    </row>
    <row r="75" spans="1:23">
      <c r="L75" s="95"/>
      <c r="M75" s="95"/>
      <c r="N75" s="95"/>
      <c r="O75" s="95"/>
    </row>
    <row r="76" spans="1:23">
      <c r="L76" s="95"/>
      <c r="M76" s="95"/>
      <c r="N76" s="95"/>
      <c r="O76" s="95"/>
    </row>
    <row r="77" spans="1:23">
      <c r="L77" s="95"/>
      <c r="M77" s="95"/>
      <c r="N77" s="95"/>
      <c r="O77" s="95"/>
    </row>
    <row r="78" spans="1:23">
      <c r="L78" s="95"/>
      <c r="M78" s="95"/>
      <c r="N78" s="95"/>
      <c r="O78" s="95"/>
    </row>
    <row r="79" spans="1:23">
      <c r="L79" s="95"/>
      <c r="M79" s="95"/>
      <c r="N79" s="95"/>
      <c r="O79" s="95"/>
    </row>
  </sheetData>
  <mergeCells count="35">
    <mergeCell ref="G68:J68"/>
    <mergeCell ref="A57:C57"/>
    <mergeCell ref="E57:F57"/>
    <mergeCell ref="A58:C58"/>
    <mergeCell ref="E58:F58"/>
    <mergeCell ref="G59:J59"/>
    <mergeCell ref="B60:F60"/>
    <mergeCell ref="B61:F61"/>
    <mergeCell ref="G61:J61"/>
    <mergeCell ref="B66:F66"/>
    <mergeCell ref="G66:J66"/>
    <mergeCell ref="G67:J67"/>
    <mergeCell ref="A56:C56"/>
    <mergeCell ref="E56:F56"/>
    <mergeCell ref="C19:F19"/>
    <mergeCell ref="A53:I53"/>
    <mergeCell ref="B54:F54"/>
    <mergeCell ref="A55:C55"/>
    <mergeCell ref="E55:F55"/>
    <mergeCell ref="L13:W15"/>
    <mergeCell ref="A16:B16"/>
    <mergeCell ref="C16:F16"/>
    <mergeCell ref="G16:H16"/>
    <mergeCell ref="A12:B12"/>
    <mergeCell ref="A13:B15"/>
    <mergeCell ref="C13:F15"/>
    <mergeCell ref="G13:H15"/>
    <mergeCell ref="I13:I15"/>
    <mergeCell ref="J13:J15"/>
    <mergeCell ref="E11:F11"/>
    <mergeCell ref="A1:J1"/>
    <mergeCell ref="A2:J2"/>
    <mergeCell ref="A3:J3"/>
    <mergeCell ref="F6:J7"/>
    <mergeCell ref="E9:F9"/>
  </mergeCells>
  <pageMargins left="0.70866141732283472" right="0.31496062992125984" top="0.55118110236220474" bottom="0.31496062992125984" header="0.31496062992125984" footer="0.31496062992125984"/>
  <pageSetup paperSize="5" scale="85" orientation="portrait" horizontalDpi="4294967293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FF00"/>
  </sheetPr>
  <dimension ref="A1:O40"/>
  <sheetViews>
    <sheetView topLeftCell="A20" workbookViewId="0">
      <selection activeCell="L41" sqref="L41"/>
    </sheetView>
  </sheetViews>
  <sheetFormatPr defaultRowHeight="14.25"/>
  <cols>
    <col min="1" max="1" width="2.7109375" style="94" customWidth="1"/>
    <col min="2" max="2" width="14.7109375" style="94" customWidth="1"/>
    <col min="3" max="4" width="2.7109375" style="94" customWidth="1"/>
    <col min="5" max="5" width="9.140625" style="94"/>
    <col min="6" max="6" width="20.5703125" style="94" customWidth="1"/>
    <col min="7" max="7" width="5.85546875" style="94" customWidth="1"/>
    <col min="8" max="8" width="5.5703125" style="94" customWidth="1"/>
    <col min="9" max="9" width="17.28515625" style="94" customWidth="1"/>
    <col min="10" max="10" width="17.7109375" style="94" customWidth="1"/>
    <col min="11" max="11" width="2.7109375" style="94" customWidth="1"/>
    <col min="12" max="15" width="12.7109375" style="94" customWidth="1"/>
    <col min="16" max="16384" width="9.140625" style="94"/>
  </cols>
  <sheetData>
    <row r="1" spans="1:15" ht="15" customHeight="1">
      <c r="A1" s="921" t="s">
        <v>90</v>
      </c>
      <c r="B1" s="921"/>
      <c r="C1" s="921"/>
      <c r="D1" s="921"/>
      <c r="E1" s="921"/>
      <c r="F1" s="921"/>
      <c r="G1" s="921"/>
      <c r="H1" s="921"/>
      <c r="I1" s="921"/>
      <c r="J1" s="921"/>
      <c r="L1" s="95"/>
      <c r="M1" s="95"/>
      <c r="N1" s="95"/>
      <c r="O1" s="95"/>
    </row>
    <row r="2" spans="1:15" ht="15" customHeight="1">
      <c r="A2" s="921" t="s">
        <v>1234</v>
      </c>
      <c r="B2" s="921"/>
      <c r="C2" s="921"/>
      <c r="D2" s="921"/>
      <c r="E2" s="921"/>
      <c r="F2" s="921"/>
      <c r="G2" s="921"/>
      <c r="H2" s="921"/>
      <c r="I2" s="921"/>
      <c r="J2" s="921"/>
      <c r="L2" s="95"/>
      <c r="M2" s="95"/>
      <c r="N2" s="95"/>
      <c r="O2" s="95"/>
    </row>
    <row r="3" spans="1:15" ht="15" customHeight="1">
      <c r="A3" s="921" t="str">
        <f>'4.2.1'!A3:J3</f>
        <v>TAHUN ANGGARAN 2024</v>
      </c>
      <c r="B3" s="921"/>
      <c r="C3" s="921"/>
      <c r="D3" s="921"/>
      <c r="E3" s="921"/>
      <c r="F3" s="921"/>
      <c r="G3" s="921"/>
      <c r="H3" s="921"/>
      <c r="I3" s="921"/>
      <c r="J3" s="921"/>
      <c r="L3" s="95"/>
      <c r="M3" s="95"/>
      <c r="N3" s="95"/>
      <c r="O3" s="95"/>
    </row>
    <row r="4" spans="1:15" ht="15" customHeight="1">
      <c r="A4" s="96"/>
      <c r="B4" s="96"/>
      <c r="C4" s="96"/>
      <c r="D4" s="96"/>
      <c r="E4" s="96"/>
      <c r="F4" s="96"/>
      <c r="G4" s="96"/>
      <c r="H4" s="96"/>
      <c r="I4" s="96"/>
      <c r="J4" s="96"/>
      <c r="L4" s="95"/>
      <c r="M4" s="95"/>
      <c r="N4" s="95"/>
      <c r="O4" s="95"/>
    </row>
    <row r="5" spans="1:15" ht="15" customHeight="1">
      <c r="A5" s="97" t="s">
        <v>93</v>
      </c>
      <c r="B5" s="96" t="s">
        <v>94</v>
      </c>
      <c r="C5" s="98"/>
      <c r="D5" s="99" t="s">
        <v>95</v>
      </c>
      <c r="E5" s="97" t="s">
        <v>1235</v>
      </c>
      <c r="F5" s="98" t="s">
        <v>1236</v>
      </c>
      <c r="G5" s="96"/>
      <c r="H5" s="96"/>
      <c r="I5" s="96"/>
      <c r="J5" s="96"/>
      <c r="L5" s="95"/>
      <c r="M5" s="95"/>
      <c r="N5" s="95"/>
      <c r="O5" s="95"/>
    </row>
    <row r="6" spans="1:15" ht="15" customHeight="1">
      <c r="A6" s="97" t="s">
        <v>96</v>
      </c>
      <c r="B6" s="96" t="s">
        <v>97</v>
      </c>
      <c r="C6" s="98"/>
      <c r="D6" s="99" t="s">
        <v>95</v>
      </c>
      <c r="E6" s="97" t="s">
        <v>426</v>
      </c>
      <c r="F6" s="98" t="s">
        <v>1237</v>
      </c>
      <c r="G6" s="96"/>
      <c r="H6" s="96"/>
      <c r="I6" s="96"/>
      <c r="J6" s="96"/>
      <c r="L6" s="95"/>
      <c r="M6" s="95"/>
      <c r="N6" s="95"/>
      <c r="O6" s="95"/>
    </row>
    <row r="7" spans="1:15" ht="15" customHeight="1">
      <c r="A7" s="97" t="s">
        <v>99</v>
      </c>
      <c r="B7" s="96" t="s">
        <v>100</v>
      </c>
      <c r="C7" s="98"/>
      <c r="D7" s="99" t="s">
        <v>95</v>
      </c>
      <c r="E7" s="97" t="s">
        <v>1238</v>
      </c>
      <c r="F7" s="98" t="s">
        <v>1239</v>
      </c>
      <c r="G7" s="96"/>
      <c r="H7" s="96"/>
      <c r="I7" s="96"/>
      <c r="J7" s="96"/>
      <c r="L7" s="95"/>
      <c r="M7" s="95"/>
      <c r="N7" s="95"/>
      <c r="O7" s="95"/>
    </row>
    <row r="8" spans="1:15" ht="15" customHeight="1">
      <c r="A8" s="97" t="s">
        <v>102</v>
      </c>
      <c r="B8" s="96" t="s">
        <v>103</v>
      </c>
      <c r="C8" s="98"/>
      <c r="D8" s="99" t="s">
        <v>95</v>
      </c>
      <c r="E8" s="920" t="str">
        <f>'4.2.1'!E9:F9</f>
        <v>01 Januari s/d 31 Desember 2024</v>
      </c>
      <c r="F8" s="920"/>
      <c r="G8" s="96"/>
      <c r="H8" s="96"/>
      <c r="I8" s="96"/>
      <c r="J8" s="96"/>
      <c r="L8" s="95"/>
      <c r="M8" s="95"/>
      <c r="N8" s="95"/>
      <c r="O8" s="95"/>
    </row>
    <row r="9" spans="1:15" ht="15" customHeight="1">
      <c r="A9" s="97"/>
      <c r="B9" s="96" t="s">
        <v>104</v>
      </c>
      <c r="C9" s="98"/>
      <c r="D9" s="99"/>
      <c r="E9" s="96"/>
      <c r="F9" s="98"/>
      <c r="G9" s="96"/>
      <c r="H9" s="96"/>
      <c r="I9" s="96"/>
      <c r="J9" s="96"/>
      <c r="L9" s="95"/>
      <c r="M9" s="95"/>
      <c r="N9" s="95"/>
      <c r="O9" s="95"/>
    </row>
    <row r="10" spans="1:15" ht="15" customHeight="1">
      <c r="A10" s="97" t="s">
        <v>105</v>
      </c>
      <c r="B10" s="96" t="s">
        <v>106</v>
      </c>
      <c r="C10" s="98"/>
      <c r="D10" s="99" t="s">
        <v>95</v>
      </c>
      <c r="E10" s="920" t="s">
        <v>48</v>
      </c>
      <c r="F10" s="920"/>
      <c r="G10" s="96"/>
      <c r="H10" s="96"/>
      <c r="I10" s="96"/>
      <c r="J10" s="96"/>
      <c r="L10" s="95"/>
      <c r="M10" s="95"/>
      <c r="N10" s="95"/>
      <c r="O10" s="95"/>
    </row>
    <row r="11" spans="1:15" ht="15" customHeight="1">
      <c r="A11" s="927" t="s">
        <v>108</v>
      </c>
      <c r="B11" s="927"/>
      <c r="C11" s="98"/>
      <c r="D11" s="100" t="s">
        <v>95</v>
      </c>
      <c r="E11" s="101"/>
      <c r="F11" s="98"/>
      <c r="G11" s="96"/>
      <c r="H11" s="96"/>
      <c r="I11" s="96"/>
      <c r="J11" s="96"/>
      <c r="L11" s="607" t="s">
        <v>845</v>
      </c>
      <c r="M11" s="95"/>
      <c r="N11" s="95"/>
      <c r="O11" s="95"/>
    </row>
    <row r="12" spans="1:15" ht="15" customHeight="1">
      <c r="A12" s="928" t="s">
        <v>109</v>
      </c>
      <c r="B12" s="928"/>
      <c r="C12" s="928" t="s">
        <v>110</v>
      </c>
      <c r="D12" s="928"/>
      <c r="E12" s="928"/>
      <c r="F12" s="928"/>
      <c r="G12" s="929" t="s">
        <v>111</v>
      </c>
      <c r="H12" s="930"/>
      <c r="I12" s="926" t="s">
        <v>112</v>
      </c>
      <c r="J12" s="926" t="s">
        <v>113</v>
      </c>
      <c r="L12" s="954" t="s">
        <v>114</v>
      </c>
      <c r="M12" s="954" t="s">
        <v>115</v>
      </c>
      <c r="N12" s="954" t="s">
        <v>116</v>
      </c>
      <c r="O12" s="954" t="s">
        <v>117</v>
      </c>
    </row>
    <row r="13" spans="1:15" ht="15" customHeight="1">
      <c r="A13" s="928"/>
      <c r="B13" s="928"/>
      <c r="C13" s="928"/>
      <c r="D13" s="928"/>
      <c r="E13" s="928"/>
      <c r="F13" s="928"/>
      <c r="G13" s="931"/>
      <c r="H13" s="932"/>
      <c r="I13" s="926"/>
      <c r="J13" s="926"/>
      <c r="L13" s="954"/>
      <c r="M13" s="954"/>
      <c r="N13" s="954"/>
      <c r="O13" s="954"/>
    </row>
    <row r="14" spans="1:15" ht="15" customHeight="1">
      <c r="A14" s="928"/>
      <c r="B14" s="928"/>
      <c r="C14" s="928"/>
      <c r="D14" s="928"/>
      <c r="E14" s="928"/>
      <c r="F14" s="928"/>
      <c r="G14" s="933"/>
      <c r="H14" s="934"/>
      <c r="I14" s="926"/>
      <c r="J14" s="926"/>
      <c r="L14" s="954"/>
      <c r="M14" s="954"/>
      <c r="N14" s="954"/>
      <c r="O14" s="954"/>
    </row>
    <row r="15" spans="1:15" ht="15" customHeight="1">
      <c r="A15" s="923">
        <v>1</v>
      </c>
      <c r="B15" s="923"/>
      <c r="C15" s="923">
        <v>2</v>
      </c>
      <c r="D15" s="923"/>
      <c r="E15" s="923"/>
      <c r="F15" s="923"/>
      <c r="G15" s="924">
        <v>3</v>
      </c>
      <c r="H15" s="925"/>
      <c r="I15" s="102">
        <v>4</v>
      </c>
      <c r="J15" s="102">
        <v>5</v>
      </c>
      <c r="L15" s="103">
        <v>1</v>
      </c>
      <c r="M15" s="103">
        <v>2</v>
      </c>
      <c r="N15" s="103">
        <v>3</v>
      </c>
      <c r="O15" s="103">
        <v>4</v>
      </c>
    </row>
    <row r="16" spans="1:15" ht="15" customHeight="1">
      <c r="A16" s="104"/>
      <c r="B16" s="105"/>
      <c r="C16" s="106"/>
      <c r="D16" s="107"/>
      <c r="E16" s="107"/>
      <c r="F16" s="108"/>
      <c r="G16" s="109"/>
      <c r="H16" s="105"/>
      <c r="I16" s="110"/>
      <c r="J16" s="110"/>
      <c r="L16" s="95"/>
      <c r="M16" s="95"/>
      <c r="N16" s="95"/>
      <c r="O16" s="95"/>
    </row>
    <row r="17" spans="1:15" ht="15" customHeight="1">
      <c r="A17" s="106" t="str">
        <f>E5</f>
        <v>2</v>
      </c>
      <c r="B17" s="105"/>
      <c r="C17" s="106" t="str">
        <f>F5</f>
        <v>BIDANG PELAKSANAAN PEMBANGUNAN</v>
      </c>
      <c r="D17" s="107"/>
      <c r="E17" s="107"/>
      <c r="F17" s="108"/>
      <c r="G17" s="109"/>
      <c r="H17" s="105"/>
      <c r="I17" s="110"/>
      <c r="J17" s="110">
        <f>J18</f>
        <v>236775000</v>
      </c>
      <c r="L17" s="95"/>
      <c r="M17" s="95"/>
      <c r="N17" s="95"/>
      <c r="O17" s="95"/>
    </row>
    <row r="18" spans="1:15" ht="15" customHeight="1">
      <c r="A18" s="111" t="str">
        <f>E6</f>
        <v>2.2</v>
      </c>
      <c r="B18" s="105"/>
      <c r="C18" s="106" t="str">
        <f>F6</f>
        <v>SUB BIDANG KESEHATAN</v>
      </c>
      <c r="D18" s="107"/>
      <c r="E18" s="107"/>
      <c r="F18" s="108"/>
      <c r="G18" s="109"/>
      <c r="H18" s="105"/>
      <c r="I18" s="110"/>
      <c r="J18" s="110">
        <f>J19</f>
        <v>236775000</v>
      </c>
      <c r="L18" s="95"/>
      <c r="M18" s="95"/>
      <c r="N18" s="95"/>
      <c r="O18" s="95"/>
    </row>
    <row r="19" spans="1:15" ht="15" customHeight="1">
      <c r="A19" s="111" t="str">
        <f>E7</f>
        <v>2.2.04.</v>
      </c>
      <c r="B19" s="105"/>
      <c r="C19" s="938" t="str">
        <f>F7</f>
        <v>Penyelenggaran  Desa Siaga Kesehatan</v>
      </c>
      <c r="D19" s="939"/>
      <c r="E19" s="939"/>
      <c r="F19" s="940"/>
      <c r="G19" s="109"/>
      <c r="H19" s="105"/>
      <c r="I19" s="110"/>
      <c r="J19" s="110">
        <f>J20</f>
        <v>236775000</v>
      </c>
      <c r="L19" s="95"/>
      <c r="M19" s="95"/>
      <c r="N19" s="95"/>
      <c r="O19" s="95"/>
    </row>
    <row r="20" spans="1:15" s="115" customFormat="1" ht="15" customHeight="1">
      <c r="A20" s="104" t="s">
        <v>981</v>
      </c>
      <c r="B20" s="105"/>
      <c r="C20" s="112" t="s">
        <v>799</v>
      </c>
      <c r="D20" s="113"/>
      <c r="E20" s="113"/>
      <c r="F20" s="108"/>
      <c r="G20" s="109"/>
      <c r="H20" s="105"/>
      <c r="I20" s="110"/>
      <c r="J20" s="110">
        <v>236775000</v>
      </c>
      <c r="L20" s="116"/>
      <c r="M20" s="116"/>
      <c r="N20" s="116"/>
      <c r="O20" s="116"/>
    </row>
    <row r="21" spans="1:15" s="115" customFormat="1" ht="15" customHeight="1">
      <c r="A21" s="104"/>
      <c r="B21" s="105"/>
      <c r="C21" s="113"/>
      <c r="D21" s="113" t="s">
        <v>57</v>
      </c>
      <c r="E21" s="113" t="s">
        <v>1157</v>
      </c>
      <c r="F21" s="108"/>
      <c r="G21" s="109">
        <v>1</v>
      </c>
      <c r="H21" s="105" t="s">
        <v>282</v>
      </c>
      <c r="I21" s="110">
        <v>244000000</v>
      </c>
      <c r="J21" s="110">
        <f>I21</f>
        <v>244000000</v>
      </c>
      <c r="L21" s="116"/>
      <c r="M21" s="116"/>
      <c r="N21" s="116"/>
      <c r="O21" s="116"/>
    </row>
    <row r="22" spans="1:15" s="115" customFormat="1" ht="15" customHeight="1">
      <c r="A22" s="104" t="s">
        <v>1240</v>
      </c>
      <c r="B22" s="105"/>
      <c r="C22" s="733"/>
      <c r="D22" s="733"/>
      <c r="E22" s="733" t="s">
        <v>1241</v>
      </c>
      <c r="F22" s="734"/>
      <c r="G22" s="109"/>
      <c r="H22" s="105"/>
      <c r="I22" s="110"/>
      <c r="J22" s="110"/>
      <c r="L22" s="116"/>
      <c r="M22" s="116"/>
      <c r="N22" s="116"/>
      <c r="O22" s="116"/>
    </row>
    <row r="23" spans="1:15" s="115" customFormat="1" ht="15" customHeight="1">
      <c r="A23" s="104"/>
      <c r="B23" s="105"/>
      <c r="C23" s="733"/>
      <c r="D23" s="733"/>
      <c r="E23" s="733" t="s">
        <v>1242</v>
      </c>
      <c r="F23" s="734"/>
      <c r="G23" s="109">
        <v>6</v>
      </c>
      <c r="H23" s="105" t="s">
        <v>1243</v>
      </c>
      <c r="I23" s="110">
        <v>1000000</v>
      </c>
      <c r="J23" s="110">
        <f>G23*I23</f>
        <v>6000000</v>
      </c>
      <c r="L23" s="116"/>
      <c r="M23" s="116"/>
      <c r="N23" s="116"/>
      <c r="O23" s="116"/>
    </row>
    <row r="24" spans="1:15" ht="15" thickBot="1">
      <c r="A24" s="117"/>
      <c r="B24" s="118"/>
      <c r="C24" s="127"/>
      <c r="D24" s="128"/>
      <c r="E24" s="128"/>
      <c r="F24" s="129"/>
      <c r="G24" s="122"/>
      <c r="H24" s="118"/>
      <c r="I24" s="123"/>
      <c r="J24" s="123"/>
    </row>
    <row r="25" spans="1:15" ht="15" thickTop="1">
      <c r="A25" s="941" t="s">
        <v>126</v>
      </c>
      <c r="B25" s="941"/>
      <c r="C25" s="941"/>
      <c r="D25" s="941"/>
      <c r="E25" s="941"/>
      <c r="F25" s="941"/>
      <c r="G25" s="941"/>
      <c r="H25" s="941"/>
      <c r="I25" s="941"/>
      <c r="J25" s="130">
        <f>J23+J21</f>
        <v>250000000</v>
      </c>
    </row>
    <row r="26" spans="1:15">
      <c r="A26" s="131"/>
      <c r="B26" s="942" t="s">
        <v>127</v>
      </c>
      <c r="C26" s="942"/>
      <c r="D26" s="942"/>
      <c r="E26" s="942"/>
      <c r="F26" s="942"/>
      <c r="G26" s="132"/>
      <c r="H26" s="132"/>
      <c r="I26" s="132"/>
      <c r="J26" s="133"/>
    </row>
    <row r="27" spans="1:15">
      <c r="A27" s="943" t="s">
        <v>128</v>
      </c>
      <c r="B27" s="920"/>
      <c r="C27" s="920"/>
      <c r="D27" s="99" t="s">
        <v>95</v>
      </c>
      <c r="E27" s="944">
        <v>0</v>
      </c>
      <c r="F27" s="944"/>
      <c r="G27" s="96"/>
      <c r="H27" s="96"/>
      <c r="I27" s="96"/>
      <c r="J27" s="135"/>
    </row>
    <row r="28" spans="1:15">
      <c r="A28" s="943" t="s">
        <v>129</v>
      </c>
      <c r="B28" s="920"/>
      <c r="C28" s="920"/>
      <c r="D28" s="99" t="s">
        <v>95</v>
      </c>
      <c r="E28" s="944">
        <v>0</v>
      </c>
      <c r="F28" s="944"/>
      <c r="G28" s="96"/>
      <c r="H28" s="96"/>
      <c r="I28" s="96"/>
      <c r="J28" s="135"/>
    </row>
    <row r="29" spans="1:15">
      <c r="A29" s="943" t="s">
        <v>130</v>
      </c>
      <c r="B29" s="920"/>
      <c r="C29" s="920"/>
      <c r="D29" s="99" t="s">
        <v>95</v>
      </c>
      <c r="E29" s="944">
        <f>J25</f>
        <v>250000000</v>
      </c>
      <c r="F29" s="944"/>
      <c r="G29" s="96"/>
      <c r="H29" s="96"/>
      <c r="I29" s="96"/>
      <c r="J29" s="135"/>
    </row>
    <row r="30" spans="1:15">
      <c r="A30" s="945" t="s">
        <v>131</v>
      </c>
      <c r="B30" s="946"/>
      <c r="C30" s="946"/>
      <c r="D30" s="136" t="s">
        <v>95</v>
      </c>
      <c r="E30" s="971">
        <v>0</v>
      </c>
      <c r="F30" s="971"/>
      <c r="G30" s="137"/>
      <c r="H30" s="137"/>
      <c r="I30" s="137"/>
      <c r="J30" s="138"/>
    </row>
    <row r="31" spans="1:15">
      <c r="A31" s="131"/>
      <c r="B31" s="132"/>
      <c r="C31" s="132"/>
      <c r="D31" s="132"/>
      <c r="E31" s="132"/>
      <c r="F31" s="133"/>
      <c r="G31" s="961" t="s">
        <v>1300</v>
      </c>
      <c r="H31" s="961"/>
      <c r="I31" s="961"/>
      <c r="J31" s="962"/>
    </row>
    <row r="32" spans="1:15">
      <c r="A32" s="139"/>
      <c r="B32" s="947"/>
      <c r="C32" s="947"/>
      <c r="D32" s="947"/>
      <c r="E32" s="947"/>
      <c r="F32" s="948"/>
      <c r="G32" s="96"/>
      <c r="H32" s="96"/>
      <c r="I32" s="96"/>
      <c r="J32" s="135"/>
    </row>
    <row r="33" spans="1:10">
      <c r="A33" s="139"/>
      <c r="B33" s="927"/>
      <c r="C33" s="927"/>
      <c r="D33" s="927"/>
      <c r="E33" s="927"/>
      <c r="F33" s="949"/>
      <c r="G33" s="950" t="s">
        <v>1094</v>
      </c>
      <c r="H33" s="927"/>
      <c r="I33" s="927"/>
      <c r="J33" s="949"/>
    </row>
    <row r="34" spans="1:10">
      <c r="A34" s="139"/>
      <c r="B34" s="96"/>
      <c r="C34" s="96"/>
      <c r="D34" s="96"/>
      <c r="E34" s="96"/>
      <c r="F34" s="135"/>
      <c r="G34" s="96"/>
      <c r="H34" s="96"/>
      <c r="I34" s="96"/>
      <c r="J34" s="135"/>
    </row>
    <row r="35" spans="1:10">
      <c r="A35" s="139"/>
      <c r="B35" s="96"/>
      <c r="C35" s="96"/>
      <c r="D35" s="96"/>
      <c r="E35" s="96"/>
      <c r="F35" s="135"/>
      <c r="G35" s="96"/>
      <c r="H35" s="96"/>
      <c r="I35" s="96"/>
      <c r="J35" s="135"/>
    </row>
    <row r="36" spans="1:10">
      <c r="A36" s="139"/>
      <c r="B36" s="96"/>
      <c r="C36" s="96"/>
      <c r="D36" s="96"/>
      <c r="E36" s="96"/>
      <c r="F36" s="135"/>
      <c r="G36" s="96"/>
      <c r="H36" s="96"/>
      <c r="I36" s="96"/>
      <c r="J36" s="135"/>
    </row>
    <row r="37" spans="1:10">
      <c r="A37" s="139"/>
      <c r="B37" s="96"/>
      <c r="C37" s="96"/>
      <c r="D37" s="96"/>
      <c r="E37" s="96"/>
      <c r="F37" s="135"/>
      <c r="G37" s="96"/>
      <c r="H37" s="96"/>
      <c r="I37" s="96"/>
      <c r="J37" s="135"/>
    </row>
    <row r="38" spans="1:10">
      <c r="A38" s="139"/>
      <c r="B38" s="951"/>
      <c r="C38" s="951"/>
      <c r="D38" s="951"/>
      <c r="E38" s="951"/>
      <c r="F38" s="952"/>
      <c r="G38" s="953" t="s">
        <v>1295</v>
      </c>
      <c r="H38" s="951"/>
      <c r="I38" s="951"/>
      <c r="J38" s="952"/>
    </row>
    <row r="39" spans="1:10">
      <c r="A39" s="140"/>
      <c r="B39" s="137"/>
      <c r="C39" s="137"/>
      <c r="D39" s="137"/>
      <c r="E39" s="137"/>
      <c r="F39" s="138"/>
      <c r="G39" s="958"/>
      <c r="H39" s="958"/>
      <c r="I39" s="958"/>
      <c r="J39" s="959"/>
    </row>
    <row r="40" spans="1:10">
      <c r="A40" s="96"/>
      <c r="B40" s="96"/>
      <c r="C40" s="96"/>
      <c r="D40" s="96"/>
      <c r="E40" s="96"/>
      <c r="F40" s="96"/>
      <c r="G40" s="951"/>
      <c r="H40" s="951"/>
      <c r="I40" s="951"/>
      <c r="J40" s="951"/>
    </row>
  </sheetData>
  <mergeCells count="37">
    <mergeCell ref="A27:C27"/>
    <mergeCell ref="E27:F27"/>
    <mergeCell ref="G40:J40"/>
    <mergeCell ref="A29:C29"/>
    <mergeCell ref="E29:F29"/>
    <mergeCell ref="A30:C30"/>
    <mergeCell ref="E30:F30"/>
    <mergeCell ref="G31:J31"/>
    <mergeCell ref="B32:F32"/>
    <mergeCell ref="B33:F33"/>
    <mergeCell ref="G33:J33"/>
    <mergeCell ref="B38:F38"/>
    <mergeCell ref="G38:J38"/>
    <mergeCell ref="G39:J39"/>
    <mergeCell ref="A28:C28"/>
    <mergeCell ref="E28:F28"/>
    <mergeCell ref="M12:M14"/>
    <mergeCell ref="N12:N14"/>
    <mergeCell ref="O12:O14"/>
    <mergeCell ref="A15:B15"/>
    <mergeCell ref="C15:F15"/>
    <mergeCell ref="G15:H15"/>
    <mergeCell ref="A12:B14"/>
    <mergeCell ref="C12:F14"/>
    <mergeCell ref="G12:H14"/>
    <mergeCell ref="I12:I14"/>
    <mergeCell ref="J12:J14"/>
    <mergeCell ref="L12:L14"/>
    <mergeCell ref="C19:F19"/>
    <mergeCell ref="A25:I25"/>
    <mergeCell ref="B26:F26"/>
    <mergeCell ref="A11:B11"/>
    <mergeCell ref="A1:J1"/>
    <mergeCell ref="A2:J2"/>
    <mergeCell ref="A3:J3"/>
    <mergeCell ref="E8:F8"/>
    <mergeCell ref="E10:F10"/>
  </mergeCells>
  <hyperlinks>
    <hyperlink ref="L11" location="LAMPIRAN!A1" display="LAMPIRAN!A1" xr:uid="{00000000-0004-0000-1B00-000000000000}"/>
  </hyperlinks>
  <pageMargins left="0.70866141732283472" right="0.70866141732283472" top="0.37" bottom="0.74803149606299213" header="0.31496062992125984" footer="0.31496062992125984"/>
  <pageSetup paperSize="5" scale="90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57"/>
  <sheetViews>
    <sheetView zoomScale="71" zoomScaleNormal="71" workbookViewId="0">
      <selection activeCell="I21" sqref="I21"/>
    </sheetView>
  </sheetViews>
  <sheetFormatPr defaultRowHeight="14.25"/>
  <cols>
    <col min="1" max="1" width="2.7109375" style="94" customWidth="1"/>
    <col min="2" max="2" width="10.7109375" style="94" customWidth="1"/>
    <col min="3" max="4" width="2.7109375" style="94" customWidth="1"/>
    <col min="5" max="5" width="9.140625" style="94"/>
    <col min="6" max="6" width="25.7109375" style="94" customWidth="1"/>
    <col min="7" max="8" width="9.140625" style="94"/>
    <col min="9" max="10" width="17.7109375" style="94" customWidth="1"/>
    <col min="11" max="11" width="2.7109375" style="94" customWidth="1"/>
    <col min="12" max="15" width="12.7109375" style="94" customWidth="1"/>
    <col min="16" max="16384" width="9.140625" style="94"/>
  </cols>
  <sheetData>
    <row r="1" spans="1:15" ht="15.75">
      <c r="A1" s="921" t="s">
        <v>90</v>
      </c>
      <c r="B1" s="921"/>
      <c r="C1" s="921"/>
      <c r="D1" s="921"/>
      <c r="E1" s="921"/>
      <c r="F1" s="921"/>
      <c r="G1" s="921"/>
      <c r="H1" s="921"/>
      <c r="I1" s="921"/>
      <c r="J1" s="921"/>
      <c r="L1" s="95"/>
      <c r="M1" s="95"/>
      <c r="N1" s="95"/>
      <c r="O1" s="95"/>
    </row>
    <row r="2" spans="1:15" ht="15.75">
      <c r="A2" s="921" t="s">
        <v>91</v>
      </c>
      <c r="B2" s="921"/>
      <c r="C2" s="921"/>
      <c r="D2" s="921"/>
      <c r="E2" s="921"/>
      <c r="F2" s="921"/>
      <c r="G2" s="921"/>
      <c r="H2" s="921"/>
      <c r="I2" s="921"/>
      <c r="J2" s="921"/>
      <c r="L2" s="95"/>
      <c r="M2" s="95"/>
      <c r="N2" s="95"/>
      <c r="O2" s="95"/>
    </row>
    <row r="3" spans="1:15" ht="15.75">
      <c r="A3" s="921" t="s">
        <v>1111</v>
      </c>
      <c r="B3" s="921"/>
      <c r="C3" s="921"/>
      <c r="D3" s="921"/>
      <c r="E3" s="921"/>
      <c r="F3" s="921"/>
      <c r="G3" s="921"/>
      <c r="H3" s="921"/>
      <c r="I3" s="921"/>
      <c r="J3" s="921"/>
      <c r="L3" s="95"/>
      <c r="M3" s="95"/>
      <c r="N3" s="95"/>
      <c r="O3" s="95"/>
    </row>
    <row r="4" spans="1:15">
      <c r="A4" s="96"/>
      <c r="B4" s="96"/>
      <c r="C4" s="96"/>
      <c r="D4" s="96"/>
      <c r="E4" s="96"/>
      <c r="F4" s="96"/>
      <c r="G4" s="96"/>
      <c r="H4" s="96"/>
      <c r="I4" s="96"/>
      <c r="J4" s="96"/>
      <c r="L4" s="95"/>
      <c r="M4" s="95"/>
      <c r="N4" s="95"/>
      <c r="O4" s="95"/>
    </row>
    <row r="5" spans="1:15">
      <c r="A5" s="97" t="s">
        <v>93</v>
      </c>
      <c r="B5" s="96" t="s">
        <v>94</v>
      </c>
      <c r="C5" s="98"/>
      <c r="D5" s="99" t="s">
        <v>95</v>
      </c>
      <c r="E5" s="97" t="s">
        <v>93</v>
      </c>
      <c r="F5" s="98" t="str">
        <f>'1.4.4'!F5</f>
        <v>Penyelenggaraan Pemerintahan Desa</v>
      </c>
      <c r="G5" s="96"/>
      <c r="H5" s="96"/>
      <c r="I5" s="96"/>
      <c r="J5" s="96"/>
      <c r="L5" s="95"/>
      <c r="M5" s="95"/>
      <c r="N5" s="95"/>
      <c r="O5" s="95"/>
    </row>
    <row r="6" spans="1:15">
      <c r="A6" s="97" t="s">
        <v>96</v>
      </c>
      <c r="B6" s="96" t="s">
        <v>97</v>
      </c>
      <c r="C6" s="98"/>
      <c r="D6" s="99" t="s">
        <v>95</v>
      </c>
      <c r="E6" s="97" t="s">
        <v>292</v>
      </c>
      <c r="F6" s="98" t="str">
        <f>'1.4.4'!F6</f>
        <v>Tata Praja Pemerintahan, Perencanaan, Keuangan dan Pelaporan</v>
      </c>
      <c r="G6" s="96"/>
      <c r="H6" s="96"/>
      <c r="I6" s="96"/>
      <c r="J6" s="96"/>
      <c r="L6" s="95"/>
      <c r="M6" s="95"/>
      <c r="N6" s="95"/>
      <c r="O6" s="95"/>
    </row>
    <row r="7" spans="1:15">
      <c r="A7" s="97" t="s">
        <v>99</v>
      </c>
      <c r="B7" s="96" t="s">
        <v>100</v>
      </c>
      <c r="C7" s="98"/>
      <c r="D7" s="99" t="s">
        <v>95</v>
      </c>
      <c r="E7" s="97" t="s">
        <v>324</v>
      </c>
      <c r="F7" s="98" t="str">
        <f>LAMPIRAN!F73</f>
        <v>Penyusunan Laporan Kepala Desa(LPPD dan LKPJ)</v>
      </c>
      <c r="G7" s="96"/>
      <c r="H7" s="96"/>
      <c r="I7" s="96"/>
      <c r="J7" s="96"/>
      <c r="L7" s="95"/>
      <c r="M7" s="95"/>
      <c r="N7" s="95"/>
      <c r="O7" s="95"/>
    </row>
    <row r="8" spans="1:15">
      <c r="A8" s="97" t="s">
        <v>102</v>
      </c>
      <c r="B8" s="96" t="s">
        <v>103</v>
      </c>
      <c r="C8" s="98"/>
      <c r="D8" s="99" t="s">
        <v>95</v>
      </c>
      <c r="E8" s="920" t="str">
        <f>'1.4.4'!E8:F8</f>
        <v>01 Januari s/d 31 Desember 2024</v>
      </c>
      <c r="F8" s="920"/>
      <c r="G8" s="96"/>
      <c r="H8" s="96"/>
      <c r="I8" s="96"/>
      <c r="J8" s="96"/>
      <c r="L8" s="95"/>
      <c r="M8" s="95"/>
      <c r="N8" s="95"/>
      <c r="O8" s="95"/>
    </row>
    <row r="9" spans="1:15">
      <c r="A9" s="97"/>
      <c r="B9" s="96" t="s">
        <v>104</v>
      </c>
      <c r="C9" s="98"/>
      <c r="D9" s="99"/>
      <c r="E9" s="96"/>
      <c r="F9" s="98"/>
      <c r="G9" s="96"/>
      <c r="H9" s="96"/>
      <c r="I9" s="96"/>
      <c r="J9" s="96"/>
      <c r="L9" s="95"/>
      <c r="M9" s="95"/>
      <c r="N9" s="95"/>
      <c r="O9" s="95"/>
    </row>
    <row r="10" spans="1:15">
      <c r="A10" s="97" t="s">
        <v>105</v>
      </c>
      <c r="B10" s="96" t="s">
        <v>106</v>
      </c>
      <c r="C10" s="98"/>
      <c r="D10" s="99" t="s">
        <v>95</v>
      </c>
      <c r="E10" s="920" t="s">
        <v>876</v>
      </c>
      <c r="F10" s="920"/>
      <c r="G10" s="96"/>
      <c r="H10" s="96"/>
      <c r="I10" s="96"/>
      <c r="J10" s="96"/>
      <c r="L10" s="95"/>
      <c r="M10" s="95"/>
      <c r="N10" s="95"/>
      <c r="O10" s="95"/>
    </row>
    <row r="11" spans="1:15">
      <c r="A11" s="927" t="s">
        <v>108</v>
      </c>
      <c r="B11" s="927"/>
      <c r="C11" s="98"/>
      <c r="D11" s="100" t="s">
        <v>95</v>
      </c>
      <c r="E11" s="101"/>
      <c r="F11" s="98"/>
      <c r="G11" s="96"/>
      <c r="H11" s="96"/>
      <c r="I11" s="96"/>
      <c r="J11" s="96"/>
      <c r="L11" s="95" t="e">
        <f>LAMPIRAN!J36</f>
        <v>#REF!</v>
      </c>
      <c r="M11" s="95"/>
      <c r="N11" s="95"/>
      <c r="O11" s="95"/>
    </row>
    <row r="12" spans="1:15">
      <c r="A12" s="928" t="s">
        <v>109</v>
      </c>
      <c r="B12" s="928"/>
      <c r="C12" s="928" t="s">
        <v>110</v>
      </c>
      <c r="D12" s="928"/>
      <c r="E12" s="928"/>
      <c r="F12" s="928"/>
      <c r="G12" s="929" t="s">
        <v>111</v>
      </c>
      <c r="H12" s="930"/>
      <c r="I12" s="926" t="s">
        <v>112</v>
      </c>
      <c r="J12" s="926" t="s">
        <v>113</v>
      </c>
      <c r="L12" s="954" t="s">
        <v>114</v>
      </c>
      <c r="M12" s="954" t="s">
        <v>115</v>
      </c>
      <c r="N12" s="954" t="s">
        <v>116</v>
      </c>
      <c r="O12" s="954" t="s">
        <v>117</v>
      </c>
    </row>
    <row r="13" spans="1:15">
      <c r="A13" s="928"/>
      <c r="B13" s="928"/>
      <c r="C13" s="928"/>
      <c r="D13" s="928"/>
      <c r="E13" s="928"/>
      <c r="F13" s="928"/>
      <c r="G13" s="931"/>
      <c r="H13" s="932"/>
      <c r="I13" s="926"/>
      <c r="J13" s="926"/>
      <c r="L13" s="954"/>
      <c r="M13" s="954"/>
      <c r="N13" s="954"/>
      <c r="O13" s="954"/>
    </row>
    <row r="14" spans="1:15">
      <c r="A14" s="928"/>
      <c r="B14" s="928"/>
      <c r="C14" s="928"/>
      <c r="D14" s="928"/>
      <c r="E14" s="928"/>
      <c r="F14" s="928"/>
      <c r="G14" s="933"/>
      <c r="H14" s="934"/>
      <c r="I14" s="926"/>
      <c r="J14" s="926"/>
      <c r="L14" s="954"/>
      <c r="M14" s="954"/>
      <c r="N14" s="954"/>
      <c r="O14" s="954"/>
    </row>
    <row r="15" spans="1:15">
      <c r="A15" s="923">
        <v>1</v>
      </c>
      <c r="B15" s="923"/>
      <c r="C15" s="923">
        <v>2</v>
      </c>
      <c r="D15" s="923"/>
      <c r="E15" s="923"/>
      <c r="F15" s="923"/>
      <c r="G15" s="924">
        <v>3</v>
      </c>
      <c r="H15" s="925"/>
      <c r="I15" s="102">
        <v>4</v>
      </c>
      <c r="J15" s="102">
        <v>5</v>
      </c>
      <c r="L15" s="103">
        <v>1</v>
      </c>
      <c r="M15" s="103">
        <v>2</v>
      </c>
      <c r="N15" s="103">
        <v>3</v>
      </c>
      <c r="O15" s="103">
        <v>4</v>
      </c>
    </row>
    <row r="16" spans="1:15">
      <c r="A16" s="104"/>
      <c r="B16" s="105"/>
      <c r="C16" s="106"/>
      <c r="D16" s="107"/>
      <c r="E16" s="107"/>
      <c r="F16" s="108"/>
      <c r="G16" s="109"/>
      <c r="H16" s="105"/>
      <c r="I16" s="110"/>
      <c r="J16" s="110"/>
      <c r="L16" s="95"/>
      <c r="M16" s="95"/>
      <c r="N16" s="95"/>
      <c r="O16" s="95"/>
    </row>
    <row r="17" spans="1:15">
      <c r="A17" s="106" t="str">
        <f>E5</f>
        <v>1.</v>
      </c>
      <c r="B17" s="105"/>
      <c r="C17" s="106" t="str">
        <f>F5</f>
        <v>Penyelenggaraan Pemerintahan Desa</v>
      </c>
      <c r="D17" s="107"/>
      <c r="E17" s="107"/>
      <c r="F17" s="108"/>
      <c r="G17" s="109"/>
      <c r="H17" s="105"/>
      <c r="I17" s="110"/>
      <c r="J17" s="110">
        <f>J18</f>
        <v>1825000</v>
      </c>
      <c r="L17" s="95">
        <f>J17</f>
        <v>1825000</v>
      </c>
      <c r="M17" s="95"/>
      <c r="N17" s="95"/>
      <c r="O17" s="95"/>
    </row>
    <row r="18" spans="1:15">
      <c r="A18" s="111" t="str">
        <f>E6</f>
        <v>1.4</v>
      </c>
      <c r="B18" s="105"/>
      <c r="C18" s="106" t="str">
        <f>F6</f>
        <v>Tata Praja Pemerintahan, Perencanaan, Keuangan dan Pelaporan</v>
      </c>
      <c r="D18" s="107"/>
      <c r="E18" s="107"/>
      <c r="F18" s="108"/>
      <c r="G18" s="109"/>
      <c r="H18" s="105"/>
      <c r="I18" s="110"/>
      <c r="J18" s="110">
        <f>J19</f>
        <v>1825000</v>
      </c>
      <c r="L18" s="95"/>
      <c r="M18" s="95"/>
      <c r="N18" s="95"/>
      <c r="O18" s="95"/>
    </row>
    <row r="19" spans="1:15">
      <c r="A19" s="111" t="str">
        <f>E7</f>
        <v>1.4.7</v>
      </c>
      <c r="B19" s="105"/>
      <c r="C19" s="106" t="str">
        <f>F7</f>
        <v>Penyusunan Laporan Kepala Desa(LPPD dan LKPJ)</v>
      </c>
      <c r="D19" s="107"/>
      <c r="E19" s="107"/>
      <c r="F19" s="108"/>
      <c r="G19" s="109"/>
      <c r="H19" s="105"/>
      <c r="I19" s="110"/>
      <c r="J19" s="110">
        <f>J20</f>
        <v>1825000</v>
      </c>
      <c r="L19" s="95"/>
      <c r="M19" s="95"/>
      <c r="N19" s="95"/>
      <c r="O19" s="95"/>
    </row>
    <row r="20" spans="1:15">
      <c r="A20" s="104" t="s">
        <v>822</v>
      </c>
      <c r="B20" s="105"/>
      <c r="C20" s="112" t="s">
        <v>43</v>
      </c>
      <c r="D20" s="113"/>
      <c r="E20" s="113"/>
      <c r="F20" s="108"/>
      <c r="G20" s="109"/>
      <c r="H20" s="105"/>
      <c r="I20" s="110"/>
      <c r="J20" s="110">
        <f>J21</f>
        <v>1825000</v>
      </c>
      <c r="L20" s="95"/>
      <c r="M20" s="95"/>
      <c r="N20" s="95"/>
      <c r="O20" s="95"/>
    </row>
    <row r="21" spans="1:15">
      <c r="A21" s="104" t="s">
        <v>823</v>
      </c>
      <c r="B21" s="105"/>
      <c r="C21" s="112" t="s">
        <v>161</v>
      </c>
      <c r="D21" s="113"/>
      <c r="E21" s="113"/>
      <c r="F21" s="108"/>
      <c r="G21" s="109"/>
      <c r="H21" s="105"/>
      <c r="I21" s="110"/>
      <c r="J21" s="110">
        <f>J22+J27+J31</f>
        <v>1825000</v>
      </c>
      <c r="L21" s="95"/>
      <c r="M21" s="95"/>
      <c r="N21" s="95"/>
      <c r="O21" s="95"/>
    </row>
    <row r="22" spans="1:15">
      <c r="A22" s="104" t="s">
        <v>824</v>
      </c>
      <c r="B22" s="105"/>
      <c r="C22" s="124" t="s">
        <v>330</v>
      </c>
      <c r="D22" s="113"/>
      <c r="E22" s="113"/>
      <c r="F22" s="114"/>
      <c r="G22" s="109"/>
      <c r="H22" s="105"/>
      <c r="I22" s="110"/>
      <c r="J22" s="110">
        <f>SUM(J23:J25)</f>
        <v>177000</v>
      </c>
      <c r="L22" s="95"/>
      <c r="M22" s="95"/>
      <c r="N22" s="95"/>
      <c r="O22" s="95"/>
    </row>
    <row r="23" spans="1:15" s="115" customFormat="1">
      <c r="A23" s="117"/>
      <c r="B23" s="118"/>
      <c r="C23" s="119"/>
      <c r="D23" s="125" t="s">
        <v>57</v>
      </c>
      <c r="E23" s="142" t="s">
        <v>166</v>
      </c>
      <c r="F23" s="114"/>
      <c r="G23" s="122">
        <v>2</v>
      </c>
      <c r="H23" s="118" t="s">
        <v>165</v>
      </c>
      <c r="I23" s="123">
        <v>50000</v>
      </c>
      <c r="J23" s="123">
        <f>G23*I23</f>
        <v>100000</v>
      </c>
      <c r="L23" s="116"/>
      <c r="M23" s="116"/>
      <c r="N23" s="116"/>
      <c r="O23" s="116"/>
    </row>
    <row r="24" spans="1:15">
      <c r="A24" s="117"/>
      <c r="B24" s="118"/>
      <c r="C24" s="119"/>
      <c r="D24" s="125" t="s">
        <v>57</v>
      </c>
      <c r="E24" s="120" t="s">
        <v>259</v>
      </c>
      <c r="F24" s="121"/>
      <c r="G24" s="122">
        <v>1</v>
      </c>
      <c r="H24" s="118" t="s">
        <v>167</v>
      </c>
      <c r="I24" s="123">
        <v>37000</v>
      </c>
      <c r="J24" s="123">
        <f>G24*I24</f>
        <v>37000</v>
      </c>
      <c r="L24" s="95"/>
      <c r="M24" s="95"/>
      <c r="N24" s="95"/>
      <c r="O24" s="95"/>
    </row>
    <row r="25" spans="1:15">
      <c r="A25" s="117"/>
      <c r="B25" s="118"/>
      <c r="C25" s="119"/>
      <c r="D25" s="125" t="s">
        <v>57</v>
      </c>
      <c r="E25" s="120" t="s">
        <v>317</v>
      </c>
      <c r="F25" s="121"/>
      <c r="G25" s="122">
        <v>20</v>
      </c>
      <c r="H25" s="118" t="s">
        <v>170</v>
      </c>
      <c r="I25" s="123">
        <v>2000</v>
      </c>
      <c r="J25" s="123">
        <f>G25*I25</f>
        <v>40000</v>
      </c>
      <c r="L25" s="95"/>
      <c r="M25" s="95"/>
      <c r="N25" s="95"/>
      <c r="O25" s="95"/>
    </row>
    <row r="26" spans="1:15">
      <c r="A26" s="117"/>
      <c r="B26" s="118"/>
      <c r="C26" s="119"/>
      <c r="D26" s="120"/>
      <c r="E26" s="120"/>
      <c r="F26" s="121"/>
      <c r="G26" s="122"/>
      <c r="H26" s="118"/>
      <c r="I26" s="123"/>
      <c r="J26" s="123"/>
      <c r="L26" s="95"/>
      <c r="M26" s="95"/>
      <c r="N26" s="95"/>
      <c r="O26" s="95"/>
    </row>
    <row r="27" spans="1:15">
      <c r="A27" s="104" t="s">
        <v>826</v>
      </c>
      <c r="B27" s="105"/>
      <c r="C27" s="124" t="s">
        <v>825</v>
      </c>
      <c r="D27" s="113"/>
      <c r="E27" s="113"/>
      <c r="F27" s="114"/>
      <c r="G27" s="109"/>
      <c r="H27" s="105"/>
      <c r="I27" s="110"/>
      <c r="J27" s="110">
        <f>SUM(J28:J29)</f>
        <v>148000</v>
      </c>
      <c r="L27" s="95"/>
      <c r="M27" s="95"/>
      <c r="N27" s="95"/>
      <c r="O27" s="95"/>
    </row>
    <row r="28" spans="1:15">
      <c r="A28" s="117"/>
      <c r="B28" s="118"/>
      <c r="C28" s="119"/>
      <c r="D28" s="120" t="s">
        <v>57</v>
      </c>
      <c r="E28" s="120" t="s">
        <v>198</v>
      </c>
      <c r="F28" s="121"/>
      <c r="G28" s="122">
        <f>200+112</f>
        <v>312</v>
      </c>
      <c r="H28" s="118" t="s">
        <v>199</v>
      </c>
      <c r="I28" s="123">
        <v>250</v>
      </c>
      <c r="J28" s="123">
        <f>G28*I28</f>
        <v>78000</v>
      </c>
      <c r="L28" s="95"/>
      <c r="M28" s="95"/>
      <c r="N28" s="95"/>
      <c r="O28" s="95"/>
    </row>
    <row r="29" spans="1:15">
      <c r="A29" s="117"/>
      <c r="B29" s="118"/>
      <c r="C29" s="119"/>
      <c r="D29" s="120" t="s">
        <v>57</v>
      </c>
      <c r="E29" s="120" t="s">
        <v>200</v>
      </c>
      <c r="F29" s="121"/>
      <c r="G29" s="122">
        <v>10</v>
      </c>
      <c r="H29" s="118" t="s">
        <v>201</v>
      </c>
      <c r="I29" s="123">
        <v>7000</v>
      </c>
      <c r="J29" s="123">
        <f>G29*I29</f>
        <v>70000</v>
      </c>
      <c r="L29" s="95"/>
      <c r="M29" s="95"/>
      <c r="N29" s="95"/>
      <c r="O29" s="95"/>
    </row>
    <row r="30" spans="1:15">
      <c r="A30" s="117"/>
      <c r="B30" s="118"/>
      <c r="C30" s="119"/>
      <c r="D30" s="120"/>
      <c r="E30" s="120"/>
      <c r="F30" s="121"/>
      <c r="G30" s="122"/>
      <c r="H30" s="118"/>
      <c r="I30" s="123"/>
      <c r="J30" s="123"/>
      <c r="L30" s="95">
        <f>28000/250</f>
        <v>112</v>
      </c>
      <c r="M30" s="95"/>
      <c r="N30" s="95"/>
      <c r="O30" s="95"/>
    </row>
    <row r="31" spans="1:15" s="115" customFormat="1">
      <c r="A31" s="104" t="s">
        <v>827</v>
      </c>
      <c r="B31" s="105"/>
      <c r="C31" s="124" t="s">
        <v>267</v>
      </c>
      <c r="D31" s="113"/>
      <c r="E31" s="113"/>
      <c r="F31" s="114"/>
      <c r="G31" s="109"/>
      <c r="H31" s="105"/>
      <c r="I31" s="110"/>
      <c r="J31" s="110">
        <f>J32+J36</f>
        <v>1500000</v>
      </c>
      <c r="L31" s="116"/>
      <c r="M31" s="116"/>
      <c r="N31" s="116"/>
      <c r="O31" s="116"/>
    </row>
    <row r="32" spans="1:15" s="115" customFormat="1">
      <c r="A32" s="104"/>
      <c r="B32" s="105"/>
      <c r="C32" s="124"/>
      <c r="D32" s="113" t="s">
        <v>305</v>
      </c>
      <c r="E32" s="113" t="s">
        <v>994</v>
      </c>
      <c r="F32" s="114"/>
      <c r="G32" s="109"/>
      <c r="H32" s="105"/>
      <c r="I32" s="110"/>
      <c r="J32" s="110">
        <f>SUM(J33:J34)</f>
        <v>750000</v>
      </c>
      <c r="L32" s="116"/>
      <c r="M32" s="116"/>
      <c r="N32" s="116"/>
      <c r="O32" s="116"/>
    </row>
    <row r="33" spans="1:15">
      <c r="A33" s="104"/>
      <c r="B33" s="105"/>
      <c r="C33" s="124"/>
      <c r="D33" s="113"/>
      <c r="E33" s="120" t="s">
        <v>306</v>
      </c>
      <c r="F33" s="121"/>
      <c r="G33" s="122">
        <v>25</v>
      </c>
      <c r="H33" s="118" t="s">
        <v>209</v>
      </c>
      <c r="I33" s="123">
        <v>20000</v>
      </c>
      <c r="J33" s="123">
        <f t="shared" ref="J33:J38" si="0">G33*I33</f>
        <v>500000</v>
      </c>
      <c r="L33" s="95"/>
      <c r="M33" s="95"/>
      <c r="N33" s="95"/>
      <c r="O33" s="95"/>
    </row>
    <row r="34" spans="1:15">
      <c r="A34" s="117"/>
      <c r="B34" s="118"/>
      <c r="C34" s="119"/>
      <c r="D34" s="120"/>
      <c r="E34" s="120" t="s">
        <v>314</v>
      </c>
      <c r="F34" s="121"/>
      <c r="G34" s="122">
        <v>25</v>
      </c>
      <c r="H34" s="118" t="s">
        <v>209</v>
      </c>
      <c r="I34" s="123">
        <v>10000</v>
      </c>
      <c r="J34" s="123">
        <f t="shared" si="0"/>
        <v>250000</v>
      </c>
      <c r="L34" s="95"/>
      <c r="M34" s="95"/>
      <c r="N34" s="95"/>
      <c r="O34" s="95"/>
    </row>
    <row r="35" spans="1:15" s="115" customFormat="1">
      <c r="A35" s="117"/>
      <c r="B35" s="118"/>
      <c r="C35" s="119"/>
      <c r="D35" s="120"/>
      <c r="E35" s="120"/>
      <c r="F35" s="121"/>
      <c r="G35" s="122"/>
      <c r="H35" s="118"/>
      <c r="I35" s="123"/>
      <c r="J35" s="123"/>
      <c r="L35" s="116"/>
      <c r="M35" s="116"/>
      <c r="N35" s="116"/>
      <c r="O35" s="116"/>
    </row>
    <row r="36" spans="1:15">
      <c r="A36" s="104"/>
      <c r="B36" s="105"/>
      <c r="C36" s="124"/>
      <c r="D36" s="113" t="s">
        <v>312</v>
      </c>
      <c r="E36" s="113" t="s">
        <v>313</v>
      </c>
      <c r="F36" s="114"/>
      <c r="G36" s="109"/>
      <c r="H36" s="105"/>
      <c r="I36" s="110"/>
      <c r="J36" s="110">
        <f>SUM(J37:J38)</f>
        <v>750000</v>
      </c>
      <c r="L36" s="95"/>
      <c r="M36" s="95"/>
      <c r="N36" s="95"/>
      <c r="O36" s="95"/>
    </row>
    <row r="37" spans="1:15" s="115" customFormat="1">
      <c r="A37" s="104"/>
      <c r="B37" s="105"/>
      <c r="C37" s="124"/>
      <c r="D37" s="113"/>
      <c r="E37" s="120" t="s">
        <v>306</v>
      </c>
      <c r="F37" s="121"/>
      <c r="G37" s="122">
        <v>25</v>
      </c>
      <c r="H37" s="118" t="s">
        <v>209</v>
      </c>
      <c r="I37" s="123">
        <v>20000</v>
      </c>
      <c r="J37" s="123">
        <f t="shared" ref="J37" si="1">G37*I37</f>
        <v>500000</v>
      </c>
      <c r="L37" s="116"/>
      <c r="M37" s="116"/>
      <c r="N37" s="116"/>
      <c r="O37" s="116"/>
    </row>
    <row r="38" spans="1:15">
      <c r="A38" s="117"/>
      <c r="B38" s="118"/>
      <c r="C38" s="119"/>
      <c r="D38" s="120"/>
      <c r="E38" s="120" t="s">
        <v>314</v>
      </c>
      <c r="F38" s="121"/>
      <c r="G38" s="122">
        <v>25</v>
      </c>
      <c r="H38" s="118" t="s">
        <v>209</v>
      </c>
      <c r="I38" s="123">
        <v>10000</v>
      </c>
      <c r="J38" s="123">
        <f t="shared" si="0"/>
        <v>250000</v>
      </c>
      <c r="L38" s="95"/>
      <c r="M38" s="95"/>
      <c r="N38" s="95"/>
      <c r="O38" s="95"/>
    </row>
    <row r="39" spans="1:15">
      <c r="A39" s="117"/>
      <c r="B39" s="118"/>
      <c r="C39" s="119"/>
      <c r="D39" s="120"/>
      <c r="E39" s="120"/>
      <c r="F39" s="121"/>
      <c r="G39" s="122"/>
      <c r="H39" s="118"/>
      <c r="I39" s="123"/>
      <c r="J39" s="123"/>
      <c r="L39" s="95"/>
      <c r="M39" s="95"/>
      <c r="N39" s="95"/>
      <c r="O39" s="95"/>
    </row>
    <row r="40" spans="1:15">
      <c r="A40" s="117"/>
      <c r="B40" s="118"/>
      <c r="C40" s="119"/>
      <c r="D40" s="120"/>
      <c r="E40" s="120"/>
      <c r="F40" s="121"/>
      <c r="G40" s="122"/>
      <c r="H40" s="118"/>
      <c r="I40" s="123"/>
      <c r="J40" s="123"/>
      <c r="L40" s="95"/>
      <c r="M40" s="95"/>
      <c r="N40" s="95"/>
      <c r="O40" s="95"/>
    </row>
    <row r="41" spans="1:15" ht="15" thickBot="1">
      <c r="A41" s="117"/>
      <c r="B41" s="118"/>
      <c r="C41" s="127"/>
      <c r="D41" s="128"/>
      <c r="E41" s="128"/>
      <c r="F41" s="129"/>
      <c r="G41" s="122"/>
      <c r="H41" s="118"/>
      <c r="I41" s="123"/>
      <c r="J41" s="123"/>
      <c r="L41" s="95"/>
      <c r="M41" s="95"/>
      <c r="N41" s="95"/>
      <c r="O41" s="95"/>
    </row>
    <row r="42" spans="1:15" ht="15" thickTop="1">
      <c r="A42" s="941" t="s">
        <v>126</v>
      </c>
      <c r="B42" s="941"/>
      <c r="C42" s="941"/>
      <c r="D42" s="941"/>
      <c r="E42" s="941"/>
      <c r="F42" s="941"/>
      <c r="G42" s="941"/>
      <c r="H42" s="941"/>
      <c r="I42" s="941"/>
      <c r="J42" s="130">
        <f>J17</f>
        <v>1825000</v>
      </c>
      <c r="L42" s="95"/>
      <c r="M42" s="95"/>
      <c r="N42" s="95"/>
      <c r="O42" s="95"/>
    </row>
    <row r="43" spans="1:15">
      <c r="A43" s="131"/>
      <c r="B43" s="942" t="s">
        <v>127</v>
      </c>
      <c r="C43" s="942"/>
      <c r="D43" s="942"/>
      <c r="E43" s="942"/>
      <c r="F43" s="942"/>
      <c r="G43" s="132"/>
      <c r="H43" s="132"/>
      <c r="I43" s="132"/>
      <c r="J43" s="133"/>
      <c r="L43" s="95"/>
      <c r="M43" s="95"/>
      <c r="N43" s="95"/>
      <c r="O43" s="95"/>
    </row>
    <row r="44" spans="1:15">
      <c r="A44" s="943" t="s">
        <v>128</v>
      </c>
      <c r="B44" s="920"/>
      <c r="C44" s="920"/>
      <c r="D44" s="99" t="s">
        <v>95</v>
      </c>
      <c r="E44" s="944">
        <f>J42</f>
        <v>1825000</v>
      </c>
      <c r="F44" s="944"/>
      <c r="G44" s="96"/>
      <c r="H44" s="96"/>
      <c r="I44" s="96"/>
      <c r="J44" s="135"/>
      <c r="L44" s="95"/>
      <c r="M44" s="95"/>
      <c r="N44" s="95"/>
      <c r="O44" s="95"/>
    </row>
    <row r="45" spans="1:15">
      <c r="A45" s="943" t="s">
        <v>129</v>
      </c>
      <c r="B45" s="920"/>
      <c r="C45" s="920"/>
      <c r="D45" s="99" t="s">
        <v>95</v>
      </c>
      <c r="E45" s="944">
        <v>0</v>
      </c>
      <c r="F45" s="944"/>
      <c r="G45" s="96"/>
      <c r="H45" s="96"/>
      <c r="I45" s="96"/>
      <c r="J45" s="135"/>
      <c r="L45" s="95"/>
      <c r="M45" s="95"/>
      <c r="N45" s="95"/>
      <c r="O45" s="95"/>
    </row>
    <row r="46" spans="1:15">
      <c r="A46" s="943" t="s">
        <v>130</v>
      </c>
      <c r="B46" s="920"/>
      <c r="C46" s="920"/>
      <c r="D46" s="99" t="s">
        <v>95</v>
      </c>
      <c r="E46" s="944">
        <v>0</v>
      </c>
      <c r="F46" s="944"/>
      <c r="G46" s="96"/>
      <c r="H46" s="96"/>
      <c r="I46" s="96"/>
      <c r="J46" s="135"/>
      <c r="L46" s="95"/>
      <c r="M46" s="95"/>
      <c r="N46" s="95"/>
      <c r="O46" s="95"/>
    </row>
    <row r="47" spans="1:15">
      <c r="A47" s="945" t="s">
        <v>131</v>
      </c>
      <c r="B47" s="946"/>
      <c r="C47" s="946"/>
      <c r="D47" s="136" t="s">
        <v>95</v>
      </c>
      <c r="E47" s="971">
        <v>0</v>
      </c>
      <c r="F47" s="971"/>
      <c r="G47" s="137"/>
      <c r="H47" s="137"/>
      <c r="I47" s="137"/>
      <c r="J47" s="138"/>
      <c r="L47" s="95"/>
      <c r="M47" s="95"/>
      <c r="N47" s="95"/>
      <c r="O47" s="95"/>
    </row>
    <row r="48" spans="1:15">
      <c r="A48" s="131"/>
      <c r="B48" s="132"/>
      <c r="C48" s="132"/>
      <c r="D48" s="132"/>
      <c r="E48" s="132"/>
      <c r="F48" s="133"/>
      <c r="G48" s="961" t="s">
        <v>1108</v>
      </c>
      <c r="H48" s="961"/>
      <c r="I48" s="961"/>
      <c r="J48" s="962"/>
      <c r="L48" s="95"/>
      <c r="M48" s="95"/>
      <c r="N48" s="95"/>
      <c r="O48" s="95"/>
    </row>
    <row r="49" spans="1:15">
      <c r="A49" s="139"/>
      <c r="B49" s="947"/>
      <c r="C49" s="947"/>
      <c r="D49" s="947"/>
      <c r="E49" s="947"/>
      <c r="F49" s="948"/>
      <c r="G49" s="96"/>
      <c r="H49" s="96"/>
      <c r="I49" s="96"/>
      <c r="J49" s="135"/>
      <c r="L49" s="95"/>
      <c r="M49" s="95"/>
      <c r="N49" s="95"/>
      <c r="O49" s="95"/>
    </row>
    <row r="50" spans="1:15">
      <c r="A50" s="139"/>
      <c r="B50" s="927"/>
      <c r="C50" s="927"/>
      <c r="D50" s="927"/>
      <c r="E50" s="927"/>
      <c r="F50" s="949"/>
      <c r="G50" s="950" t="s">
        <v>1094</v>
      </c>
      <c r="H50" s="927"/>
      <c r="I50" s="927"/>
      <c r="J50" s="949"/>
      <c r="L50" s="95"/>
      <c r="M50" s="95"/>
      <c r="N50" s="95"/>
      <c r="O50" s="95"/>
    </row>
    <row r="51" spans="1:15">
      <c r="A51" s="139"/>
      <c r="B51" s="96"/>
      <c r="C51" s="96"/>
      <c r="D51" s="96"/>
      <c r="E51" s="96"/>
      <c r="F51" s="135"/>
      <c r="G51" s="96"/>
      <c r="H51" s="96"/>
      <c r="I51" s="96"/>
      <c r="J51" s="135"/>
      <c r="L51" s="95"/>
      <c r="M51" s="95"/>
      <c r="N51" s="95"/>
      <c r="O51" s="95"/>
    </row>
    <row r="52" spans="1:15">
      <c r="A52" s="139"/>
      <c r="B52" s="96"/>
      <c r="C52" s="96"/>
      <c r="D52" s="96"/>
      <c r="E52" s="96"/>
      <c r="F52" s="135"/>
      <c r="G52" s="96"/>
      <c r="H52" s="96"/>
      <c r="I52" s="96"/>
      <c r="J52" s="135"/>
      <c r="L52" s="95"/>
      <c r="M52" s="95"/>
      <c r="N52" s="95"/>
      <c r="O52" s="95"/>
    </row>
    <row r="53" spans="1:15">
      <c r="A53" s="139"/>
      <c r="B53" s="96"/>
      <c r="C53" s="96"/>
      <c r="D53" s="96"/>
      <c r="E53" s="96"/>
      <c r="F53" s="135"/>
      <c r="G53" s="96"/>
      <c r="H53" s="96"/>
      <c r="I53" s="96"/>
      <c r="J53" s="135"/>
      <c r="L53" s="95"/>
      <c r="M53" s="95"/>
      <c r="N53" s="95"/>
      <c r="O53" s="95"/>
    </row>
    <row r="54" spans="1:15">
      <c r="A54" s="139"/>
      <c r="B54" s="96"/>
      <c r="C54" s="96"/>
      <c r="D54" s="96"/>
      <c r="E54" s="96"/>
      <c r="F54" s="135"/>
      <c r="G54" s="96"/>
      <c r="H54" s="96"/>
      <c r="I54" s="96"/>
      <c r="J54" s="135"/>
    </row>
    <row r="55" spans="1:15">
      <c r="A55" s="139"/>
      <c r="B55" s="951"/>
      <c r="C55" s="951"/>
      <c r="D55" s="951"/>
      <c r="E55" s="951"/>
      <c r="F55" s="952"/>
      <c r="G55" s="953" t="s">
        <v>1040</v>
      </c>
      <c r="H55" s="951"/>
      <c r="I55" s="951"/>
      <c r="J55" s="952"/>
    </row>
    <row r="56" spans="1:15">
      <c r="A56" s="140"/>
      <c r="B56" s="137"/>
      <c r="C56" s="137"/>
      <c r="D56" s="137"/>
      <c r="E56" s="137"/>
      <c r="F56" s="138"/>
      <c r="G56" s="958"/>
      <c r="H56" s="958"/>
      <c r="I56" s="958"/>
      <c r="J56" s="959"/>
    </row>
    <row r="57" spans="1:15">
      <c r="A57" s="96"/>
      <c r="B57" s="96"/>
      <c r="C57" s="96"/>
      <c r="D57" s="96"/>
      <c r="E57" s="96"/>
      <c r="F57" s="96"/>
      <c r="G57" s="951"/>
      <c r="H57" s="951"/>
      <c r="I57" s="951"/>
      <c r="J57" s="951"/>
    </row>
  </sheetData>
  <mergeCells count="36">
    <mergeCell ref="G57:J57"/>
    <mergeCell ref="A46:C46"/>
    <mergeCell ref="E46:F46"/>
    <mergeCell ref="A47:C47"/>
    <mergeCell ref="E47:F47"/>
    <mergeCell ref="G48:J48"/>
    <mergeCell ref="B49:F49"/>
    <mergeCell ref="B50:F50"/>
    <mergeCell ref="G50:J50"/>
    <mergeCell ref="B55:F55"/>
    <mergeCell ref="G55:J55"/>
    <mergeCell ref="G56:J56"/>
    <mergeCell ref="A42:I42"/>
    <mergeCell ref="B43:F43"/>
    <mergeCell ref="A44:C44"/>
    <mergeCell ref="E44:F44"/>
    <mergeCell ref="A45:C45"/>
    <mergeCell ref="E45:F45"/>
    <mergeCell ref="M12:M14"/>
    <mergeCell ref="N12:N14"/>
    <mergeCell ref="O12:O14"/>
    <mergeCell ref="A15:B15"/>
    <mergeCell ref="C15:F15"/>
    <mergeCell ref="G15:H15"/>
    <mergeCell ref="A12:B14"/>
    <mergeCell ref="C12:F14"/>
    <mergeCell ref="G12:H14"/>
    <mergeCell ref="I12:I14"/>
    <mergeCell ref="J12:J14"/>
    <mergeCell ref="L12:L14"/>
    <mergeCell ref="A11:B11"/>
    <mergeCell ref="A1:J1"/>
    <mergeCell ref="A2:J2"/>
    <mergeCell ref="A3:J3"/>
    <mergeCell ref="E8:F8"/>
    <mergeCell ref="E10:F10"/>
  </mergeCells>
  <pageMargins left="0.70866141732283472" right="0.31496062992125984" top="0.55118110236220474" bottom="0.31496062992125984" header="0.31496062992125984" footer="0.31496062992125984"/>
  <pageSetup paperSize="5" scale="85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5"/>
  <sheetViews>
    <sheetView view="pageBreakPreview" topLeftCell="C57" zoomScale="86" zoomScaleNormal="82" zoomScaleSheetLayoutView="86" workbookViewId="0">
      <selection activeCell="J68" sqref="J68"/>
    </sheetView>
  </sheetViews>
  <sheetFormatPr defaultColWidth="10.85546875" defaultRowHeight="18"/>
  <cols>
    <col min="1" max="1" width="5.28515625" style="411" customWidth="1"/>
    <col min="2" max="2" width="26.7109375" style="411" customWidth="1"/>
    <col min="3" max="3" width="28.7109375" style="412" customWidth="1"/>
    <col min="4" max="4" width="63" style="412" customWidth="1"/>
    <col min="5" max="5" width="13" style="679" customWidth="1"/>
    <col min="6" max="6" width="8.42578125" style="611" customWidth="1"/>
    <col min="7" max="7" width="11.5703125" style="611" customWidth="1"/>
    <col min="8" max="8" width="20.42578125" style="611" customWidth="1"/>
    <col min="9" max="9" width="23.7109375" style="611" customWidth="1"/>
    <col min="10" max="10" width="24" style="411" customWidth="1"/>
    <col min="11" max="16384" width="10.85546875" style="411"/>
  </cols>
  <sheetData>
    <row r="1" spans="1:10">
      <c r="A1" s="767" t="s">
        <v>1272</v>
      </c>
      <c r="B1" s="767"/>
      <c r="C1" s="767"/>
      <c r="D1" s="767"/>
      <c r="E1" s="767"/>
      <c r="F1" s="767"/>
      <c r="G1" s="767"/>
      <c r="H1" s="767"/>
      <c r="I1" s="767"/>
      <c r="J1" s="767"/>
    </row>
    <row r="2" spans="1:10">
      <c r="A2" s="767" t="s">
        <v>1259</v>
      </c>
      <c r="B2" s="767"/>
      <c r="C2" s="767"/>
      <c r="D2" s="767"/>
      <c r="E2" s="767"/>
      <c r="F2" s="767"/>
      <c r="G2" s="767"/>
      <c r="H2" s="767"/>
      <c r="I2" s="767"/>
      <c r="J2" s="767"/>
    </row>
    <row r="3" spans="1:10">
      <c r="A3" s="767" t="s">
        <v>1279</v>
      </c>
      <c r="B3" s="767"/>
      <c r="C3" s="767"/>
      <c r="D3" s="767"/>
      <c r="E3" s="767"/>
      <c r="F3" s="767"/>
      <c r="G3" s="767"/>
      <c r="H3" s="767"/>
      <c r="I3" s="767"/>
      <c r="J3" s="767"/>
    </row>
    <row r="4" spans="1:10">
      <c r="A4" s="72"/>
      <c r="B4" s="72"/>
      <c r="C4" s="370"/>
      <c r="D4" s="370"/>
    </row>
    <row r="5" spans="1:10" s="611" customFormat="1" ht="30.75" customHeight="1">
      <c r="A5" s="609" t="s">
        <v>1029</v>
      </c>
      <c r="B5" s="815" t="s">
        <v>1030</v>
      </c>
      <c r="C5" s="815"/>
      <c r="D5" s="815"/>
      <c r="E5" s="816" t="s">
        <v>1031</v>
      </c>
      <c r="F5" s="817" t="s">
        <v>1085</v>
      </c>
      <c r="G5" s="818"/>
      <c r="H5" s="821" t="s">
        <v>1112</v>
      </c>
      <c r="I5" s="821" t="s">
        <v>1032</v>
      </c>
      <c r="J5" s="816" t="s">
        <v>1123</v>
      </c>
    </row>
    <row r="6" spans="1:10" s="632" customFormat="1" ht="58.5" customHeight="1">
      <c r="A6" s="610"/>
      <c r="B6" s="610" t="s">
        <v>94</v>
      </c>
      <c r="C6" s="616" t="s">
        <v>97</v>
      </c>
      <c r="D6" s="616" t="s">
        <v>100</v>
      </c>
      <c r="E6" s="816"/>
      <c r="F6" s="819"/>
      <c r="G6" s="820"/>
      <c r="H6" s="822"/>
      <c r="I6" s="822"/>
      <c r="J6" s="816"/>
    </row>
    <row r="7" spans="1:10" ht="22.5" customHeight="1">
      <c r="A7" s="615">
        <v>1</v>
      </c>
      <c r="B7" s="615">
        <v>2</v>
      </c>
      <c r="C7" s="615">
        <v>3</v>
      </c>
      <c r="D7" s="615">
        <v>4</v>
      </c>
      <c r="E7" s="615">
        <v>5</v>
      </c>
      <c r="F7" s="823">
        <v>6</v>
      </c>
      <c r="G7" s="824"/>
      <c r="H7" s="374">
        <v>7</v>
      </c>
      <c r="I7" s="374">
        <v>8</v>
      </c>
      <c r="J7" s="615">
        <v>9</v>
      </c>
    </row>
    <row r="8" spans="1:10" s="80" customFormat="1" ht="18" customHeight="1">
      <c r="A8" s="783">
        <v>1</v>
      </c>
      <c r="B8" s="786" t="s">
        <v>31</v>
      </c>
      <c r="C8" s="787" t="s">
        <v>33</v>
      </c>
      <c r="D8" s="90" t="s">
        <v>35</v>
      </c>
      <c r="E8" s="622" t="s">
        <v>1033</v>
      </c>
      <c r="F8" s="628">
        <v>12</v>
      </c>
      <c r="G8" s="628" t="s">
        <v>121</v>
      </c>
      <c r="H8" s="628" t="s">
        <v>1113</v>
      </c>
      <c r="I8" s="622">
        <v>2024</v>
      </c>
      <c r="J8" s="496">
        <f>PRIORITAS!J8</f>
        <v>60000000</v>
      </c>
    </row>
    <row r="9" spans="1:10" s="80" customFormat="1" ht="18.75" customHeight="1">
      <c r="A9" s="784"/>
      <c r="B9" s="786"/>
      <c r="C9" s="787"/>
      <c r="D9" s="90" t="s">
        <v>38</v>
      </c>
      <c r="E9" s="622" t="s">
        <v>1033</v>
      </c>
      <c r="F9" s="628">
        <v>12</v>
      </c>
      <c r="G9" s="628" t="s">
        <v>121</v>
      </c>
      <c r="H9" s="628" t="s">
        <v>1114</v>
      </c>
      <c r="I9" s="622">
        <v>2024</v>
      </c>
      <c r="J9" s="496">
        <f>PRIORITAS!J9</f>
        <v>165000000</v>
      </c>
    </row>
    <row r="10" spans="1:10" s="80" customFormat="1" ht="17.25" customHeight="1">
      <c r="A10" s="784"/>
      <c r="B10" s="786"/>
      <c r="C10" s="787"/>
      <c r="D10" s="90" t="s">
        <v>40</v>
      </c>
      <c r="E10" s="622" t="s">
        <v>1033</v>
      </c>
      <c r="F10" s="628">
        <v>12</v>
      </c>
      <c r="G10" s="628" t="s">
        <v>121</v>
      </c>
      <c r="H10" s="628" t="s">
        <v>1115</v>
      </c>
      <c r="I10" s="622">
        <v>2024</v>
      </c>
      <c r="J10" s="496">
        <f>PRIORITAS!J10</f>
        <v>12240000</v>
      </c>
    </row>
    <row r="11" spans="1:10" s="80" customFormat="1" ht="21" customHeight="1">
      <c r="A11" s="784"/>
      <c r="B11" s="786"/>
      <c r="C11" s="787"/>
      <c r="D11" s="90" t="s">
        <v>1155</v>
      </c>
      <c r="E11" s="622" t="s">
        <v>1033</v>
      </c>
      <c r="F11" s="628">
        <v>1</v>
      </c>
      <c r="G11" s="628" t="s">
        <v>436</v>
      </c>
      <c r="H11" s="628" t="s">
        <v>1033</v>
      </c>
      <c r="I11" s="622">
        <v>2024</v>
      </c>
      <c r="J11" s="496">
        <f>PRIORITAS!J11</f>
        <v>72980220</v>
      </c>
    </row>
    <row r="12" spans="1:10" s="80" customFormat="1" ht="17.25" customHeight="1">
      <c r="A12" s="784"/>
      <c r="B12" s="786"/>
      <c r="C12" s="787"/>
      <c r="D12" s="90" t="s">
        <v>46</v>
      </c>
      <c r="E12" s="622" t="s">
        <v>1033</v>
      </c>
      <c r="F12" s="628">
        <v>12</v>
      </c>
      <c r="G12" s="628" t="s">
        <v>121</v>
      </c>
      <c r="H12" s="628" t="s">
        <v>1092</v>
      </c>
      <c r="I12" s="622">
        <v>2024</v>
      </c>
      <c r="J12" s="496">
        <f>PRIORITAS!J12</f>
        <v>30000000</v>
      </c>
    </row>
    <row r="13" spans="1:10" s="80" customFormat="1" ht="18.75" customHeight="1">
      <c r="A13" s="784"/>
      <c r="B13" s="786"/>
      <c r="C13" s="787"/>
      <c r="D13" s="90" t="s">
        <v>50</v>
      </c>
      <c r="E13" s="622" t="s">
        <v>1033</v>
      </c>
      <c r="F13" s="628">
        <v>1</v>
      </c>
      <c r="G13" s="628" t="s">
        <v>436</v>
      </c>
      <c r="H13" s="628" t="s">
        <v>1092</v>
      </c>
      <c r="I13" s="622">
        <v>2024</v>
      </c>
      <c r="J13" s="496">
        <f>PRIORITAS!J13</f>
        <v>16000000</v>
      </c>
    </row>
    <row r="14" spans="1:10" s="80" customFormat="1" ht="21" customHeight="1">
      <c r="A14" s="784"/>
      <c r="B14" s="786"/>
      <c r="C14" s="787"/>
      <c r="D14" s="90" t="s">
        <v>52</v>
      </c>
      <c r="E14" s="622" t="s">
        <v>1033</v>
      </c>
      <c r="F14" s="628">
        <v>12</v>
      </c>
      <c r="G14" s="628" t="s">
        <v>121</v>
      </c>
      <c r="H14" s="628" t="s">
        <v>1093</v>
      </c>
      <c r="I14" s="622">
        <v>2024</v>
      </c>
      <c r="J14" s="496">
        <f>PRIORITAS!J14</f>
        <v>60000000</v>
      </c>
    </row>
    <row r="15" spans="1:10" s="76" customFormat="1" ht="18" hidden="1" customHeight="1">
      <c r="A15" s="784"/>
      <c r="B15" s="786"/>
      <c r="C15" s="621" t="s">
        <v>53</v>
      </c>
      <c r="D15" s="90" t="s">
        <v>54</v>
      </c>
      <c r="E15" s="622" t="s">
        <v>1033</v>
      </c>
      <c r="F15" s="628">
        <v>1</v>
      </c>
      <c r="G15" s="628" t="s">
        <v>436</v>
      </c>
      <c r="H15" s="628" t="s">
        <v>1033</v>
      </c>
      <c r="I15" s="622">
        <v>2024</v>
      </c>
      <c r="J15" s="496"/>
    </row>
    <row r="16" spans="1:10" s="76" customFormat="1" ht="18" hidden="1" customHeight="1">
      <c r="A16" s="784"/>
      <c r="B16" s="786"/>
      <c r="C16" s="93" t="s">
        <v>59</v>
      </c>
      <c r="D16" s="617"/>
      <c r="E16" s="622"/>
      <c r="F16" s="628"/>
      <c r="G16" s="628"/>
      <c r="H16" s="628"/>
      <c r="I16" s="622">
        <v>2024</v>
      </c>
      <c r="J16" s="407"/>
    </row>
    <row r="17" spans="1:10" s="80" customFormat="1" ht="35.25" customHeight="1">
      <c r="A17" s="784"/>
      <c r="B17" s="786"/>
      <c r="C17" s="788" t="s">
        <v>65</v>
      </c>
      <c r="D17" s="433" t="s">
        <v>591</v>
      </c>
      <c r="E17" s="622" t="s">
        <v>1033</v>
      </c>
      <c r="F17" s="628">
        <v>4</v>
      </c>
      <c r="G17" s="628" t="s">
        <v>761</v>
      </c>
      <c r="H17" s="628" t="s">
        <v>1033</v>
      </c>
      <c r="I17" s="622">
        <v>2024</v>
      </c>
      <c r="J17" s="496">
        <v>5000000</v>
      </c>
    </row>
    <row r="18" spans="1:10" s="80" customFormat="1" ht="35.25" customHeight="1">
      <c r="A18" s="784"/>
      <c r="B18" s="786"/>
      <c r="C18" s="788"/>
      <c r="D18" s="433" t="s">
        <v>1292</v>
      </c>
      <c r="E18" s="622" t="s">
        <v>1033</v>
      </c>
      <c r="F18" s="628">
        <v>1</v>
      </c>
      <c r="G18" s="628" t="s">
        <v>436</v>
      </c>
      <c r="H18" s="628" t="s">
        <v>1033</v>
      </c>
      <c r="I18" s="622">
        <v>2024</v>
      </c>
      <c r="J18" s="496">
        <v>2500000</v>
      </c>
    </row>
    <row r="19" spans="1:10" s="80" customFormat="1" ht="35.25" customHeight="1">
      <c r="A19" s="784"/>
      <c r="B19" s="786"/>
      <c r="C19" s="788"/>
      <c r="D19" s="433" t="s">
        <v>1293</v>
      </c>
      <c r="E19" s="622" t="s">
        <v>1033</v>
      </c>
      <c r="F19" s="628">
        <v>1</v>
      </c>
      <c r="G19" s="628" t="s">
        <v>436</v>
      </c>
      <c r="H19" s="628" t="s">
        <v>1033</v>
      </c>
      <c r="I19" s="622">
        <v>2024</v>
      </c>
      <c r="J19" s="496">
        <v>30000000</v>
      </c>
    </row>
    <row r="20" spans="1:10" s="80" customFormat="1" ht="35.25" customHeight="1">
      <c r="A20" s="784"/>
      <c r="B20" s="786"/>
      <c r="C20" s="788"/>
      <c r="D20" s="433" t="s">
        <v>591</v>
      </c>
      <c r="E20" s="622" t="s">
        <v>1033</v>
      </c>
      <c r="F20" s="628">
        <v>1</v>
      </c>
      <c r="G20" s="628" t="s">
        <v>436</v>
      </c>
      <c r="H20" s="628" t="s">
        <v>1033</v>
      </c>
      <c r="I20" s="622">
        <v>2024</v>
      </c>
      <c r="J20" s="496">
        <v>3000000</v>
      </c>
    </row>
    <row r="21" spans="1:10" s="80" customFormat="1" ht="33.75" customHeight="1">
      <c r="A21" s="784"/>
      <c r="B21" s="786"/>
      <c r="C21" s="788"/>
      <c r="D21" s="433" t="s">
        <v>1291</v>
      </c>
      <c r="E21" s="622" t="s">
        <v>1033</v>
      </c>
      <c r="F21" s="628">
        <v>4</v>
      </c>
      <c r="G21" s="628" t="s">
        <v>761</v>
      </c>
      <c r="H21" s="628" t="s">
        <v>1033</v>
      </c>
      <c r="I21" s="622">
        <v>2024</v>
      </c>
      <c r="J21" s="496">
        <v>32000000</v>
      </c>
    </row>
    <row r="22" spans="1:10" s="80" customFormat="1" ht="33.75" hidden="1" customHeight="1">
      <c r="A22" s="784"/>
      <c r="B22" s="786"/>
      <c r="C22" s="788"/>
      <c r="D22" s="433" t="str">
        <f>'D1-APBDesa'!F77</f>
        <v>Penyusunan Dokumen Perencanaan Desa (RPJMDes/RKPDes,dll)</v>
      </c>
      <c r="E22" s="622"/>
      <c r="F22" s="628">
        <v>1</v>
      </c>
      <c r="G22" s="628" t="s">
        <v>336</v>
      </c>
      <c r="H22" s="628" t="s">
        <v>1033</v>
      </c>
      <c r="I22" s="622">
        <v>2024</v>
      </c>
      <c r="J22" s="496"/>
    </row>
    <row r="23" spans="1:10" s="80" customFormat="1" ht="33.75" hidden="1" customHeight="1">
      <c r="A23" s="784"/>
      <c r="B23" s="786"/>
      <c r="C23" s="788"/>
      <c r="D23" s="433" t="s">
        <v>594</v>
      </c>
      <c r="E23" s="622" t="s">
        <v>1033</v>
      </c>
      <c r="F23" s="628">
        <v>2</v>
      </c>
      <c r="G23" s="628" t="s">
        <v>336</v>
      </c>
      <c r="H23" s="628" t="s">
        <v>1033</v>
      </c>
      <c r="I23" s="622">
        <v>2024</v>
      </c>
      <c r="J23" s="496"/>
    </row>
    <row r="24" spans="1:10" s="80" customFormat="1" ht="51.75" hidden="1" customHeight="1">
      <c r="A24" s="784"/>
      <c r="B24" s="786"/>
      <c r="C24" s="788"/>
      <c r="D24" s="433" t="s">
        <v>596</v>
      </c>
      <c r="E24" s="622" t="s">
        <v>1033</v>
      </c>
      <c r="F24" s="628">
        <v>1</v>
      </c>
      <c r="G24" s="628" t="s">
        <v>336</v>
      </c>
      <c r="H24" s="628" t="s">
        <v>1033</v>
      </c>
      <c r="I24" s="622">
        <v>2024</v>
      </c>
      <c r="J24" s="496"/>
    </row>
    <row r="25" spans="1:10" s="80" customFormat="1" ht="33.75" customHeight="1">
      <c r="A25" s="784"/>
      <c r="B25" s="786"/>
      <c r="C25" s="788"/>
      <c r="D25" s="433" t="str">
        <f>PRIORITAS!D25</f>
        <v xml:space="preserve">Dukungan Pelaksanaan dan Sosialisasi Pilkades, Pemilihan Kepala Kewilayahan dan Pemilihan BPD </v>
      </c>
      <c r="E25" s="622" t="s">
        <v>1033</v>
      </c>
      <c r="F25" s="628">
        <v>1</v>
      </c>
      <c r="G25" s="628" t="s">
        <v>336</v>
      </c>
      <c r="H25" s="628" t="s">
        <v>1033</v>
      </c>
      <c r="I25" s="622">
        <v>2024</v>
      </c>
      <c r="J25" s="496">
        <f>PRIORITAS!J25</f>
        <v>3500000</v>
      </c>
    </row>
    <row r="26" spans="1:10" s="74" customFormat="1" ht="19.5" customHeight="1">
      <c r="A26" s="785"/>
      <c r="B26" s="786"/>
      <c r="C26" s="446" t="s">
        <v>81</v>
      </c>
      <c r="D26" s="618"/>
      <c r="E26" s="623"/>
      <c r="F26" s="629"/>
      <c r="G26" s="629"/>
      <c r="H26" s="629"/>
      <c r="I26" s="629"/>
      <c r="J26" s="408"/>
    </row>
    <row r="27" spans="1:10" s="74" customFormat="1" ht="19.5" customHeight="1">
      <c r="A27" s="789" t="s">
        <v>1034</v>
      </c>
      <c r="B27" s="791"/>
      <c r="C27" s="446"/>
      <c r="D27" s="618"/>
      <c r="E27" s="477"/>
      <c r="F27" s="630"/>
      <c r="G27" s="630"/>
      <c r="H27" s="630"/>
      <c r="I27" s="630"/>
      <c r="J27" s="624">
        <f>SUM(J8:J25)</f>
        <v>492220220</v>
      </c>
    </row>
    <row r="28" spans="1:10" s="80" customFormat="1" ht="33.75" hidden="1" customHeight="1" collapsed="1">
      <c r="A28" s="792">
        <v>2</v>
      </c>
      <c r="B28" s="786" t="s">
        <v>340</v>
      </c>
      <c r="C28" s="89" t="s">
        <v>341</v>
      </c>
      <c r="D28" s="433" t="s">
        <v>348</v>
      </c>
      <c r="E28" s="622" t="s">
        <v>1033</v>
      </c>
      <c r="F28" s="628">
        <v>1</v>
      </c>
      <c r="G28" s="628" t="s">
        <v>436</v>
      </c>
      <c r="H28" s="628" t="s">
        <v>1033</v>
      </c>
      <c r="I28" s="622">
        <v>2020</v>
      </c>
      <c r="J28" s="496"/>
    </row>
    <row r="29" spans="1:10" s="80" customFormat="1" ht="33.75" customHeight="1">
      <c r="A29" s="793"/>
      <c r="B29" s="786"/>
      <c r="C29" s="89"/>
      <c r="D29" s="433" t="s">
        <v>354</v>
      </c>
      <c r="E29" s="622" t="s">
        <v>1033</v>
      </c>
      <c r="F29" s="628">
        <v>12</v>
      </c>
      <c r="G29" s="628" t="s">
        <v>121</v>
      </c>
      <c r="H29" s="628" t="s">
        <v>1033</v>
      </c>
      <c r="I29" s="622">
        <v>2024</v>
      </c>
      <c r="J29" s="758">
        <v>44000000</v>
      </c>
    </row>
    <row r="30" spans="1:10" s="80" customFormat="1" ht="33.75" customHeight="1">
      <c r="A30" s="793"/>
      <c r="B30" s="786"/>
      <c r="C30" s="89"/>
      <c r="D30" s="433" t="s">
        <v>1277</v>
      </c>
      <c r="E30" s="622" t="s">
        <v>1033</v>
      </c>
      <c r="F30" s="628">
        <v>1</v>
      </c>
      <c r="G30" s="628" t="s">
        <v>282</v>
      </c>
      <c r="H30" s="628" t="s">
        <v>1033</v>
      </c>
      <c r="I30" s="622">
        <v>2024</v>
      </c>
      <c r="J30" s="758">
        <v>250000000</v>
      </c>
    </row>
    <row r="31" spans="1:10" s="80" customFormat="1" ht="31.5" customHeight="1" collapsed="1">
      <c r="A31" s="793"/>
      <c r="B31" s="786"/>
      <c r="C31" s="456" t="s">
        <v>352</v>
      </c>
      <c r="D31" s="433" t="s">
        <v>1294</v>
      </c>
      <c r="E31" s="622" t="s">
        <v>1033</v>
      </c>
      <c r="F31" s="628">
        <v>12</v>
      </c>
      <c r="G31" s="628" t="s">
        <v>121</v>
      </c>
      <c r="H31" s="628" t="s">
        <v>1117</v>
      </c>
      <c r="I31" s="622">
        <v>2024</v>
      </c>
      <c r="J31" s="758">
        <v>10000000</v>
      </c>
    </row>
    <row r="32" spans="1:10" s="80" customFormat="1" ht="33.75" customHeight="1">
      <c r="A32" s="793"/>
      <c r="B32" s="786"/>
      <c r="C32" s="795" t="str">
        <f>B28</f>
        <v>Pelaksanaan Pembangunan Desa</v>
      </c>
      <c r="D32" s="433" t="s">
        <v>372</v>
      </c>
      <c r="E32" s="622" t="s">
        <v>1033</v>
      </c>
      <c r="F32" s="628">
        <v>4</v>
      </c>
      <c r="G32" s="628" t="s">
        <v>336</v>
      </c>
      <c r="H32" s="628" t="s">
        <v>1033</v>
      </c>
      <c r="I32" s="622">
        <v>2024</v>
      </c>
      <c r="J32" s="758">
        <v>660000000</v>
      </c>
    </row>
    <row r="33" spans="1:10" s="80" customFormat="1" ht="32.25" hidden="1" customHeight="1" collapsed="1">
      <c r="A33" s="793"/>
      <c r="B33" s="786"/>
      <c r="C33" s="795"/>
      <c r="D33" s="433" t="s">
        <v>377</v>
      </c>
      <c r="E33" s="622" t="s">
        <v>1033</v>
      </c>
      <c r="F33" s="628">
        <v>2</v>
      </c>
      <c r="G33" s="628" t="s">
        <v>336</v>
      </c>
      <c r="H33" s="628" t="s">
        <v>1033</v>
      </c>
      <c r="I33" s="622">
        <v>2024</v>
      </c>
      <c r="J33" s="758"/>
    </row>
    <row r="34" spans="1:10" s="74" customFormat="1" ht="20.100000000000001" hidden="1" customHeight="1" collapsed="1">
      <c r="A34" s="793"/>
      <c r="B34" s="786"/>
      <c r="C34" s="456" t="s">
        <v>388</v>
      </c>
      <c r="D34" s="618"/>
      <c r="E34" s="623"/>
      <c r="F34" s="629"/>
      <c r="G34" s="629"/>
      <c r="H34" s="629"/>
      <c r="I34" s="622">
        <v>2024</v>
      </c>
      <c r="J34" s="759"/>
    </row>
    <row r="35" spans="1:10" s="85" customFormat="1" ht="17.25" hidden="1" customHeight="1" collapsed="1">
      <c r="A35" s="793"/>
      <c r="B35" s="786"/>
      <c r="C35" s="756" t="s">
        <v>406</v>
      </c>
      <c r="D35" s="619"/>
      <c r="E35" s="623"/>
      <c r="F35" s="613"/>
      <c r="G35" s="613"/>
      <c r="H35" s="613"/>
      <c r="I35" s="622">
        <v>2024</v>
      </c>
      <c r="J35" s="759"/>
    </row>
    <row r="36" spans="1:10" s="85" customFormat="1" ht="17.25" customHeight="1">
      <c r="A36" s="793"/>
      <c r="B36" s="825"/>
      <c r="C36" s="458"/>
      <c r="D36" s="755" t="s">
        <v>1283</v>
      </c>
      <c r="E36" s="623" t="s">
        <v>1033</v>
      </c>
      <c r="F36" s="613">
        <v>1</v>
      </c>
      <c r="G36" s="613" t="s">
        <v>436</v>
      </c>
      <c r="H36" s="613" t="s">
        <v>1033</v>
      </c>
      <c r="I36" s="622">
        <v>2024</v>
      </c>
      <c r="J36" s="752">
        <v>30000000</v>
      </c>
    </row>
    <row r="37" spans="1:10" s="85" customFormat="1" ht="17.25" customHeight="1">
      <c r="A37" s="793"/>
      <c r="B37" s="825"/>
      <c r="C37" s="458"/>
      <c r="D37" s="755" t="s">
        <v>1278</v>
      </c>
      <c r="E37" s="623" t="s">
        <v>1033</v>
      </c>
      <c r="F37" s="613">
        <v>12</v>
      </c>
      <c r="G37" s="613" t="s">
        <v>121</v>
      </c>
      <c r="H37" s="613" t="s">
        <v>1033</v>
      </c>
      <c r="I37" s="622">
        <v>2024</v>
      </c>
      <c r="J37" s="760">
        <v>40000000</v>
      </c>
    </row>
    <row r="38" spans="1:10" s="495" customFormat="1" ht="34.5" customHeight="1" collapsed="1">
      <c r="A38" s="793"/>
      <c r="B38" s="825"/>
      <c r="C38" s="458" t="s">
        <v>410</v>
      </c>
      <c r="D38" s="757" t="s">
        <v>925</v>
      </c>
      <c r="E38" s="623" t="s">
        <v>1033</v>
      </c>
      <c r="F38" s="628">
        <v>12</v>
      </c>
      <c r="G38" s="628" t="s">
        <v>121</v>
      </c>
      <c r="H38" s="628" t="s">
        <v>1033</v>
      </c>
      <c r="I38" s="622">
        <v>2024</v>
      </c>
      <c r="J38" s="761">
        <v>35000000</v>
      </c>
    </row>
    <row r="39" spans="1:10" s="78" customFormat="1" ht="20.100000000000001" hidden="1" customHeight="1" collapsed="1">
      <c r="A39" s="793"/>
      <c r="B39" s="786"/>
      <c r="C39" s="456" t="s">
        <v>414</v>
      </c>
      <c r="D39" s="620"/>
      <c r="E39" s="623"/>
      <c r="F39" s="629"/>
      <c r="G39" s="629"/>
      <c r="H39" s="629"/>
      <c r="I39" s="622">
        <v>2024</v>
      </c>
      <c r="J39" s="408"/>
    </row>
    <row r="40" spans="1:10" s="78" customFormat="1" ht="19.5" hidden="1" customHeight="1">
      <c r="A40" s="794"/>
      <c r="B40" s="786"/>
      <c r="C40" s="458" t="s">
        <v>417</v>
      </c>
      <c r="D40" s="620"/>
      <c r="E40" s="623"/>
      <c r="F40" s="629"/>
      <c r="G40" s="629"/>
      <c r="H40" s="629"/>
      <c r="I40" s="622">
        <v>2024</v>
      </c>
      <c r="J40" s="408"/>
    </row>
    <row r="41" spans="1:10" s="78" customFormat="1" ht="19.5" customHeight="1">
      <c r="A41" s="789" t="s">
        <v>1035</v>
      </c>
      <c r="B41" s="791"/>
      <c r="C41" s="458"/>
      <c r="D41" s="620"/>
      <c r="E41" s="623"/>
      <c r="F41" s="629"/>
      <c r="G41" s="629"/>
      <c r="H41" s="629"/>
      <c r="I41" s="762"/>
      <c r="J41" s="624">
        <f>SUM(J29:J38)</f>
        <v>1069000000</v>
      </c>
    </row>
    <row r="42" spans="1:10" s="78" customFormat="1" ht="30.75" hidden="1" customHeight="1">
      <c r="A42" s="801">
        <v>3</v>
      </c>
      <c r="B42" s="810" t="s">
        <v>466</v>
      </c>
      <c r="C42" s="93" t="s">
        <v>467</v>
      </c>
      <c r="D42" s="464" t="s">
        <v>474</v>
      </c>
      <c r="E42" s="622" t="s">
        <v>1033</v>
      </c>
      <c r="F42" s="629">
        <v>2</v>
      </c>
      <c r="G42" s="629" t="s">
        <v>1016</v>
      </c>
      <c r="H42" s="629" t="s">
        <v>1033</v>
      </c>
      <c r="I42" s="622">
        <v>2024</v>
      </c>
      <c r="J42" s="486"/>
    </row>
    <row r="43" spans="1:10" s="78" customFormat="1" ht="50.25" customHeight="1" collapsed="1">
      <c r="A43" s="802"/>
      <c r="B43" s="810"/>
      <c r="C43" s="465" t="s">
        <v>475</v>
      </c>
      <c r="D43" s="433" t="s">
        <v>478</v>
      </c>
      <c r="E43" s="622" t="s">
        <v>1033</v>
      </c>
      <c r="F43" s="629">
        <v>2</v>
      </c>
      <c r="G43" s="629" t="s">
        <v>336</v>
      </c>
      <c r="H43" s="629" t="s">
        <v>1033</v>
      </c>
      <c r="I43" s="622">
        <v>2024</v>
      </c>
      <c r="J43" s="486">
        <f>'D1-APBDesa'!G310</f>
        <v>14749500</v>
      </c>
    </row>
    <row r="44" spans="1:10" s="78" customFormat="1" ht="19.5" hidden="1" customHeight="1" collapsed="1">
      <c r="A44" s="802"/>
      <c r="B44" s="810"/>
      <c r="C44" s="89" t="s">
        <v>481</v>
      </c>
      <c r="D44" s="620"/>
      <c r="E44" s="623"/>
      <c r="F44" s="629"/>
      <c r="G44" s="629"/>
      <c r="H44" s="629"/>
      <c r="I44" s="622">
        <v>2024</v>
      </c>
      <c r="J44" s="408"/>
    </row>
    <row r="45" spans="1:10" s="78" customFormat="1" ht="19.5" customHeight="1" collapsed="1">
      <c r="A45" s="809"/>
      <c r="B45" s="810"/>
      <c r="C45" s="458" t="s">
        <v>488</v>
      </c>
      <c r="D45" s="433" t="s">
        <v>491</v>
      </c>
      <c r="E45" s="622" t="s">
        <v>1033</v>
      </c>
      <c r="F45" s="629">
        <v>1</v>
      </c>
      <c r="G45" s="629" t="s">
        <v>436</v>
      </c>
      <c r="H45" s="629" t="s">
        <v>1116</v>
      </c>
      <c r="I45" s="622">
        <v>2024</v>
      </c>
      <c r="J45" s="486">
        <v>6420000</v>
      </c>
    </row>
    <row r="46" spans="1:10" s="78" customFormat="1" ht="19.5" customHeight="1">
      <c r="A46" s="789" t="s">
        <v>1036</v>
      </c>
      <c r="B46" s="791"/>
      <c r="C46" s="458"/>
      <c r="D46" s="433"/>
      <c r="E46" s="623"/>
      <c r="F46" s="629"/>
      <c r="G46" s="629"/>
      <c r="H46" s="629"/>
      <c r="I46" s="622">
        <v>2024</v>
      </c>
      <c r="J46" s="624">
        <f>SUM(J42:J45)</f>
        <v>21169500</v>
      </c>
    </row>
    <row r="47" spans="1:10" s="78" customFormat="1" ht="19.5" customHeight="1" collapsed="1">
      <c r="A47" s="801">
        <v>4</v>
      </c>
      <c r="B47" s="803" t="s">
        <v>518</v>
      </c>
      <c r="C47" s="93" t="s">
        <v>519</v>
      </c>
      <c r="D47" s="464" t="s">
        <v>524</v>
      </c>
      <c r="E47" s="622" t="s">
        <v>1039</v>
      </c>
      <c r="F47" s="629">
        <v>1</v>
      </c>
      <c r="G47" s="629" t="s">
        <v>436</v>
      </c>
      <c r="H47" s="629" t="s">
        <v>1033</v>
      </c>
      <c r="I47" s="622">
        <v>2024</v>
      </c>
      <c r="J47" s="486">
        <v>100000000</v>
      </c>
    </row>
    <row r="48" spans="1:10" s="78" customFormat="1" ht="36" hidden="1" customHeight="1">
      <c r="A48" s="802"/>
      <c r="B48" s="804"/>
      <c r="C48" s="93" t="s">
        <v>526</v>
      </c>
      <c r="D48" s="464" t="s">
        <v>527</v>
      </c>
      <c r="E48" s="622" t="s">
        <v>1039</v>
      </c>
      <c r="F48" s="629">
        <v>1</v>
      </c>
      <c r="G48" s="629" t="s">
        <v>436</v>
      </c>
      <c r="H48" s="629" t="s">
        <v>1033</v>
      </c>
      <c r="I48" s="622">
        <v>2024</v>
      </c>
      <c r="J48" s="486"/>
    </row>
    <row r="49" spans="1:10" s="78" customFormat="1" ht="16.5" hidden="1" customHeight="1" collapsed="1">
      <c r="A49" s="802"/>
      <c r="B49" s="804"/>
      <c r="C49" s="93" t="s">
        <v>532</v>
      </c>
      <c r="D49" s="464" t="s">
        <v>534</v>
      </c>
      <c r="E49" s="622" t="s">
        <v>1033</v>
      </c>
      <c r="F49" s="629">
        <v>2</v>
      </c>
      <c r="G49" s="629" t="s">
        <v>1016</v>
      </c>
      <c r="H49" s="629" t="s">
        <v>1118</v>
      </c>
      <c r="I49" s="622">
        <v>2024</v>
      </c>
      <c r="J49" s="486"/>
    </row>
    <row r="50" spans="1:10" s="78" customFormat="1" ht="63" hidden="1" collapsed="1">
      <c r="A50" s="802"/>
      <c r="B50" s="804"/>
      <c r="C50" s="485" t="s">
        <v>536</v>
      </c>
      <c r="D50" s="620"/>
      <c r="E50" s="623"/>
      <c r="F50" s="629"/>
      <c r="G50" s="629"/>
      <c r="H50" s="629"/>
      <c r="I50" s="622">
        <v>2024</v>
      </c>
      <c r="J50" s="408"/>
    </row>
    <row r="51" spans="1:10" s="78" customFormat="1" ht="47.25" hidden="1" collapsed="1">
      <c r="A51" s="802"/>
      <c r="B51" s="804"/>
      <c r="C51" s="456" t="s">
        <v>540</v>
      </c>
      <c r="D51" s="620"/>
      <c r="E51" s="623"/>
      <c r="F51" s="629"/>
      <c r="G51" s="629"/>
      <c r="H51" s="629"/>
      <c r="I51" s="622">
        <v>2024</v>
      </c>
      <c r="J51" s="408"/>
    </row>
    <row r="52" spans="1:10" s="78" customFormat="1" ht="31.5" hidden="1" collapsed="1">
      <c r="A52" s="802"/>
      <c r="B52" s="804"/>
      <c r="C52" s="458" t="s">
        <v>544</v>
      </c>
      <c r="D52" s="620"/>
      <c r="E52" s="623"/>
      <c r="F52" s="629"/>
      <c r="G52" s="629"/>
      <c r="H52" s="629"/>
      <c r="I52" s="622">
        <v>2024</v>
      </c>
      <c r="J52" s="408"/>
    </row>
    <row r="53" spans="1:10" s="78" customFormat="1" ht="31.5" hidden="1" collapsed="1">
      <c r="A53" s="809"/>
      <c r="B53" s="811"/>
      <c r="C53" s="458" t="s">
        <v>547</v>
      </c>
      <c r="D53" s="620"/>
      <c r="E53" s="623"/>
      <c r="F53" s="629"/>
      <c r="G53" s="629"/>
      <c r="H53" s="629"/>
      <c r="I53" s="622">
        <v>2024</v>
      </c>
      <c r="J53" s="408"/>
    </row>
    <row r="54" spans="1:10" s="78" customFormat="1" ht="18.75">
      <c r="A54" s="789" t="s">
        <v>1037</v>
      </c>
      <c r="B54" s="791"/>
      <c r="C54" s="458"/>
      <c r="D54" s="620"/>
      <c r="E54" s="623"/>
      <c r="F54" s="629"/>
      <c r="G54" s="629"/>
      <c r="H54" s="629"/>
      <c r="I54" s="622">
        <v>2024</v>
      </c>
      <c r="J54" s="624">
        <f>SUM(J47:J53)</f>
        <v>100000000</v>
      </c>
    </row>
    <row r="55" spans="1:10" s="76" customFormat="1" ht="31.5" customHeight="1">
      <c r="A55" s="805">
        <v>5</v>
      </c>
      <c r="B55" s="808" t="s">
        <v>552</v>
      </c>
      <c r="C55" s="89" t="s">
        <v>553</v>
      </c>
      <c r="D55" s="90" t="s">
        <v>553</v>
      </c>
      <c r="E55" s="622" t="s">
        <v>1033</v>
      </c>
      <c r="F55" s="628">
        <v>1</v>
      </c>
      <c r="G55" s="628" t="s">
        <v>436</v>
      </c>
      <c r="H55" s="628" t="s">
        <v>1033</v>
      </c>
      <c r="I55" s="622">
        <v>2024</v>
      </c>
      <c r="J55" s="496">
        <f>PRIORITAS!J57</f>
        <v>0</v>
      </c>
    </row>
    <row r="56" spans="1:10" s="74" customFormat="1">
      <c r="A56" s="806"/>
      <c r="B56" s="808"/>
      <c r="C56" s="89" t="s">
        <v>556</v>
      </c>
      <c r="D56" s="367" t="s">
        <v>556</v>
      </c>
      <c r="E56" s="623"/>
      <c r="F56" s="629"/>
      <c r="G56" s="629"/>
      <c r="H56" s="629"/>
      <c r="I56" s="629"/>
      <c r="J56" s="408">
        <v>25000000</v>
      </c>
    </row>
    <row r="57" spans="1:10" s="80" customFormat="1" ht="18.75">
      <c r="A57" s="807"/>
      <c r="B57" s="808"/>
      <c r="C57" s="89" t="s">
        <v>557</v>
      </c>
      <c r="D57" s="367" t="s">
        <v>557</v>
      </c>
      <c r="E57" s="622"/>
      <c r="F57" s="628"/>
      <c r="G57" s="628"/>
      <c r="H57" s="628"/>
      <c r="I57" s="628"/>
      <c r="J57" s="407">
        <v>126000000</v>
      </c>
    </row>
    <row r="58" spans="1:10" s="80" customFormat="1" ht="18.75">
      <c r="A58" s="789" t="s">
        <v>1038</v>
      </c>
      <c r="B58" s="791"/>
      <c r="C58" s="89"/>
      <c r="D58" s="367"/>
      <c r="E58" s="622"/>
      <c r="F58" s="628"/>
      <c r="G58" s="628"/>
      <c r="H58" s="628"/>
      <c r="I58" s="628"/>
      <c r="J58" s="625">
        <f>SUM(J56:J57)</f>
        <v>151000000</v>
      </c>
    </row>
    <row r="59" spans="1:10" s="80" customFormat="1" ht="16.5" customHeight="1">
      <c r="A59" s="783">
        <v>6</v>
      </c>
      <c r="B59" s="787" t="s">
        <v>982</v>
      </c>
      <c r="C59" s="787" t="s">
        <v>561</v>
      </c>
      <c r="D59" s="367" t="s">
        <v>794</v>
      </c>
      <c r="E59" s="622"/>
      <c r="F59" s="628"/>
      <c r="G59" s="628"/>
      <c r="H59" s="628"/>
      <c r="I59" s="628"/>
      <c r="J59" s="407"/>
    </row>
    <row r="60" spans="1:10" s="80" customFormat="1" ht="18.75">
      <c r="A60" s="784"/>
      <c r="B60" s="787"/>
      <c r="C60" s="787"/>
      <c r="D60" s="362" t="s">
        <v>795</v>
      </c>
      <c r="E60" s="622"/>
      <c r="F60" s="628"/>
      <c r="G60" s="628"/>
      <c r="H60" s="628"/>
      <c r="I60" s="628"/>
      <c r="J60" s="407"/>
    </row>
    <row r="61" spans="1:10" s="80" customFormat="1" ht="18.75">
      <c r="A61" s="784"/>
      <c r="B61" s="787"/>
      <c r="C61" s="787"/>
      <c r="D61" s="367" t="s">
        <v>796</v>
      </c>
      <c r="E61" s="622"/>
      <c r="F61" s="628"/>
      <c r="G61" s="628"/>
      <c r="H61" s="628"/>
      <c r="I61" s="628"/>
      <c r="J61" s="407"/>
    </row>
    <row r="62" spans="1:10" s="80" customFormat="1" ht="18.75">
      <c r="A62" s="784"/>
      <c r="B62" s="787"/>
      <c r="C62" s="787"/>
      <c r="D62" s="367" t="s">
        <v>797</v>
      </c>
      <c r="E62" s="622"/>
      <c r="F62" s="628"/>
      <c r="G62" s="628"/>
      <c r="H62" s="628"/>
      <c r="I62" s="628"/>
      <c r="J62" s="407"/>
    </row>
    <row r="63" spans="1:10" ht="15.75" customHeight="1">
      <c r="A63" s="784"/>
      <c r="B63" s="787"/>
      <c r="C63" s="787" t="s">
        <v>562</v>
      </c>
      <c r="D63" s="367" t="s">
        <v>798</v>
      </c>
      <c r="E63" s="612"/>
      <c r="F63" s="631"/>
      <c r="G63" s="631"/>
      <c r="H63" s="631"/>
      <c r="I63" s="631"/>
      <c r="J63" s="614"/>
    </row>
    <row r="64" spans="1:10" ht="18" customHeight="1">
      <c r="A64" s="784"/>
      <c r="B64" s="787"/>
      <c r="C64" s="787"/>
      <c r="D64" s="367" t="s">
        <v>799</v>
      </c>
      <c r="E64" s="612"/>
      <c r="F64" s="631"/>
      <c r="G64" s="631"/>
      <c r="H64" s="631"/>
      <c r="I64" s="631"/>
      <c r="J64" s="486">
        <f>PRIORITAS!J66</f>
        <v>0</v>
      </c>
    </row>
    <row r="65" spans="1:10" ht="18" customHeight="1">
      <c r="A65" s="785"/>
      <c r="B65" s="787"/>
      <c r="C65" s="787"/>
      <c r="D65" s="367" t="s">
        <v>800</v>
      </c>
      <c r="E65" s="612"/>
      <c r="F65" s="631"/>
      <c r="G65" s="631"/>
      <c r="H65" s="631"/>
      <c r="I65" s="631"/>
      <c r="J65" s="614"/>
    </row>
    <row r="66" spans="1:10" ht="22.5" customHeight="1">
      <c r="A66" s="826" t="s">
        <v>1121</v>
      </c>
      <c r="B66" s="826"/>
      <c r="C66" s="626"/>
      <c r="D66" s="626"/>
      <c r="E66" s="612"/>
      <c r="F66" s="631"/>
      <c r="G66" s="631"/>
      <c r="H66" s="631"/>
      <c r="I66" s="631"/>
      <c r="J66" s="627">
        <f>SUM(J64:J65)</f>
        <v>0</v>
      </c>
    </row>
    <row r="67" spans="1:10">
      <c r="A67" s="798" t="s">
        <v>1122</v>
      </c>
      <c r="B67" s="798"/>
      <c r="C67" s="798"/>
      <c r="D67" s="798"/>
      <c r="E67" s="798"/>
      <c r="F67" s="798"/>
      <c r="G67" s="798"/>
      <c r="H67" s="798"/>
      <c r="I67" s="798"/>
      <c r="J67" s="696">
        <v>1833665720</v>
      </c>
    </row>
    <row r="68" spans="1:10">
      <c r="A68" s="368"/>
      <c r="B68" s="368"/>
      <c r="C68" s="368"/>
      <c r="D68" s="368"/>
    </row>
    <row r="69" spans="1:10" ht="24" customHeight="1">
      <c r="A69" s="368"/>
      <c r="B69" s="368"/>
      <c r="C69" s="368"/>
      <c r="D69" s="796"/>
      <c r="E69" s="796"/>
      <c r="F69" s="796"/>
      <c r="G69" s="796"/>
      <c r="H69" s="796" t="s">
        <v>1296</v>
      </c>
      <c r="I69" s="796"/>
      <c r="J69" s="796"/>
    </row>
    <row r="70" spans="1:10">
      <c r="A70" s="368"/>
      <c r="B70" s="368"/>
      <c r="C70" s="368"/>
      <c r="D70" s="796"/>
      <c r="E70" s="796"/>
      <c r="F70" s="796"/>
      <c r="G70" s="796"/>
      <c r="H70" s="796" t="str">
        <f>PRIORITAS!K72</f>
        <v>Disusun Oleh :</v>
      </c>
      <c r="I70" s="796"/>
      <c r="J70" s="796"/>
    </row>
    <row r="71" spans="1:10">
      <c r="A71" s="368"/>
      <c r="B71" s="368"/>
      <c r="C71" s="368"/>
      <c r="D71" s="796"/>
      <c r="E71" s="796"/>
      <c r="F71" s="796"/>
      <c r="G71" s="796"/>
      <c r="H71" s="796" t="str">
        <f>PRIORITAS!K73</f>
        <v>Tim Penyusun RKPDesa</v>
      </c>
      <c r="I71" s="796"/>
      <c r="J71" s="796"/>
    </row>
    <row r="72" spans="1:10">
      <c r="D72" s="796"/>
      <c r="E72" s="796"/>
      <c r="F72" s="796"/>
      <c r="G72" s="796"/>
      <c r="H72" s="796"/>
      <c r="I72" s="796"/>
      <c r="J72" s="796"/>
    </row>
    <row r="73" spans="1:10">
      <c r="D73" s="796"/>
      <c r="E73" s="796"/>
      <c r="F73" s="796"/>
      <c r="G73" s="796"/>
      <c r="H73" s="796"/>
      <c r="I73" s="796"/>
      <c r="J73" s="796"/>
    </row>
    <row r="74" spans="1:10">
      <c r="H74" s="796"/>
      <c r="I74" s="796"/>
      <c r="J74" s="796"/>
    </row>
    <row r="75" spans="1:10">
      <c r="H75" s="796" t="s">
        <v>1295</v>
      </c>
      <c r="I75" s="796"/>
      <c r="J75" s="796"/>
    </row>
  </sheetData>
  <mergeCells count="46">
    <mergeCell ref="D73:G73"/>
    <mergeCell ref="H73:J73"/>
    <mergeCell ref="H70:J70"/>
    <mergeCell ref="H71:J71"/>
    <mergeCell ref="H72:J72"/>
    <mergeCell ref="H74:J74"/>
    <mergeCell ref="H75:J75"/>
    <mergeCell ref="D69:G69"/>
    <mergeCell ref="A55:A57"/>
    <mergeCell ref="B55:B57"/>
    <mergeCell ref="A58:B58"/>
    <mergeCell ref="A59:A65"/>
    <mergeCell ref="B59:B65"/>
    <mergeCell ref="C59:C62"/>
    <mergeCell ref="C63:C65"/>
    <mergeCell ref="A66:B66"/>
    <mergeCell ref="A67:I67"/>
    <mergeCell ref="H69:J69"/>
    <mergeCell ref="D70:G70"/>
    <mergeCell ref="D71:G71"/>
    <mergeCell ref="D72:G72"/>
    <mergeCell ref="A54:B54"/>
    <mergeCell ref="A27:B27"/>
    <mergeCell ref="A28:A40"/>
    <mergeCell ref="B28:B40"/>
    <mergeCell ref="A42:A45"/>
    <mergeCell ref="B42:B45"/>
    <mergeCell ref="A46:B46"/>
    <mergeCell ref="A47:A53"/>
    <mergeCell ref="B47:B53"/>
    <mergeCell ref="C32:C33"/>
    <mergeCell ref="A41:B41"/>
    <mergeCell ref="F7:G7"/>
    <mergeCell ref="A8:A26"/>
    <mergeCell ref="B8:B26"/>
    <mergeCell ref="C8:C14"/>
    <mergeCell ref="C17:C25"/>
    <mergeCell ref="A1:J1"/>
    <mergeCell ref="A2:J2"/>
    <mergeCell ref="A3:J3"/>
    <mergeCell ref="B5:D5"/>
    <mergeCell ref="E5:E6"/>
    <mergeCell ref="F5:G6"/>
    <mergeCell ref="H5:H6"/>
    <mergeCell ref="I5:I6"/>
    <mergeCell ref="J5:J6"/>
  </mergeCells>
  <pageMargins left="0.61" right="0.31496062992126" top="0.31496062992126" bottom="0.31496062992126" header="0.31496062992126" footer="0.31496062992126"/>
  <pageSetup paperSize="5" scale="68" orientation="landscape" horizontalDpi="4294967293" r:id="rId1"/>
  <rowBreaks count="1" manualBreakCount="1">
    <brk id="58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63"/>
  <sheetViews>
    <sheetView topLeftCell="A10" zoomScale="95" zoomScaleNormal="95" workbookViewId="0">
      <selection activeCell="G22" sqref="G22"/>
    </sheetView>
  </sheetViews>
  <sheetFormatPr defaultRowHeight="14.25"/>
  <cols>
    <col min="1" max="1" width="2.7109375" style="94" customWidth="1"/>
    <col min="2" max="2" width="10.7109375" style="94" customWidth="1"/>
    <col min="3" max="4" width="2.7109375" style="94" customWidth="1"/>
    <col min="5" max="5" width="9.140625" style="94"/>
    <col min="6" max="6" width="25.7109375" style="94" customWidth="1"/>
    <col min="7" max="8" width="9.140625" style="94"/>
    <col min="9" max="10" width="17.7109375" style="94" customWidth="1"/>
    <col min="11" max="11" width="2.7109375" style="94" customWidth="1"/>
    <col min="12" max="15" width="12.7109375" style="94" customWidth="1"/>
    <col min="16" max="16384" width="9.140625" style="94"/>
  </cols>
  <sheetData>
    <row r="1" spans="1:15" ht="15.75">
      <c r="A1" s="921" t="s">
        <v>90</v>
      </c>
      <c r="B1" s="921"/>
      <c r="C1" s="921"/>
      <c r="D1" s="921"/>
      <c r="E1" s="921"/>
      <c r="F1" s="921"/>
      <c r="G1" s="921"/>
      <c r="H1" s="921"/>
      <c r="I1" s="921"/>
      <c r="J1" s="921"/>
      <c r="L1" s="95"/>
      <c r="M1" s="95"/>
      <c r="N1" s="95"/>
      <c r="O1" s="95"/>
    </row>
    <row r="2" spans="1:15" ht="15.75">
      <c r="A2" s="921" t="s">
        <v>91</v>
      </c>
      <c r="B2" s="921"/>
      <c r="C2" s="921"/>
      <c r="D2" s="921"/>
      <c r="E2" s="921"/>
      <c r="F2" s="921"/>
      <c r="G2" s="921"/>
      <c r="H2" s="921"/>
      <c r="I2" s="921"/>
      <c r="J2" s="921"/>
      <c r="L2" s="95"/>
      <c r="M2" s="95"/>
      <c r="N2" s="95"/>
      <c r="O2" s="95"/>
    </row>
    <row r="3" spans="1:15" ht="15.75">
      <c r="A3" s="921" t="s">
        <v>1111</v>
      </c>
      <c r="B3" s="921"/>
      <c r="C3" s="921"/>
      <c r="D3" s="921"/>
      <c r="E3" s="921"/>
      <c r="F3" s="921"/>
      <c r="G3" s="921"/>
      <c r="H3" s="921"/>
      <c r="I3" s="921"/>
      <c r="J3" s="921"/>
      <c r="L3" s="95"/>
      <c r="M3" s="95"/>
      <c r="N3" s="95"/>
      <c r="O3" s="95"/>
    </row>
    <row r="4" spans="1:15">
      <c r="A4" s="96"/>
      <c r="B4" s="96"/>
      <c r="C4" s="96"/>
      <c r="D4" s="96"/>
      <c r="E4" s="96"/>
      <c r="F4" s="96"/>
      <c r="G4" s="96"/>
      <c r="H4" s="96"/>
      <c r="I4" s="96"/>
      <c r="J4" s="96"/>
      <c r="L4" s="95"/>
      <c r="M4" s="95"/>
      <c r="N4" s="95"/>
      <c r="O4" s="95"/>
    </row>
    <row r="5" spans="1:15">
      <c r="A5" s="97" t="s">
        <v>93</v>
      </c>
      <c r="B5" s="96" t="s">
        <v>94</v>
      </c>
      <c r="C5" s="98"/>
      <c r="D5" s="99" t="s">
        <v>95</v>
      </c>
      <c r="E5" s="97" t="s">
        <v>93</v>
      </c>
      <c r="F5" s="98" t="str">
        <f>LAMPIRAN!F22</f>
        <v>Penyelenggaraan Pemerintahan Desa</v>
      </c>
      <c r="G5" s="96"/>
      <c r="H5" s="96"/>
      <c r="I5" s="96"/>
      <c r="J5" s="96"/>
      <c r="L5" s="95"/>
      <c r="M5" s="95"/>
      <c r="N5" s="95"/>
      <c r="O5" s="95"/>
    </row>
    <row r="6" spans="1:15">
      <c r="A6" s="97" t="s">
        <v>96</v>
      </c>
      <c r="B6" s="96" t="s">
        <v>97</v>
      </c>
      <c r="C6" s="98"/>
      <c r="D6" s="99" t="s">
        <v>95</v>
      </c>
      <c r="E6" s="97" t="s">
        <v>292</v>
      </c>
      <c r="F6" s="98" t="str">
        <f>'1.4.1'!F6</f>
        <v>Tata Praja Pemerintahan, Perencanaan, Keuangan dan Pelaporan</v>
      </c>
      <c r="G6" s="96"/>
      <c r="H6" s="96"/>
      <c r="I6" s="96"/>
      <c r="J6" s="96"/>
      <c r="L6" s="95"/>
      <c r="M6" s="95"/>
      <c r="N6" s="95"/>
      <c r="O6" s="95"/>
    </row>
    <row r="7" spans="1:15">
      <c r="A7" s="97" t="s">
        <v>99</v>
      </c>
      <c r="B7" s="96" t="s">
        <v>100</v>
      </c>
      <c r="C7" s="98"/>
      <c r="D7" s="99" t="s">
        <v>95</v>
      </c>
      <c r="E7" s="97" t="s">
        <v>304</v>
      </c>
      <c r="F7" s="98" t="str">
        <f>LAMPIRAN!F65</f>
        <v>Penyusunan Dokumen Perencanaan Desa (RPJMDes/RKPDes)</v>
      </c>
      <c r="G7" s="96"/>
      <c r="H7" s="96"/>
      <c r="I7" s="96"/>
      <c r="J7" s="96"/>
      <c r="L7" s="95"/>
      <c r="M7" s="95"/>
      <c r="N7" s="95"/>
      <c r="O7" s="95"/>
    </row>
    <row r="8" spans="1:15">
      <c r="A8" s="97" t="s">
        <v>102</v>
      </c>
      <c r="B8" s="96" t="s">
        <v>103</v>
      </c>
      <c r="C8" s="98"/>
      <c r="D8" s="99" t="s">
        <v>95</v>
      </c>
      <c r="E8" s="920" t="str">
        <f>'1.4.1'!E8:F8</f>
        <v>01 Januari s/d 31 Desember 2024</v>
      </c>
      <c r="F8" s="920"/>
      <c r="G8" s="96"/>
      <c r="H8" s="96"/>
      <c r="I8" s="96"/>
      <c r="J8" s="96"/>
      <c r="L8" s="95"/>
      <c r="M8" s="95"/>
      <c r="N8" s="95"/>
      <c r="O8" s="95"/>
    </row>
    <row r="9" spans="1:15">
      <c r="A9" s="97"/>
      <c r="B9" s="96" t="s">
        <v>104</v>
      </c>
      <c r="C9" s="98"/>
      <c r="D9" s="99"/>
      <c r="E9" s="96"/>
      <c r="F9" s="98"/>
      <c r="G9" s="96"/>
      <c r="H9" s="96"/>
      <c r="I9" s="96"/>
      <c r="J9" s="96"/>
      <c r="L9" s="95"/>
      <c r="M9" s="95"/>
      <c r="N9" s="95"/>
      <c r="O9" s="95"/>
    </row>
    <row r="10" spans="1:15">
      <c r="A10" s="97" t="s">
        <v>105</v>
      </c>
      <c r="B10" s="96" t="s">
        <v>106</v>
      </c>
      <c r="C10" s="98"/>
      <c r="D10" s="99" t="s">
        <v>95</v>
      </c>
      <c r="E10" s="920" t="s">
        <v>47</v>
      </c>
      <c r="F10" s="920"/>
      <c r="G10" s="96"/>
      <c r="H10" s="96"/>
      <c r="I10" s="96"/>
      <c r="J10" s="96"/>
      <c r="L10" s="95"/>
      <c r="M10" s="95"/>
      <c r="N10" s="95"/>
      <c r="O10" s="95"/>
    </row>
    <row r="11" spans="1:15">
      <c r="A11" s="927" t="s">
        <v>108</v>
      </c>
      <c r="B11" s="927"/>
      <c r="C11" s="98"/>
      <c r="D11" s="100" t="s">
        <v>95</v>
      </c>
      <c r="E11" s="101"/>
      <c r="F11" s="98"/>
      <c r="G11" s="96"/>
      <c r="H11" s="96"/>
      <c r="I11" s="96"/>
      <c r="J11" s="96"/>
      <c r="L11" s="95"/>
      <c r="M11" s="95"/>
      <c r="N11" s="95"/>
      <c r="O11" s="95"/>
    </row>
    <row r="12" spans="1:15">
      <c r="A12" s="928" t="s">
        <v>109</v>
      </c>
      <c r="B12" s="928"/>
      <c r="C12" s="928" t="s">
        <v>110</v>
      </c>
      <c r="D12" s="928"/>
      <c r="E12" s="928"/>
      <c r="F12" s="928"/>
      <c r="G12" s="929" t="s">
        <v>111</v>
      </c>
      <c r="H12" s="930"/>
      <c r="I12" s="926" t="s">
        <v>112</v>
      </c>
      <c r="J12" s="926" t="s">
        <v>113</v>
      </c>
      <c r="L12" s="954" t="s">
        <v>114</v>
      </c>
      <c r="M12" s="954" t="s">
        <v>115</v>
      </c>
      <c r="N12" s="954" t="s">
        <v>116</v>
      </c>
      <c r="O12" s="954" t="s">
        <v>117</v>
      </c>
    </row>
    <row r="13" spans="1:15">
      <c r="A13" s="928"/>
      <c r="B13" s="928"/>
      <c r="C13" s="928"/>
      <c r="D13" s="928"/>
      <c r="E13" s="928"/>
      <c r="F13" s="928"/>
      <c r="G13" s="931"/>
      <c r="H13" s="932"/>
      <c r="I13" s="926"/>
      <c r="J13" s="926"/>
      <c r="L13" s="954"/>
      <c r="M13" s="954"/>
      <c r="N13" s="954"/>
      <c r="O13" s="954"/>
    </row>
    <row r="14" spans="1:15">
      <c r="A14" s="928"/>
      <c r="B14" s="928"/>
      <c r="C14" s="928"/>
      <c r="D14" s="928"/>
      <c r="E14" s="928"/>
      <c r="F14" s="928"/>
      <c r="G14" s="933"/>
      <c r="H14" s="934"/>
      <c r="I14" s="926"/>
      <c r="J14" s="926"/>
      <c r="L14" s="954"/>
      <c r="M14" s="954"/>
      <c r="N14" s="954"/>
      <c r="O14" s="954"/>
    </row>
    <row r="15" spans="1:15">
      <c r="A15" s="923">
        <v>1</v>
      </c>
      <c r="B15" s="923"/>
      <c r="C15" s="923">
        <v>2</v>
      </c>
      <c r="D15" s="923"/>
      <c r="E15" s="923"/>
      <c r="F15" s="923"/>
      <c r="G15" s="924">
        <v>3</v>
      </c>
      <c r="H15" s="925"/>
      <c r="I15" s="102">
        <v>4</v>
      </c>
      <c r="J15" s="102">
        <v>5</v>
      </c>
      <c r="L15" s="103">
        <v>1</v>
      </c>
      <c r="M15" s="103">
        <v>2</v>
      </c>
      <c r="N15" s="103">
        <v>3</v>
      </c>
      <c r="O15" s="103">
        <v>4</v>
      </c>
    </row>
    <row r="16" spans="1:15">
      <c r="A16" s="104"/>
      <c r="B16" s="105"/>
      <c r="C16" s="106"/>
      <c r="D16" s="107"/>
      <c r="E16" s="107"/>
      <c r="F16" s="108"/>
      <c r="G16" s="109"/>
      <c r="H16" s="105"/>
      <c r="I16" s="110"/>
      <c r="J16" s="110"/>
      <c r="L16" s="95"/>
      <c r="M16" s="95"/>
      <c r="N16" s="95"/>
      <c r="O16" s="95"/>
    </row>
    <row r="17" spans="1:15">
      <c r="A17" s="106" t="str">
        <f>E5</f>
        <v>1.</v>
      </c>
      <c r="B17" s="105"/>
      <c r="C17" s="106" t="str">
        <f>F5</f>
        <v>Penyelenggaraan Pemerintahan Desa</v>
      </c>
      <c r="D17" s="107"/>
      <c r="E17" s="107"/>
      <c r="F17" s="108"/>
      <c r="G17" s="109"/>
      <c r="H17" s="105"/>
      <c r="I17" s="110"/>
      <c r="J17" s="110">
        <f>J18</f>
        <v>1781900</v>
      </c>
      <c r="L17" s="95"/>
      <c r="M17" s="95"/>
      <c r="N17" s="95"/>
      <c r="O17" s="95"/>
    </row>
    <row r="18" spans="1:15">
      <c r="A18" s="111" t="str">
        <f>E6</f>
        <v>1.4</v>
      </c>
      <c r="B18" s="105"/>
      <c r="C18" s="106" t="str">
        <f>F6</f>
        <v>Tata Praja Pemerintahan, Perencanaan, Keuangan dan Pelaporan</v>
      </c>
      <c r="D18" s="107"/>
      <c r="E18" s="107"/>
      <c r="F18" s="108"/>
      <c r="G18" s="109"/>
      <c r="H18" s="105"/>
      <c r="I18" s="110"/>
      <c r="J18" s="110">
        <f>J19</f>
        <v>1781900</v>
      </c>
      <c r="L18" s="95"/>
      <c r="M18" s="95"/>
      <c r="N18" s="95"/>
      <c r="O18" s="95"/>
    </row>
    <row r="19" spans="1:15">
      <c r="A19" s="111" t="str">
        <f>E7</f>
        <v>1.4.3</v>
      </c>
      <c r="B19" s="105"/>
      <c r="C19" s="106" t="str">
        <f>F7</f>
        <v>Penyusunan Dokumen Perencanaan Desa (RPJMDes/RKPDes)</v>
      </c>
      <c r="D19" s="107"/>
      <c r="E19" s="107"/>
      <c r="F19" s="108"/>
      <c r="G19" s="109"/>
      <c r="H19" s="105"/>
      <c r="I19" s="110"/>
      <c r="J19" s="110">
        <f>J20</f>
        <v>1781900</v>
      </c>
      <c r="L19" s="95"/>
      <c r="M19" s="95"/>
      <c r="N19" s="95"/>
      <c r="O19" s="95"/>
    </row>
    <row r="20" spans="1:15">
      <c r="A20" s="104" t="s">
        <v>814</v>
      </c>
      <c r="B20" s="105"/>
      <c r="C20" s="112" t="s">
        <v>43</v>
      </c>
      <c r="D20" s="113"/>
      <c r="E20" s="113"/>
      <c r="F20" s="108"/>
      <c r="G20" s="109"/>
      <c r="H20" s="105"/>
      <c r="I20" s="110"/>
      <c r="J20" s="110">
        <f>J29+J22+J26</f>
        <v>1781900</v>
      </c>
      <c r="L20" s="95">
        <f>J20</f>
        <v>1781900</v>
      </c>
      <c r="M20" s="95">
        <v>0</v>
      </c>
      <c r="N20" s="95">
        <v>0</v>
      </c>
      <c r="O20" s="95">
        <v>0</v>
      </c>
    </row>
    <row r="21" spans="1:15">
      <c r="A21" s="104" t="s">
        <v>815</v>
      </c>
      <c r="B21" s="105"/>
      <c r="C21" s="112" t="s">
        <v>161</v>
      </c>
      <c r="D21" s="113"/>
      <c r="E21" s="113"/>
      <c r="F21" s="108"/>
      <c r="G21" s="109"/>
      <c r="H21" s="105"/>
      <c r="I21" s="110"/>
      <c r="J21" s="110"/>
      <c r="L21" s="95"/>
      <c r="M21" s="95"/>
      <c r="N21" s="95"/>
      <c r="O21" s="95"/>
    </row>
    <row r="22" spans="1:15">
      <c r="A22" s="104" t="s">
        <v>816</v>
      </c>
      <c r="B22" s="105"/>
      <c r="C22" s="124" t="s">
        <v>330</v>
      </c>
      <c r="D22" s="113"/>
      <c r="E22" s="113"/>
      <c r="F22" s="114"/>
      <c r="G22" s="109"/>
      <c r="H22" s="105"/>
      <c r="I22" s="110"/>
      <c r="J22" s="110">
        <f>SUM(J23:J25)</f>
        <v>205900</v>
      </c>
      <c r="L22" s="95"/>
      <c r="M22" s="95"/>
      <c r="N22" s="95"/>
      <c r="O22" s="95"/>
    </row>
    <row r="23" spans="1:15">
      <c r="A23" s="117"/>
      <c r="B23" s="118"/>
      <c r="C23" s="119"/>
      <c r="D23" s="125" t="s">
        <v>57</v>
      </c>
      <c r="E23" s="142" t="s">
        <v>166</v>
      </c>
      <c r="F23" s="114"/>
      <c r="G23" s="122">
        <v>2</v>
      </c>
      <c r="H23" s="118" t="s">
        <v>165</v>
      </c>
      <c r="I23" s="123">
        <v>50000</v>
      </c>
      <c r="J23" s="123">
        <f>G23*I23</f>
        <v>100000</v>
      </c>
      <c r="L23" s="95"/>
      <c r="M23" s="95"/>
      <c r="N23" s="95"/>
      <c r="O23" s="95"/>
    </row>
    <row r="24" spans="1:15">
      <c r="A24" s="104"/>
      <c r="B24" s="118"/>
      <c r="C24" s="119"/>
      <c r="D24" s="125" t="s">
        <v>57</v>
      </c>
      <c r="E24" s="120" t="s">
        <v>259</v>
      </c>
      <c r="F24" s="121"/>
      <c r="G24" s="122">
        <v>2</v>
      </c>
      <c r="H24" s="118" t="s">
        <v>167</v>
      </c>
      <c r="I24" s="123">
        <v>37000</v>
      </c>
      <c r="J24" s="123">
        <f>G24*I24</f>
        <v>74000</v>
      </c>
      <c r="L24" s="95"/>
      <c r="M24" s="95"/>
      <c r="N24" s="95"/>
      <c r="O24" s="95"/>
    </row>
    <row r="25" spans="1:15" s="115" customFormat="1">
      <c r="A25" s="117"/>
      <c r="B25" s="118"/>
      <c r="C25" s="119"/>
      <c r="D25" s="125" t="s">
        <v>57</v>
      </c>
      <c r="E25" s="120" t="s">
        <v>317</v>
      </c>
      <c r="F25" s="121"/>
      <c r="G25" s="122">
        <v>1</v>
      </c>
      <c r="H25" s="118" t="s">
        <v>167</v>
      </c>
      <c r="I25" s="123">
        <v>31900</v>
      </c>
      <c r="J25" s="123">
        <f>G25*I25</f>
        <v>31900</v>
      </c>
      <c r="L25" s="116"/>
      <c r="M25" s="116"/>
      <c r="N25" s="116"/>
      <c r="O25" s="116"/>
    </row>
    <row r="26" spans="1:15">
      <c r="A26" s="104" t="s">
        <v>817</v>
      </c>
      <c r="B26" s="105"/>
      <c r="C26" s="124" t="s">
        <v>818</v>
      </c>
      <c r="D26" s="113"/>
      <c r="E26" s="113"/>
      <c r="F26" s="114"/>
      <c r="G26" s="109"/>
      <c r="H26" s="105"/>
      <c r="I26" s="110"/>
      <c r="J26" s="110">
        <f>SUM(J27:J28)</f>
        <v>376000</v>
      </c>
      <c r="L26" s="95"/>
      <c r="M26" s="95"/>
      <c r="N26" s="95"/>
      <c r="O26" s="95"/>
    </row>
    <row r="27" spans="1:15">
      <c r="A27" s="117"/>
      <c r="B27" s="118"/>
      <c r="C27" s="119"/>
      <c r="D27" s="120" t="s">
        <v>57</v>
      </c>
      <c r="E27" s="120" t="s">
        <v>198</v>
      </c>
      <c r="F27" s="121"/>
      <c r="G27" s="122">
        <f>624+600</f>
        <v>1224</v>
      </c>
      <c r="H27" s="118" t="s">
        <v>199</v>
      </c>
      <c r="I27" s="123">
        <v>250</v>
      </c>
      <c r="J27" s="123">
        <f>G27*I27</f>
        <v>306000</v>
      </c>
      <c r="L27" s="95"/>
      <c r="M27" s="95"/>
      <c r="N27" s="95"/>
      <c r="O27" s="95"/>
    </row>
    <row r="28" spans="1:15">
      <c r="A28" s="117"/>
      <c r="B28" s="118"/>
      <c r="C28" s="119"/>
      <c r="D28" s="120" t="s">
        <v>57</v>
      </c>
      <c r="E28" s="120" t="s">
        <v>200</v>
      </c>
      <c r="F28" s="121"/>
      <c r="G28" s="122">
        <v>10</v>
      </c>
      <c r="H28" s="118" t="s">
        <v>201</v>
      </c>
      <c r="I28" s="123">
        <v>7000</v>
      </c>
      <c r="J28" s="123">
        <f>G28*I28</f>
        <v>70000</v>
      </c>
      <c r="L28" s="95">
        <f>SUM(L16:L27)</f>
        <v>1781900</v>
      </c>
      <c r="M28" s="95">
        <f>SUM(M16:M27)</f>
        <v>0</v>
      </c>
      <c r="N28" s="95">
        <f>SUM(N16:N27)</f>
        <v>0</v>
      </c>
      <c r="O28" s="95">
        <f>SUM(O16:O27)</f>
        <v>0</v>
      </c>
    </row>
    <row r="29" spans="1:15" s="115" customFormat="1">
      <c r="A29" s="104" t="s">
        <v>819</v>
      </c>
      <c r="B29" s="105"/>
      <c r="C29" s="124" t="s">
        <v>267</v>
      </c>
      <c r="D29" s="113"/>
      <c r="E29" s="113"/>
      <c r="F29" s="114"/>
      <c r="G29" s="109"/>
      <c r="H29" s="105"/>
      <c r="I29" s="110"/>
      <c r="J29" s="110">
        <f>J30+J34+J38+J42</f>
        <v>1200000</v>
      </c>
      <c r="L29" s="116"/>
      <c r="M29" s="116"/>
      <c r="N29" s="116"/>
      <c r="O29" s="116"/>
    </row>
    <row r="30" spans="1:15" s="115" customFormat="1">
      <c r="A30" s="104"/>
      <c r="B30" s="105"/>
      <c r="C30" s="124"/>
      <c r="D30" s="113" t="s">
        <v>305</v>
      </c>
      <c r="E30" s="113" t="s">
        <v>978</v>
      </c>
      <c r="F30" s="114"/>
      <c r="G30" s="109"/>
      <c r="H30" s="105"/>
      <c r="I30" s="110"/>
      <c r="J30" s="110">
        <f>SUM(J31:J32)</f>
        <v>450000</v>
      </c>
      <c r="L30" s="116"/>
      <c r="M30" s="116"/>
      <c r="N30" s="116"/>
      <c r="O30" s="116"/>
    </row>
    <row r="31" spans="1:15" s="115" customFormat="1">
      <c r="A31" s="104"/>
      <c r="B31" s="105"/>
      <c r="C31" s="124"/>
      <c r="D31" s="113"/>
      <c r="E31" s="120" t="s">
        <v>306</v>
      </c>
      <c r="F31" s="121"/>
      <c r="G31" s="122">
        <v>15</v>
      </c>
      <c r="H31" s="118" t="s">
        <v>209</v>
      </c>
      <c r="I31" s="123">
        <v>20000</v>
      </c>
      <c r="J31" s="123">
        <f t="shared" ref="J31:J44" si="0">G31*I31</f>
        <v>300000</v>
      </c>
      <c r="L31" s="116"/>
      <c r="M31" s="116"/>
      <c r="N31" s="116"/>
      <c r="O31" s="116"/>
    </row>
    <row r="32" spans="1:15">
      <c r="A32" s="117"/>
      <c r="B32" s="118"/>
      <c r="C32" s="119"/>
      <c r="D32" s="120"/>
      <c r="E32" s="120" t="s">
        <v>307</v>
      </c>
      <c r="F32" s="121"/>
      <c r="G32" s="122">
        <v>15</v>
      </c>
      <c r="H32" s="118" t="s">
        <v>209</v>
      </c>
      <c r="I32" s="123">
        <v>10000</v>
      </c>
      <c r="J32" s="123">
        <f t="shared" si="0"/>
        <v>150000</v>
      </c>
      <c r="L32" s="95"/>
      <c r="M32" s="95"/>
      <c r="N32" s="95"/>
      <c r="O32" s="95"/>
    </row>
    <row r="33" spans="1:15">
      <c r="A33" s="117"/>
      <c r="B33" s="118"/>
      <c r="C33" s="119"/>
      <c r="D33" s="120"/>
      <c r="E33" s="120"/>
      <c r="F33" s="121"/>
      <c r="G33" s="122"/>
      <c r="H33" s="118"/>
      <c r="I33" s="123"/>
      <c r="J33" s="123"/>
      <c r="L33" s="95"/>
      <c r="M33" s="95"/>
      <c r="N33" s="95"/>
      <c r="O33" s="95"/>
    </row>
    <row r="34" spans="1:15" s="115" customFormat="1" hidden="1">
      <c r="A34" s="104"/>
      <c r="B34" s="105"/>
      <c r="C34" s="124"/>
      <c r="D34" s="113" t="s">
        <v>308</v>
      </c>
      <c r="E34" s="113" t="s">
        <v>309</v>
      </c>
      <c r="F34" s="114"/>
      <c r="G34" s="109"/>
      <c r="H34" s="105"/>
      <c r="I34" s="110"/>
      <c r="J34" s="110">
        <f>SUM(J35:J36)</f>
        <v>0</v>
      </c>
      <c r="L34" s="116"/>
      <c r="M34" s="116"/>
      <c r="N34" s="116"/>
      <c r="O34" s="116"/>
    </row>
    <row r="35" spans="1:15" s="115" customFormat="1" hidden="1">
      <c r="A35" s="104"/>
      <c r="B35" s="105"/>
      <c r="C35" s="124"/>
      <c r="D35" s="113"/>
      <c r="E35" s="120" t="s">
        <v>310</v>
      </c>
      <c r="F35" s="121"/>
      <c r="G35" s="122"/>
      <c r="H35" s="118" t="s">
        <v>209</v>
      </c>
      <c r="I35" s="123">
        <v>25000</v>
      </c>
      <c r="J35" s="123">
        <f t="shared" ref="J35" si="1">G35*I35</f>
        <v>0</v>
      </c>
      <c r="L35" s="116"/>
      <c r="M35" s="116"/>
      <c r="N35" s="116"/>
      <c r="O35" s="116"/>
    </row>
    <row r="36" spans="1:15" hidden="1">
      <c r="A36" s="117"/>
      <c r="B36" s="118"/>
      <c r="C36" s="119"/>
      <c r="D36" s="120"/>
      <c r="E36" s="120" t="s">
        <v>311</v>
      </c>
      <c r="F36" s="121"/>
      <c r="G36" s="122"/>
      <c r="H36" s="118" t="s">
        <v>209</v>
      </c>
      <c r="I36" s="123">
        <v>10000</v>
      </c>
      <c r="J36" s="123">
        <f t="shared" si="0"/>
        <v>0</v>
      </c>
      <c r="L36" s="95"/>
      <c r="M36" s="95"/>
      <c r="N36" s="95"/>
      <c r="O36" s="95"/>
    </row>
    <row r="37" spans="1:15" hidden="1">
      <c r="A37" s="117"/>
      <c r="B37" s="118"/>
      <c r="C37" s="119"/>
      <c r="D37" s="120"/>
      <c r="E37" s="120"/>
      <c r="F37" s="121"/>
      <c r="G37" s="122"/>
      <c r="H37" s="118"/>
      <c r="I37" s="123"/>
      <c r="J37" s="123"/>
      <c r="L37" s="95"/>
      <c r="M37" s="95"/>
      <c r="N37" s="95"/>
      <c r="O37" s="95"/>
    </row>
    <row r="38" spans="1:15" s="115" customFormat="1">
      <c r="A38" s="104"/>
      <c r="B38" s="105"/>
      <c r="C38" s="124"/>
      <c r="D38" s="113" t="s">
        <v>312</v>
      </c>
      <c r="E38" s="113" t="s">
        <v>313</v>
      </c>
      <c r="F38" s="114"/>
      <c r="G38" s="109"/>
      <c r="H38" s="105"/>
      <c r="I38" s="110"/>
      <c r="J38" s="110">
        <f>SUM(J39:J40)</f>
        <v>750000</v>
      </c>
      <c r="L38" s="116"/>
      <c r="M38" s="116"/>
      <c r="N38" s="116"/>
      <c r="O38" s="116"/>
    </row>
    <row r="39" spans="1:15">
      <c r="A39" s="104"/>
      <c r="B39" s="105"/>
      <c r="C39" s="124"/>
      <c r="D39" s="113"/>
      <c r="E39" s="120" t="s">
        <v>306</v>
      </c>
      <c r="F39" s="121"/>
      <c r="G39" s="122">
        <v>25</v>
      </c>
      <c r="H39" s="118" t="s">
        <v>209</v>
      </c>
      <c r="I39" s="123">
        <v>20000</v>
      </c>
      <c r="J39" s="123">
        <f t="shared" ref="J39" si="2">G39*I39</f>
        <v>500000</v>
      </c>
      <c r="L39" s="95"/>
      <c r="M39" s="95"/>
      <c r="N39" s="95"/>
      <c r="O39" s="95"/>
    </row>
    <row r="40" spans="1:15">
      <c r="A40" s="104"/>
      <c r="B40" s="118"/>
      <c r="C40" s="119"/>
      <c r="D40" s="120"/>
      <c r="E40" s="120" t="s">
        <v>314</v>
      </c>
      <c r="F40" s="121"/>
      <c r="G40" s="122">
        <f>G39</f>
        <v>25</v>
      </c>
      <c r="H40" s="118" t="s">
        <v>209</v>
      </c>
      <c r="I40" s="123">
        <v>10000</v>
      </c>
      <c r="J40" s="123">
        <f t="shared" si="0"/>
        <v>250000</v>
      </c>
      <c r="L40" s="95"/>
      <c r="M40" s="95"/>
      <c r="N40" s="95"/>
      <c r="O40" s="95"/>
    </row>
    <row r="41" spans="1:15" s="115" customFormat="1">
      <c r="A41" s="117"/>
      <c r="B41" s="118"/>
      <c r="C41" s="119"/>
      <c r="D41" s="120"/>
      <c r="E41" s="120"/>
      <c r="F41" s="121"/>
      <c r="G41" s="122"/>
      <c r="H41" s="118"/>
      <c r="I41" s="123"/>
      <c r="J41" s="123"/>
      <c r="L41" s="116"/>
      <c r="M41" s="116"/>
      <c r="N41" s="116"/>
      <c r="O41" s="116"/>
    </row>
    <row r="42" spans="1:15" hidden="1">
      <c r="A42" s="117"/>
      <c r="B42" s="105"/>
      <c r="C42" s="124"/>
      <c r="D42" s="113" t="s">
        <v>315</v>
      </c>
      <c r="E42" s="113" t="s">
        <v>316</v>
      </c>
      <c r="F42" s="114"/>
      <c r="G42" s="109"/>
      <c r="H42" s="105"/>
      <c r="I42" s="110"/>
      <c r="J42" s="110">
        <f>SUM(J43:J44)</f>
        <v>0</v>
      </c>
      <c r="L42" s="95"/>
      <c r="M42" s="95"/>
      <c r="N42" s="95"/>
      <c r="O42" s="95"/>
    </row>
    <row r="43" spans="1:15" hidden="1">
      <c r="A43" s="104"/>
      <c r="B43" s="105"/>
      <c r="C43" s="124"/>
      <c r="D43" s="113"/>
      <c r="E43" s="120" t="s">
        <v>306</v>
      </c>
      <c r="F43" s="121"/>
      <c r="G43" s="122"/>
      <c r="H43" s="118" t="s">
        <v>209</v>
      </c>
      <c r="I43" s="123">
        <v>25000</v>
      </c>
      <c r="J43" s="123">
        <f t="shared" ref="J43" si="3">G43*I43</f>
        <v>0</v>
      </c>
      <c r="M43" s="95"/>
      <c r="N43" s="95"/>
      <c r="O43" s="95"/>
    </row>
    <row r="44" spans="1:15" s="115" customFormat="1" hidden="1">
      <c r="A44" s="117"/>
      <c r="B44" s="118"/>
      <c r="C44" s="119"/>
      <c r="D44" s="120"/>
      <c r="E44" s="120" t="s">
        <v>314</v>
      </c>
      <c r="F44" s="121"/>
      <c r="G44" s="122"/>
      <c r="H44" s="118" t="s">
        <v>209</v>
      </c>
      <c r="I44" s="123">
        <v>10000</v>
      </c>
      <c r="J44" s="123">
        <f t="shared" si="0"/>
        <v>0</v>
      </c>
      <c r="L44" s="116"/>
      <c r="M44" s="116"/>
      <c r="N44" s="116"/>
      <c r="O44" s="116"/>
    </row>
    <row r="45" spans="1:15" hidden="1">
      <c r="A45" s="104"/>
      <c r="B45" s="118"/>
      <c r="C45" s="119"/>
      <c r="D45" s="120"/>
      <c r="E45" s="120"/>
      <c r="F45" s="121"/>
      <c r="G45" s="122"/>
      <c r="H45" s="118"/>
      <c r="I45" s="123"/>
      <c r="J45" s="123"/>
      <c r="L45" s="95"/>
      <c r="M45" s="95"/>
      <c r="N45" s="95"/>
      <c r="O45" s="95"/>
    </row>
    <row r="46" spans="1:15" hidden="1">
      <c r="A46" s="117"/>
      <c r="B46" s="118"/>
      <c r="C46" s="119"/>
      <c r="D46" s="120"/>
      <c r="E46" s="120"/>
      <c r="F46" s="121"/>
      <c r="G46" s="122"/>
      <c r="H46" s="118"/>
      <c r="I46" s="123"/>
      <c r="J46" s="123"/>
      <c r="L46" s="95"/>
      <c r="M46" s="95"/>
      <c r="N46" s="95"/>
      <c r="O46" s="95"/>
    </row>
    <row r="47" spans="1:15" ht="15" thickBot="1">
      <c r="A47" s="117"/>
      <c r="B47" s="118"/>
      <c r="C47" s="127"/>
      <c r="D47" s="128"/>
      <c r="E47" s="128"/>
      <c r="F47" s="129"/>
      <c r="G47" s="122"/>
      <c r="H47" s="118"/>
      <c r="I47" s="123"/>
      <c r="J47" s="123"/>
      <c r="L47" s="116">
        <f>SUM(L28:O28)</f>
        <v>1781900</v>
      </c>
      <c r="M47" s="134">
        <f>J48-L47</f>
        <v>0</v>
      </c>
      <c r="N47" s="95"/>
      <c r="O47" s="95"/>
    </row>
    <row r="48" spans="1:15" ht="15" thickTop="1">
      <c r="A48" s="1001" t="s">
        <v>126</v>
      </c>
      <c r="B48" s="1002"/>
      <c r="C48" s="1002"/>
      <c r="D48" s="1002"/>
      <c r="E48" s="1002"/>
      <c r="F48" s="1002"/>
      <c r="G48" s="1002"/>
      <c r="H48" s="1002"/>
      <c r="I48" s="1003"/>
      <c r="J48" s="130">
        <f>J17</f>
        <v>1781900</v>
      </c>
      <c r="L48" s="95">
        <f>L47-1481900</f>
        <v>300000</v>
      </c>
      <c r="M48" s="95"/>
      <c r="N48" s="95"/>
      <c r="O48" s="95"/>
    </row>
    <row r="49" spans="1:15">
      <c r="A49" s="131"/>
      <c r="B49" s="942" t="s">
        <v>127</v>
      </c>
      <c r="C49" s="942"/>
      <c r="D49" s="942"/>
      <c r="E49" s="942"/>
      <c r="F49" s="942"/>
      <c r="G49" s="132"/>
      <c r="H49" s="132"/>
      <c r="I49" s="132"/>
      <c r="J49" s="133"/>
      <c r="L49" s="95">
        <f>L48/250</f>
        <v>1200</v>
      </c>
      <c r="M49" s="95"/>
      <c r="N49" s="95"/>
      <c r="O49" s="95"/>
    </row>
    <row r="50" spans="1:15">
      <c r="A50" s="190" t="s">
        <v>128</v>
      </c>
      <c r="B50" s="191"/>
      <c r="C50" s="191"/>
      <c r="D50" s="99" t="s">
        <v>95</v>
      </c>
      <c r="E50" s="944">
        <f>L28</f>
        <v>1781900</v>
      </c>
      <c r="F50" s="944"/>
      <c r="G50" s="96"/>
      <c r="H50" s="96"/>
      <c r="I50" s="96"/>
      <c r="J50" s="135"/>
      <c r="L50" s="95"/>
      <c r="M50" s="95"/>
      <c r="N50" s="95"/>
      <c r="O50" s="95"/>
    </row>
    <row r="51" spans="1:15">
      <c r="A51" s="190" t="s">
        <v>129</v>
      </c>
      <c r="B51" s="191"/>
      <c r="C51" s="191"/>
      <c r="D51" s="99" t="s">
        <v>95</v>
      </c>
      <c r="E51" s="944">
        <f>M28</f>
        <v>0</v>
      </c>
      <c r="F51" s="944"/>
      <c r="G51" s="96"/>
      <c r="H51" s="96"/>
      <c r="I51" s="96"/>
      <c r="J51" s="135"/>
      <c r="L51" s="95"/>
      <c r="M51" s="95"/>
      <c r="N51" s="95"/>
      <c r="O51" s="95"/>
    </row>
    <row r="52" spans="1:15">
      <c r="A52" s="190" t="s">
        <v>130</v>
      </c>
      <c r="B52" s="191"/>
      <c r="C52" s="191"/>
      <c r="D52" s="99" t="s">
        <v>95</v>
      </c>
      <c r="E52" s="944">
        <f>N28</f>
        <v>0</v>
      </c>
      <c r="F52" s="944"/>
      <c r="G52" s="96"/>
      <c r="H52" s="96"/>
      <c r="I52" s="96"/>
      <c r="J52" s="135"/>
      <c r="L52" s="95"/>
      <c r="M52" s="95"/>
      <c r="N52" s="95"/>
      <c r="O52" s="95"/>
    </row>
    <row r="53" spans="1:15">
      <c r="A53" s="192" t="s">
        <v>131</v>
      </c>
      <c r="B53" s="193"/>
      <c r="C53" s="193"/>
      <c r="D53" s="136" t="s">
        <v>95</v>
      </c>
      <c r="E53" s="971">
        <f>O28</f>
        <v>0</v>
      </c>
      <c r="F53" s="971"/>
      <c r="G53" s="137"/>
      <c r="H53" s="137"/>
      <c r="I53" s="137"/>
      <c r="J53" s="138"/>
      <c r="L53" s="95"/>
      <c r="M53" s="95"/>
      <c r="N53" s="95"/>
      <c r="O53" s="95"/>
    </row>
    <row r="54" spans="1:15">
      <c r="A54" s="131"/>
      <c r="B54" s="132"/>
      <c r="C54" s="132"/>
      <c r="D54" s="132"/>
      <c r="E54" s="132"/>
      <c r="F54" s="133"/>
      <c r="G54" s="961" t="s">
        <v>1108</v>
      </c>
      <c r="H54" s="961"/>
      <c r="I54" s="961"/>
      <c r="J54" s="962"/>
      <c r="L54" s="95"/>
      <c r="M54" s="95"/>
      <c r="N54" s="95"/>
      <c r="O54" s="95"/>
    </row>
    <row r="55" spans="1:15">
      <c r="A55" s="139"/>
      <c r="B55" s="947"/>
      <c r="C55" s="947"/>
      <c r="D55" s="947"/>
      <c r="E55" s="947"/>
      <c r="F55" s="948"/>
      <c r="G55" s="96"/>
      <c r="H55" s="96"/>
      <c r="I55" s="96"/>
      <c r="J55" s="135"/>
      <c r="L55" s="95"/>
      <c r="M55" s="95"/>
      <c r="N55" s="95"/>
      <c r="O55" s="95"/>
    </row>
    <row r="56" spans="1:15">
      <c r="A56" s="139"/>
      <c r="B56" s="927"/>
      <c r="C56" s="927"/>
      <c r="D56" s="927"/>
      <c r="E56" s="927"/>
      <c r="F56" s="949"/>
      <c r="G56" s="950" t="s">
        <v>1094</v>
      </c>
      <c r="H56" s="927"/>
      <c r="I56" s="927"/>
      <c r="J56" s="949"/>
      <c r="L56" s="95"/>
      <c r="M56" s="95"/>
      <c r="N56" s="95"/>
      <c r="O56" s="95"/>
    </row>
    <row r="57" spans="1:15">
      <c r="A57" s="139"/>
      <c r="B57" s="96"/>
      <c r="C57" s="96"/>
      <c r="D57" s="96"/>
      <c r="E57" s="96"/>
      <c r="F57" s="135"/>
      <c r="G57" s="96"/>
      <c r="H57" s="96"/>
      <c r="I57" s="96"/>
      <c r="J57" s="135"/>
      <c r="L57" s="95"/>
      <c r="M57" s="95"/>
      <c r="N57" s="95"/>
      <c r="O57" s="95"/>
    </row>
    <row r="58" spans="1:15">
      <c r="A58" s="139"/>
      <c r="B58" s="96"/>
      <c r="C58" s="96"/>
      <c r="D58" s="96"/>
      <c r="E58" s="96"/>
      <c r="F58" s="135"/>
      <c r="G58" s="96"/>
      <c r="H58" s="96"/>
      <c r="I58" s="96"/>
      <c r="J58" s="135"/>
      <c r="L58" s="95"/>
      <c r="M58" s="95"/>
      <c r="N58" s="95"/>
      <c r="O58" s="95"/>
    </row>
    <row r="59" spans="1:15">
      <c r="A59" s="139"/>
      <c r="B59" s="96"/>
      <c r="C59" s="96"/>
      <c r="D59" s="96"/>
      <c r="E59" s="96"/>
      <c r="F59" s="135"/>
      <c r="G59" s="96"/>
      <c r="H59" s="96"/>
      <c r="I59" s="96"/>
      <c r="J59" s="135"/>
      <c r="L59" s="95"/>
      <c r="M59" s="95"/>
      <c r="N59" s="95"/>
      <c r="O59" s="95"/>
    </row>
    <row r="60" spans="1:15">
      <c r="A60" s="139"/>
      <c r="B60" s="96"/>
      <c r="C60" s="96"/>
      <c r="D60" s="96"/>
      <c r="E60" s="96"/>
      <c r="F60" s="135"/>
      <c r="G60" s="96"/>
      <c r="H60" s="96"/>
      <c r="I60" s="96"/>
      <c r="J60" s="135"/>
      <c r="L60" s="95"/>
      <c r="M60" s="95"/>
      <c r="N60" s="95"/>
      <c r="O60" s="95"/>
    </row>
    <row r="61" spans="1:15">
      <c r="A61" s="139"/>
      <c r="B61" s="951"/>
      <c r="C61" s="951"/>
      <c r="D61" s="951"/>
      <c r="E61" s="951"/>
      <c r="F61" s="952"/>
      <c r="G61" s="953" t="s">
        <v>1040</v>
      </c>
      <c r="H61" s="951"/>
      <c r="I61" s="951"/>
      <c r="J61" s="952"/>
      <c r="L61" s="95"/>
      <c r="M61" s="95"/>
      <c r="N61" s="95"/>
      <c r="O61" s="95"/>
    </row>
    <row r="62" spans="1:15">
      <c r="A62" s="140"/>
      <c r="B62" s="137"/>
      <c r="C62" s="137"/>
      <c r="D62" s="137"/>
      <c r="E62" s="137"/>
      <c r="F62" s="138"/>
      <c r="G62" s="958"/>
      <c r="H62" s="958"/>
      <c r="I62" s="958"/>
      <c r="J62" s="959"/>
    </row>
    <row r="63" spans="1:15">
      <c r="A63" s="96"/>
      <c r="B63" s="96"/>
      <c r="C63" s="96"/>
      <c r="D63" s="96"/>
      <c r="E63" s="96"/>
      <c r="F63" s="96"/>
      <c r="G63" s="951"/>
      <c r="H63" s="951"/>
      <c r="I63" s="951"/>
      <c r="J63" s="951"/>
    </row>
  </sheetData>
  <mergeCells count="32">
    <mergeCell ref="E51:F51"/>
    <mergeCell ref="E52:F52"/>
    <mergeCell ref="G62:J62"/>
    <mergeCell ref="G63:J63"/>
    <mergeCell ref="G54:J54"/>
    <mergeCell ref="B55:F55"/>
    <mergeCell ref="B56:F56"/>
    <mergeCell ref="G56:J56"/>
    <mergeCell ref="B61:F61"/>
    <mergeCell ref="G61:J61"/>
    <mergeCell ref="E53:F53"/>
    <mergeCell ref="M12:M14"/>
    <mergeCell ref="N12:N14"/>
    <mergeCell ref="O12:O14"/>
    <mergeCell ref="A15:B15"/>
    <mergeCell ref="C15:F15"/>
    <mergeCell ref="G15:H15"/>
    <mergeCell ref="A12:B14"/>
    <mergeCell ref="C12:F14"/>
    <mergeCell ref="G12:H14"/>
    <mergeCell ref="I12:I14"/>
    <mergeCell ref="J12:J14"/>
    <mergeCell ref="L12:L14"/>
    <mergeCell ref="A48:I48"/>
    <mergeCell ref="B49:F49"/>
    <mergeCell ref="E50:F50"/>
    <mergeCell ref="A11:B11"/>
    <mergeCell ref="A1:J1"/>
    <mergeCell ref="A2:J2"/>
    <mergeCell ref="A3:J3"/>
    <mergeCell ref="E8:F8"/>
    <mergeCell ref="E10:F10"/>
  </mergeCells>
  <pageMargins left="0.70866141732283472" right="0.31496062992125984" top="0.55118110236220474" bottom="0.31496062992125984" header="0.31496062992125984" footer="0.31496062992125984"/>
  <pageSetup paperSize="5" scale="85" orientation="portrait" horizontalDpi="4294967293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55"/>
  <sheetViews>
    <sheetView topLeftCell="A13" workbookViewId="0">
      <selection activeCell="G22" sqref="G22"/>
    </sheetView>
  </sheetViews>
  <sheetFormatPr defaultRowHeight="14.25"/>
  <cols>
    <col min="1" max="1" width="2.7109375" style="94" customWidth="1"/>
    <col min="2" max="2" width="14.7109375" style="94" customWidth="1"/>
    <col min="3" max="4" width="2.7109375" style="94" customWidth="1"/>
    <col min="5" max="5" width="9.140625" style="94"/>
    <col min="6" max="6" width="25.7109375" style="94" customWidth="1"/>
    <col min="7" max="8" width="9.140625" style="94"/>
    <col min="9" max="10" width="17.7109375" style="94" customWidth="1"/>
    <col min="11" max="11" width="2.7109375" style="94" customWidth="1"/>
    <col min="12" max="16384" width="9.140625" style="94"/>
  </cols>
  <sheetData>
    <row r="1" spans="1:10" ht="15.75">
      <c r="A1" s="921" t="s">
        <v>90</v>
      </c>
      <c r="B1" s="921"/>
      <c r="C1" s="921"/>
      <c r="D1" s="921"/>
      <c r="E1" s="921"/>
      <c r="F1" s="921"/>
      <c r="G1" s="921"/>
      <c r="H1" s="921"/>
      <c r="I1" s="921"/>
      <c r="J1" s="921"/>
    </row>
    <row r="2" spans="1:10" ht="15.75">
      <c r="A2" s="921" t="s">
        <v>91</v>
      </c>
      <c r="B2" s="921"/>
      <c r="C2" s="921"/>
      <c r="D2" s="921"/>
      <c r="E2" s="921"/>
      <c r="F2" s="921"/>
      <c r="G2" s="921"/>
      <c r="H2" s="921"/>
      <c r="I2" s="921"/>
      <c r="J2" s="921"/>
    </row>
    <row r="3" spans="1:10" ht="15.75">
      <c r="A3" s="921" t="s">
        <v>1111</v>
      </c>
      <c r="B3" s="921"/>
      <c r="C3" s="921"/>
      <c r="D3" s="921"/>
      <c r="E3" s="921"/>
      <c r="F3" s="921"/>
      <c r="G3" s="921"/>
      <c r="H3" s="921"/>
      <c r="I3" s="921"/>
      <c r="J3" s="921"/>
    </row>
    <row r="4" spans="1:10">
      <c r="A4" s="96"/>
      <c r="B4" s="96"/>
      <c r="C4" s="96"/>
      <c r="D4" s="96"/>
      <c r="E4" s="96"/>
      <c r="F4" s="96"/>
      <c r="G4" s="96"/>
      <c r="H4" s="96"/>
      <c r="I4" s="96"/>
      <c r="J4" s="96"/>
    </row>
    <row r="5" spans="1:10">
      <c r="A5" s="97" t="s">
        <v>93</v>
      </c>
      <c r="B5" s="96" t="s">
        <v>94</v>
      </c>
      <c r="C5" s="98"/>
      <c r="D5" s="99" t="s">
        <v>95</v>
      </c>
      <c r="E5" s="97" t="s">
        <v>93</v>
      </c>
      <c r="F5" s="98" t="str">
        <f>'1.4.3'!F5</f>
        <v>Penyelenggaraan Pemerintahan Desa</v>
      </c>
      <c r="G5" s="96"/>
      <c r="H5" s="96"/>
      <c r="I5" s="96"/>
      <c r="J5" s="96"/>
    </row>
    <row r="6" spans="1:10">
      <c r="A6" s="97" t="s">
        <v>96</v>
      </c>
      <c r="B6" s="96" t="s">
        <v>97</v>
      </c>
      <c r="C6" s="98"/>
      <c r="D6" s="99" t="s">
        <v>95</v>
      </c>
      <c r="E6" s="97" t="s">
        <v>292</v>
      </c>
      <c r="F6" s="98" t="str">
        <f>'1.4.3'!F6</f>
        <v>Tata Praja Pemerintahan, Perencanaan, Keuangan dan Pelaporan</v>
      </c>
      <c r="G6" s="96"/>
      <c r="H6" s="96"/>
      <c r="I6" s="96"/>
      <c r="J6" s="96"/>
    </row>
    <row r="7" spans="1:10">
      <c r="A7" s="97" t="s">
        <v>99</v>
      </c>
      <c r="B7" s="96" t="s">
        <v>100</v>
      </c>
      <c r="C7" s="98"/>
      <c r="D7" s="99" t="s">
        <v>95</v>
      </c>
      <c r="E7" s="97" t="s">
        <v>318</v>
      </c>
      <c r="F7" s="98" t="str">
        <f>LAMPIRAN!F67</f>
        <v>Penyusunan Dokumen Keuangan Desa (APBDes/ APBDes Perubahan)</v>
      </c>
      <c r="G7" s="96"/>
      <c r="H7" s="96"/>
      <c r="I7" s="96"/>
      <c r="J7" s="96"/>
    </row>
    <row r="8" spans="1:10">
      <c r="A8" s="97" t="s">
        <v>102</v>
      </c>
      <c r="B8" s="96" t="s">
        <v>103</v>
      </c>
      <c r="C8" s="98"/>
      <c r="D8" s="99" t="s">
        <v>95</v>
      </c>
      <c r="E8" s="920" t="str">
        <f>'1.4.3'!E8:F8</f>
        <v>01 Januari s/d 31 Desember 2024</v>
      </c>
      <c r="F8" s="920"/>
      <c r="G8" s="96"/>
      <c r="H8" s="96"/>
      <c r="I8" s="96"/>
      <c r="J8" s="96"/>
    </row>
    <row r="9" spans="1:10">
      <c r="A9" s="97"/>
      <c r="B9" s="96" t="s">
        <v>104</v>
      </c>
      <c r="C9" s="98"/>
      <c r="D9" s="99"/>
      <c r="E9" s="96"/>
      <c r="F9" s="98"/>
      <c r="G9" s="96"/>
      <c r="H9" s="96"/>
      <c r="I9" s="96"/>
      <c r="J9" s="96"/>
    </row>
    <row r="10" spans="1:10">
      <c r="A10" s="97" t="s">
        <v>105</v>
      </c>
      <c r="B10" s="96" t="s">
        <v>106</v>
      </c>
      <c r="C10" s="98"/>
      <c r="D10" s="99" t="s">
        <v>95</v>
      </c>
      <c r="E10" s="920" t="s">
        <v>107</v>
      </c>
      <c r="F10" s="920"/>
      <c r="G10" s="96"/>
      <c r="H10" s="96"/>
      <c r="I10" s="96"/>
      <c r="J10" s="96"/>
    </row>
    <row r="11" spans="1:10">
      <c r="A11" s="927" t="s">
        <v>108</v>
      </c>
      <c r="B11" s="927"/>
      <c r="C11" s="98"/>
      <c r="D11" s="100" t="s">
        <v>95</v>
      </c>
      <c r="E11" s="101"/>
      <c r="F11" s="98"/>
      <c r="G11" s="96"/>
      <c r="H11" s="96"/>
      <c r="I11" s="96"/>
      <c r="J11" s="96"/>
    </row>
    <row r="12" spans="1:10">
      <c r="A12" s="928" t="s">
        <v>109</v>
      </c>
      <c r="B12" s="928"/>
      <c r="C12" s="928" t="s">
        <v>110</v>
      </c>
      <c r="D12" s="928"/>
      <c r="E12" s="928"/>
      <c r="F12" s="928"/>
      <c r="G12" s="929" t="s">
        <v>111</v>
      </c>
      <c r="H12" s="930"/>
      <c r="I12" s="926" t="s">
        <v>112</v>
      </c>
      <c r="J12" s="926" t="s">
        <v>113</v>
      </c>
    </row>
    <row r="13" spans="1:10">
      <c r="A13" s="928"/>
      <c r="B13" s="928"/>
      <c r="C13" s="928"/>
      <c r="D13" s="928"/>
      <c r="E13" s="928"/>
      <c r="F13" s="928"/>
      <c r="G13" s="931"/>
      <c r="H13" s="932"/>
      <c r="I13" s="926"/>
      <c r="J13" s="926"/>
    </row>
    <row r="14" spans="1:10">
      <c r="A14" s="928"/>
      <c r="B14" s="928"/>
      <c r="C14" s="928"/>
      <c r="D14" s="928"/>
      <c r="E14" s="928"/>
      <c r="F14" s="928"/>
      <c r="G14" s="933"/>
      <c r="H14" s="934"/>
      <c r="I14" s="926"/>
      <c r="J14" s="926"/>
    </row>
    <row r="15" spans="1:10">
      <c r="A15" s="923">
        <v>1</v>
      </c>
      <c r="B15" s="923"/>
      <c r="C15" s="923">
        <v>2</v>
      </c>
      <c r="D15" s="923"/>
      <c r="E15" s="923"/>
      <c r="F15" s="923"/>
      <c r="G15" s="924">
        <v>3</v>
      </c>
      <c r="H15" s="925"/>
      <c r="I15" s="102">
        <v>4</v>
      </c>
      <c r="J15" s="102">
        <v>5</v>
      </c>
    </row>
    <row r="16" spans="1:10">
      <c r="A16" s="104"/>
      <c r="B16" s="105"/>
      <c r="C16" s="106"/>
      <c r="D16" s="107"/>
      <c r="E16" s="107"/>
      <c r="F16" s="108"/>
      <c r="G16" s="109"/>
      <c r="H16" s="105"/>
      <c r="I16" s="110"/>
      <c r="J16" s="110"/>
    </row>
    <row r="17" spans="1:10">
      <c r="A17" s="106" t="str">
        <f>E5</f>
        <v>1.</v>
      </c>
      <c r="B17" s="105"/>
      <c r="C17" s="106" t="str">
        <f>F5</f>
        <v>Penyelenggaraan Pemerintahan Desa</v>
      </c>
      <c r="D17" s="107"/>
      <c r="E17" s="107"/>
      <c r="F17" s="108"/>
      <c r="G17" s="109"/>
      <c r="H17" s="105"/>
      <c r="I17" s="110"/>
      <c r="J17" s="110">
        <f>J18</f>
        <v>3589000</v>
      </c>
    </row>
    <row r="18" spans="1:10">
      <c r="A18" s="111" t="str">
        <f>E6</f>
        <v>1.4</v>
      </c>
      <c r="B18" s="105"/>
      <c r="C18" s="106" t="str">
        <f>F6</f>
        <v>Tata Praja Pemerintahan, Perencanaan, Keuangan dan Pelaporan</v>
      </c>
      <c r="D18" s="107"/>
      <c r="E18" s="107"/>
      <c r="F18" s="108"/>
      <c r="G18" s="109"/>
      <c r="H18" s="105"/>
      <c r="I18" s="110"/>
      <c r="J18" s="110">
        <f>J19</f>
        <v>3589000</v>
      </c>
    </row>
    <row r="19" spans="1:10">
      <c r="A19" s="111" t="str">
        <f>E7</f>
        <v>1.4.4</v>
      </c>
      <c r="B19" s="105"/>
      <c r="C19" s="106" t="str">
        <f>F7</f>
        <v>Penyusunan Dokumen Keuangan Desa (APBDes/ APBDes Perubahan)</v>
      </c>
      <c r="D19" s="107"/>
      <c r="E19" s="107"/>
      <c r="F19" s="108"/>
      <c r="G19" s="109"/>
      <c r="H19" s="105"/>
      <c r="I19" s="110"/>
      <c r="J19" s="110">
        <f>J20</f>
        <v>3589000</v>
      </c>
    </row>
    <row r="20" spans="1:10">
      <c r="A20" s="104" t="s">
        <v>319</v>
      </c>
      <c r="B20" s="105"/>
      <c r="C20" s="112" t="s">
        <v>43</v>
      </c>
      <c r="D20" s="113"/>
      <c r="E20" s="113"/>
      <c r="F20" s="108"/>
      <c r="G20" s="109"/>
      <c r="H20" s="105"/>
      <c r="I20" s="110"/>
      <c r="J20" s="110">
        <f>J21</f>
        <v>3589000</v>
      </c>
    </row>
    <row r="21" spans="1:10" s="115" customFormat="1">
      <c r="A21" s="104" t="s">
        <v>320</v>
      </c>
      <c r="B21" s="105"/>
      <c r="C21" s="124" t="s">
        <v>161</v>
      </c>
      <c r="D21" s="113"/>
      <c r="E21" s="113"/>
      <c r="F21" s="114"/>
      <c r="G21" s="109"/>
      <c r="H21" s="105"/>
      <c r="I21" s="110"/>
      <c r="J21" s="110">
        <f>J22+J27+J31</f>
        <v>3589000</v>
      </c>
    </row>
    <row r="22" spans="1:10" s="115" customFormat="1">
      <c r="A22" s="104" t="s">
        <v>321</v>
      </c>
      <c r="B22" s="105"/>
      <c r="C22" s="113" t="s">
        <v>163</v>
      </c>
      <c r="D22" s="113"/>
      <c r="E22" s="113"/>
      <c r="F22" s="114"/>
      <c r="G22" s="109"/>
      <c r="H22" s="105"/>
      <c r="I22" s="110"/>
      <c r="J22" s="110">
        <f>SUM(J23:J25)</f>
        <v>434000</v>
      </c>
    </row>
    <row r="23" spans="1:10" s="115" customFormat="1">
      <c r="A23" s="104"/>
      <c r="B23" s="105"/>
      <c r="C23" s="125" t="s">
        <v>57</v>
      </c>
      <c r="D23" s="142" t="s">
        <v>166</v>
      </c>
      <c r="E23" s="142"/>
      <c r="F23" s="114"/>
      <c r="G23" s="122">
        <v>5</v>
      </c>
      <c r="H23" s="118" t="s">
        <v>165</v>
      </c>
      <c r="I23" s="123">
        <v>50000</v>
      </c>
      <c r="J23" s="123">
        <f>G23*I23</f>
        <v>250000</v>
      </c>
    </row>
    <row r="24" spans="1:10" s="115" customFormat="1">
      <c r="A24" s="104"/>
      <c r="B24" s="105"/>
      <c r="C24" s="125" t="s">
        <v>57</v>
      </c>
      <c r="D24" s="120" t="s">
        <v>259</v>
      </c>
      <c r="E24" s="120"/>
      <c r="F24" s="121"/>
      <c r="G24" s="122">
        <v>12</v>
      </c>
      <c r="H24" s="118" t="s">
        <v>170</v>
      </c>
      <c r="I24" s="123">
        <v>3000</v>
      </c>
      <c r="J24" s="123">
        <f t="shared" ref="J24:J25" si="0">G24*I24</f>
        <v>36000</v>
      </c>
    </row>
    <row r="25" spans="1:10" s="115" customFormat="1">
      <c r="A25" s="104"/>
      <c r="B25" s="105"/>
      <c r="C25" s="125" t="s">
        <v>57</v>
      </c>
      <c r="D25" s="142" t="s">
        <v>172</v>
      </c>
      <c r="E25" s="120"/>
      <c r="F25" s="121"/>
      <c r="G25" s="122">
        <v>4</v>
      </c>
      <c r="H25" s="118" t="s">
        <v>167</v>
      </c>
      <c r="I25" s="123">
        <v>37000</v>
      </c>
      <c r="J25" s="123">
        <f t="shared" si="0"/>
        <v>148000</v>
      </c>
    </row>
    <row r="26" spans="1:10" s="115" customFormat="1">
      <c r="A26" s="104"/>
      <c r="B26" s="105"/>
      <c r="C26" s="124"/>
      <c r="D26" s="113"/>
      <c r="E26" s="113"/>
      <c r="F26" s="114"/>
      <c r="G26" s="109"/>
      <c r="H26" s="105"/>
      <c r="I26" s="110"/>
      <c r="J26" s="110"/>
    </row>
    <row r="27" spans="1:10" s="115" customFormat="1">
      <c r="A27" s="104" t="s">
        <v>196</v>
      </c>
      <c r="B27" s="105"/>
      <c r="C27" s="113" t="s">
        <v>265</v>
      </c>
      <c r="D27" s="113"/>
      <c r="E27" s="113"/>
      <c r="F27" s="114"/>
      <c r="G27" s="109"/>
      <c r="H27" s="105"/>
      <c r="I27" s="110"/>
      <c r="J27" s="110">
        <f>SUM(J28:J29)</f>
        <v>515000</v>
      </c>
    </row>
    <row r="28" spans="1:10" s="115" customFormat="1">
      <c r="A28" s="104"/>
      <c r="B28" s="105"/>
      <c r="C28" s="125" t="s">
        <v>57</v>
      </c>
      <c r="D28" s="120" t="s">
        <v>198</v>
      </c>
      <c r="E28" s="120"/>
      <c r="F28" s="121"/>
      <c r="G28" s="122">
        <v>1500</v>
      </c>
      <c r="H28" s="118" t="s">
        <v>199</v>
      </c>
      <c r="I28" s="123">
        <v>250</v>
      </c>
      <c r="J28" s="123">
        <f>G28*I28</f>
        <v>375000</v>
      </c>
    </row>
    <row r="29" spans="1:10" s="115" customFormat="1">
      <c r="A29" s="104"/>
      <c r="B29" s="105"/>
      <c r="C29" s="125" t="s">
        <v>57</v>
      </c>
      <c r="D29" s="120" t="s">
        <v>200</v>
      </c>
      <c r="E29" s="120"/>
      <c r="F29" s="121"/>
      <c r="G29" s="122">
        <v>20</v>
      </c>
      <c r="H29" s="118" t="s">
        <v>201</v>
      </c>
      <c r="I29" s="123">
        <v>7000</v>
      </c>
      <c r="J29" s="123">
        <f>G29*I29</f>
        <v>140000</v>
      </c>
    </row>
    <row r="30" spans="1:10" s="115" customFormat="1">
      <c r="A30" s="104"/>
      <c r="B30" s="105"/>
      <c r="C30" s="124"/>
      <c r="D30" s="113"/>
      <c r="E30" s="113"/>
      <c r="F30" s="114"/>
      <c r="G30" s="109"/>
      <c r="H30" s="105"/>
      <c r="I30" s="110"/>
      <c r="J30" s="110"/>
    </row>
    <row r="31" spans="1:10" s="115" customFormat="1">
      <c r="A31" s="104" t="s">
        <v>202</v>
      </c>
      <c r="B31" s="105"/>
      <c r="C31" s="124" t="s">
        <v>267</v>
      </c>
      <c r="D31" s="113"/>
      <c r="E31" s="113"/>
      <c r="F31" s="114"/>
      <c r="G31" s="109"/>
      <c r="H31" s="105"/>
      <c r="I31" s="110"/>
      <c r="J31" s="110">
        <f>J32+J36</f>
        <v>2640000</v>
      </c>
    </row>
    <row r="32" spans="1:10">
      <c r="A32" s="117"/>
      <c r="B32" s="118"/>
      <c r="C32" s="124" t="s">
        <v>305</v>
      </c>
      <c r="D32" s="113" t="s">
        <v>978</v>
      </c>
      <c r="E32" s="113"/>
      <c r="F32" s="114"/>
      <c r="G32" s="109"/>
      <c r="H32" s="105"/>
      <c r="I32" s="110"/>
      <c r="J32" s="110">
        <f>SUM(J33:J34)</f>
        <v>1800000</v>
      </c>
    </row>
    <row r="33" spans="1:10">
      <c r="A33" s="104"/>
      <c r="B33" s="105"/>
      <c r="C33" s="124"/>
      <c r="D33" s="125" t="s">
        <v>57</v>
      </c>
      <c r="E33" s="120" t="s">
        <v>820</v>
      </c>
      <c r="F33" s="121"/>
      <c r="G33" s="122">
        <v>60</v>
      </c>
      <c r="H33" s="118" t="s">
        <v>209</v>
      </c>
      <c r="I33" s="123">
        <v>20000</v>
      </c>
      <c r="J33" s="123">
        <f t="shared" ref="J33:J38" si="1">G33*I33</f>
        <v>1200000</v>
      </c>
    </row>
    <row r="34" spans="1:10" s="115" customFormat="1">
      <c r="A34" s="117"/>
      <c r="B34" s="118"/>
      <c r="C34" s="119"/>
      <c r="D34" s="125" t="s">
        <v>57</v>
      </c>
      <c r="E34" s="120" t="s">
        <v>322</v>
      </c>
      <c r="F34" s="121"/>
      <c r="G34" s="122">
        <f>G33</f>
        <v>60</v>
      </c>
      <c r="H34" s="118" t="s">
        <v>209</v>
      </c>
      <c r="I34" s="123">
        <v>10000</v>
      </c>
      <c r="J34" s="123">
        <f t="shared" si="1"/>
        <v>600000</v>
      </c>
    </row>
    <row r="35" spans="1:10">
      <c r="A35" s="104"/>
      <c r="B35" s="105"/>
      <c r="C35" s="119"/>
      <c r="D35" s="120"/>
      <c r="E35" s="120"/>
      <c r="F35" s="121"/>
      <c r="G35" s="122"/>
      <c r="H35" s="118"/>
      <c r="I35" s="123"/>
      <c r="J35" s="123"/>
    </row>
    <row r="36" spans="1:10" s="115" customFormat="1">
      <c r="A36" s="117"/>
      <c r="B36" s="118"/>
      <c r="C36" s="124" t="s">
        <v>312</v>
      </c>
      <c r="D36" s="113" t="s">
        <v>313</v>
      </c>
      <c r="E36" s="113"/>
      <c r="F36" s="114"/>
      <c r="G36" s="109"/>
      <c r="H36" s="105"/>
      <c r="I36" s="110"/>
      <c r="J36" s="110">
        <f>SUM(J37:J38)</f>
        <v>840000</v>
      </c>
    </row>
    <row r="37" spans="1:10">
      <c r="A37" s="104"/>
      <c r="B37" s="105"/>
      <c r="C37" s="124"/>
      <c r="D37" s="125" t="s">
        <v>57</v>
      </c>
      <c r="E37" s="120" t="s">
        <v>821</v>
      </c>
      <c r="F37" s="121"/>
      <c r="G37" s="122">
        <v>28</v>
      </c>
      <c r="H37" s="118" t="s">
        <v>209</v>
      </c>
      <c r="I37" s="123">
        <v>20000</v>
      </c>
      <c r="J37" s="123">
        <f t="shared" ref="J37" si="2">G37*I37</f>
        <v>560000</v>
      </c>
    </row>
    <row r="38" spans="1:10">
      <c r="A38" s="117"/>
      <c r="B38" s="118"/>
      <c r="C38" s="119"/>
      <c r="D38" s="125" t="s">
        <v>57</v>
      </c>
      <c r="E38" s="120" t="s">
        <v>323</v>
      </c>
      <c r="F38" s="121"/>
      <c r="G38" s="122">
        <f>G37</f>
        <v>28</v>
      </c>
      <c r="H38" s="118" t="s">
        <v>209</v>
      </c>
      <c r="I38" s="123">
        <v>10000</v>
      </c>
      <c r="J38" s="123">
        <f t="shared" si="1"/>
        <v>280000</v>
      </c>
    </row>
    <row r="39" spans="1:10" ht="15" thickBot="1">
      <c r="A39" s="117"/>
      <c r="B39" s="118"/>
      <c r="C39" s="127"/>
      <c r="D39" s="128"/>
      <c r="E39" s="128"/>
      <c r="F39" s="129"/>
      <c r="G39" s="122"/>
      <c r="H39" s="118"/>
      <c r="I39" s="123"/>
      <c r="J39" s="123"/>
    </row>
    <row r="40" spans="1:10" ht="15" thickTop="1">
      <c r="A40" s="1001" t="s">
        <v>126</v>
      </c>
      <c r="B40" s="1002"/>
      <c r="C40" s="1002"/>
      <c r="D40" s="1002"/>
      <c r="E40" s="1002"/>
      <c r="F40" s="1002"/>
      <c r="G40" s="1002"/>
      <c r="H40" s="1002"/>
      <c r="I40" s="1003"/>
      <c r="J40" s="130">
        <f>J17</f>
        <v>3589000</v>
      </c>
    </row>
    <row r="41" spans="1:10">
      <c r="A41" s="131"/>
      <c r="B41" s="942" t="s">
        <v>127</v>
      </c>
      <c r="C41" s="942"/>
      <c r="D41" s="942"/>
      <c r="E41" s="942"/>
      <c r="F41" s="942"/>
      <c r="G41" s="132"/>
      <c r="H41" s="132"/>
      <c r="I41" s="132"/>
      <c r="J41" s="133"/>
    </row>
    <row r="42" spans="1:10">
      <c r="A42" s="943" t="s">
        <v>128</v>
      </c>
      <c r="B42" s="920"/>
      <c r="C42" s="920"/>
      <c r="D42" s="99" t="s">
        <v>95</v>
      </c>
      <c r="E42" s="944">
        <v>0</v>
      </c>
      <c r="F42" s="944"/>
      <c r="G42" s="96"/>
      <c r="H42" s="96"/>
      <c r="I42" s="96"/>
      <c r="J42" s="135"/>
    </row>
    <row r="43" spans="1:10">
      <c r="A43" s="943" t="s">
        <v>129</v>
      </c>
      <c r="B43" s="920"/>
      <c r="C43" s="920"/>
      <c r="D43" s="99" t="s">
        <v>95</v>
      </c>
      <c r="E43" s="944">
        <f>J40</f>
        <v>3589000</v>
      </c>
      <c r="F43" s="944"/>
      <c r="G43" s="96"/>
      <c r="H43" s="96"/>
      <c r="I43" s="96"/>
      <c r="J43" s="135"/>
    </row>
    <row r="44" spans="1:10">
      <c r="A44" s="943" t="s">
        <v>130</v>
      </c>
      <c r="B44" s="920"/>
      <c r="C44" s="920"/>
      <c r="D44" s="99" t="s">
        <v>95</v>
      </c>
      <c r="E44" s="944">
        <v>0</v>
      </c>
      <c r="F44" s="944"/>
      <c r="G44" s="96"/>
      <c r="H44" s="96"/>
      <c r="I44" s="96"/>
      <c r="J44" s="135"/>
    </row>
    <row r="45" spans="1:10">
      <c r="A45" s="945" t="s">
        <v>131</v>
      </c>
      <c r="B45" s="946"/>
      <c r="C45" s="946"/>
      <c r="D45" s="136" t="s">
        <v>95</v>
      </c>
      <c r="E45" s="971">
        <v>0</v>
      </c>
      <c r="F45" s="971"/>
      <c r="G45" s="137"/>
      <c r="H45" s="137"/>
      <c r="I45" s="137"/>
      <c r="J45" s="138"/>
    </row>
    <row r="46" spans="1:10">
      <c r="A46" s="131"/>
      <c r="B46" s="132"/>
      <c r="C46" s="132"/>
      <c r="D46" s="132"/>
      <c r="E46" s="132"/>
      <c r="F46" s="133"/>
      <c r="G46" s="961" t="s">
        <v>1108</v>
      </c>
      <c r="H46" s="961"/>
      <c r="I46" s="961"/>
      <c r="J46" s="962"/>
    </row>
    <row r="47" spans="1:10">
      <c r="A47" s="139"/>
      <c r="B47" s="947"/>
      <c r="C47" s="947"/>
      <c r="D47" s="947"/>
      <c r="E47" s="947"/>
      <c r="F47" s="948"/>
      <c r="G47" s="96"/>
      <c r="H47" s="96"/>
      <c r="I47" s="96"/>
      <c r="J47" s="135"/>
    </row>
    <row r="48" spans="1:10">
      <c r="A48" s="139"/>
      <c r="B48" s="927"/>
      <c r="C48" s="927"/>
      <c r="D48" s="927"/>
      <c r="E48" s="927"/>
      <c r="F48" s="949"/>
      <c r="G48" s="950" t="s">
        <v>1094</v>
      </c>
      <c r="H48" s="927"/>
      <c r="I48" s="927"/>
      <c r="J48" s="949"/>
    </row>
    <row r="49" spans="1:10">
      <c r="A49" s="139"/>
      <c r="B49" s="96"/>
      <c r="C49" s="96"/>
      <c r="D49" s="96"/>
      <c r="E49" s="96"/>
      <c r="F49" s="135"/>
      <c r="G49" s="96"/>
      <c r="H49" s="96"/>
      <c r="I49" s="96"/>
      <c r="J49" s="135"/>
    </row>
    <row r="50" spans="1:10">
      <c r="A50" s="139"/>
      <c r="B50" s="96"/>
      <c r="C50" s="96"/>
      <c r="D50" s="96"/>
      <c r="E50" s="96"/>
      <c r="F50" s="135"/>
      <c r="G50" s="96"/>
      <c r="H50" s="96"/>
      <c r="I50" s="96"/>
      <c r="J50" s="135"/>
    </row>
    <row r="51" spans="1:10">
      <c r="A51" s="139"/>
      <c r="B51" s="96"/>
      <c r="C51" s="96"/>
      <c r="D51" s="96"/>
      <c r="E51" s="96"/>
      <c r="F51" s="135"/>
      <c r="G51" s="96"/>
      <c r="H51" s="96"/>
      <c r="I51" s="96"/>
      <c r="J51" s="135"/>
    </row>
    <row r="52" spans="1:10">
      <c r="A52" s="139"/>
      <c r="B52" s="96"/>
      <c r="C52" s="96"/>
      <c r="D52" s="96"/>
      <c r="E52" s="96"/>
      <c r="F52" s="135"/>
      <c r="G52" s="96"/>
      <c r="H52" s="96"/>
      <c r="I52" s="96"/>
      <c r="J52" s="135"/>
    </row>
    <row r="53" spans="1:10">
      <c r="A53" s="139"/>
      <c r="B53" s="951"/>
      <c r="C53" s="951"/>
      <c r="D53" s="951"/>
      <c r="E53" s="951"/>
      <c r="F53" s="952"/>
      <c r="G53" s="953" t="s">
        <v>1040</v>
      </c>
      <c r="H53" s="951"/>
      <c r="I53" s="951"/>
      <c r="J53" s="952"/>
    </row>
    <row r="54" spans="1:10">
      <c r="A54" s="140"/>
      <c r="B54" s="137"/>
      <c r="C54" s="137"/>
      <c r="D54" s="137"/>
      <c r="E54" s="137"/>
      <c r="F54" s="138"/>
      <c r="G54" s="958"/>
      <c r="H54" s="958"/>
      <c r="I54" s="958"/>
      <c r="J54" s="959"/>
    </row>
    <row r="55" spans="1:10">
      <c r="A55" s="96"/>
      <c r="B55" s="96"/>
      <c r="C55" s="96"/>
      <c r="D55" s="96"/>
      <c r="E55" s="96"/>
      <c r="F55" s="96"/>
      <c r="G55" s="951"/>
      <c r="H55" s="951"/>
      <c r="I55" s="951"/>
      <c r="J55" s="951"/>
    </row>
  </sheetData>
  <mergeCells count="32">
    <mergeCell ref="G55:J55"/>
    <mergeCell ref="A44:C44"/>
    <mergeCell ref="E44:F44"/>
    <mergeCell ref="A45:C45"/>
    <mergeCell ref="E45:F45"/>
    <mergeCell ref="G46:J46"/>
    <mergeCell ref="B47:F47"/>
    <mergeCell ref="B48:F48"/>
    <mergeCell ref="G48:J48"/>
    <mergeCell ref="B53:F53"/>
    <mergeCell ref="G53:J53"/>
    <mergeCell ref="G54:J54"/>
    <mergeCell ref="A40:I40"/>
    <mergeCell ref="B41:F41"/>
    <mergeCell ref="A42:C42"/>
    <mergeCell ref="E42:F42"/>
    <mergeCell ref="A43:C43"/>
    <mergeCell ref="E43:F43"/>
    <mergeCell ref="A15:B15"/>
    <mergeCell ref="C15:F15"/>
    <mergeCell ref="G15:H15"/>
    <mergeCell ref="A12:B14"/>
    <mergeCell ref="C12:F14"/>
    <mergeCell ref="G12:H14"/>
    <mergeCell ref="I12:I14"/>
    <mergeCell ref="J12:J14"/>
    <mergeCell ref="A11:B11"/>
    <mergeCell ref="A1:J1"/>
    <mergeCell ref="A2:J2"/>
    <mergeCell ref="A3:J3"/>
    <mergeCell ref="E8:F8"/>
    <mergeCell ref="E10:F10"/>
  </mergeCells>
  <pageMargins left="0.70866141732283472" right="0.31496062992125984" top="0.55118110236220474" bottom="0.31496062992125984" header="0.31496062992125984" footer="0.31496062992125984"/>
  <pageSetup paperSize="5" scale="80" orientation="portrait" horizontalDpi="4294967293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52"/>
  <sheetViews>
    <sheetView topLeftCell="A7" workbookViewId="0">
      <selection activeCell="I17" sqref="I17"/>
    </sheetView>
  </sheetViews>
  <sheetFormatPr defaultRowHeight="14.25"/>
  <cols>
    <col min="1" max="1" width="2.7109375" style="94" customWidth="1"/>
    <col min="2" max="2" width="10.7109375" style="94" customWidth="1"/>
    <col min="3" max="4" width="2.7109375" style="94" customWidth="1"/>
    <col min="5" max="5" width="9.140625" style="94"/>
    <col min="6" max="6" width="25.7109375" style="94" customWidth="1"/>
    <col min="7" max="7" width="5.85546875" style="94" customWidth="1"/>
    <col min="8" max="8" width="8.7109375" style="94" customWidth="1"/>
    <col min="9" max="9" width="13.7109375" style="94" customWidth="1"/>
    <col min="10" max="10" width="17.7109375" style="94" customWidth="1"/>
    <col min="11" max="11" width="2.7109375" style="94" customWidth="1"/>
    <col min="12" max="15" width="12.7109375" style="94" customWidth="1"/>
    <col min="16" max="16384" width="9.140625" style="94"/>
  </cols>
  <sheetData>
    <row r="1" spans="1:15" ht="15.75">
      <c r="A1" s="921" t="s">
        <v>90</v>
      </c>
      <c r="B1" s="921"/>
      <c r="C1" s="921"/>
      <c r="D1" s="921"/>
      <c r="E1" s="921"/>
      <c r="F1" s="921"/>
      <c r="G1" s="921"/>
      <c r="H1" s="921"/>
      <c r="I1" s="921"/>
      <c r="J1" s="921"/>
      <c r="L1" s="95"/>
      <c r="M1" s="95"/>
      <c r="N1" s="95"/>
      <c r="O1" s="95"/>
    </row>
    <row r="2" spans="1:15" ht="15.75">
      <c r="A2" s="921" t="s">
        <v>91</v>
      </c>
      <c r="B2" s="921"/>
      <c r="C2" s="921"/>
      <c r="D2" s="921"/>
      <c r="E2" s="921"/>
      <c r="F2" s="921"/>
      <c r="G2" s="921"/>
      <c r="H2" s="921"/>
      <c r="I2" s="921"/>
      <c r="J2" s="921"/>
      <c r="L2" s="95"/>
      <c r="M2" s="95"/>
      <c r="N2" s="95"/>
      <c r="O2" s="95"/>
    </row>
    <row r="3" spans="1:15" ht="15.75">
      <c r="A3" s="921" t="s">
        <v>1111</v>
      </c>
      <c r="B3" s="921"/>
      <c r="C3" s="921"/>
      <c r="D3" s="921"/>
      <c r="E3" s="921"/>
      <c r="F3" s="921"/>
      <c r="G3" s="921"/>
      <c r="H3" s="921"/>
      <c r="I3" s="921"/>
      <c r="J3" s="921"/>
      <c r="L3" s="95"/>
      <c r="M3" s="95"/>
      <c r="N3" s="95"/>
      <c r="O3" s="95"/>
    </row>
    <row r="4" spans="1:15">
      <c r="A4" s="96"/>
      <c r="B4" s="96"/>
      <c r="C4" s="96"/>
      <c r="D4" s="96"/>
      <c r="E4" s="96"/>
      <c r="F4" s="96"/>
      <c r="G4" s="96"/>
      <c r="H4" s="96"/>
      <c r="I4" s="96"/>
      <c r="J4" s="96"/>
      <c r="L4" s="95"/>
      <c r="M4" s="95"/>
      <c r="N4" s="95"/>
      <c r="O4" s="95"/>
    </row>
    <row r="5" spans="1:15">
      <c r="A5" s="97" t="s">
        <v>93</v>
      </c>
      <c r="B5" s="96" t="s">
        <v>94</v>
      </c>
      <c r="C5" s="98"/>
      <c r="D5" s="99" t="s">
        <v>95</v>
      </c>
      <c r="E5" s="97" t="s">
        <v>93</v>
      </c>
      <c r="F5" s="98" t="str">
        <f>'1.4.4'!F5</f>
        <v>Penyelenggaraan Pemerintahan Desa</v>
      </c>
      <c r="G5" s="96"/>
      <c r="H5" s="96"/>
      <c r="I5" s="96"/>
      <c r="J5" s="96"/>
      <c r="L5" s="95"/>
      <c r="M5" s="95"/>
      <c r="N5" s="95"/>
      <c r="O5" s="95"/>
    </row>
    <row r="6" spans="1:15">
      <c r="A6" s="97" t="s">
        <v>96</v>
      </c>
      <c r="B6" s="96" t="s">
        <v>97</v>
      </c>
      <c r="C6" s="98"/>
      <c r="D6" s="99" t="s">
        <v>95</v>
      </c>
      <c r="E6" s="97" t="s">
        <v>325</v>
      </c>
      <c r="F6" s="98" t="str">
        <f>LAMPIRAN!F60</f>
        <v>Tata Praja Pemerintahan, Perencanaan, Keuangan dan Pelaporan</v>
      </c>
      <c r="G6" s="96"/>
      <c r="H6" s="96"/>
      <c r="I6" s="96"/>
      <c r="J6" s="96"/>
      <c r="L6" s="95"/>
      <c r="M6" s="95"/>
      <c r="N6" s="95"/>
      <c r="O6" s="95"/>
    </row>
    <row r="7" spans="1:15">
      <c r="A7" s="97" t="s">
        <v>99</v>
      </c>
      <c r="B7" s="96" t="s">
        <v>100</v>
      </c>
      <c r="C7" s="98"/>
      <c r="D7" s="99" t="s">
        <v>95</v>
      </c>
      <c r="E7" s="97" t="s">
        <v>986</v>
      </c>
      <c r="F7" s="98" t="s">
        <v>80</v>
      </c>
      <c r="G7" s="96"/>
      <c r="H7" s="96"/>
      <c r="I7" s="96"/>
      <c r="J7" s="96"/>
      <c r="L7" s="95"/>
      <c r="M7" s="95"/>
      <c r="N7" s="95"/>
      <c r="O7" s="95"/>
    </row>
    <row r="8" spans="1:15">
      <c r="A8" s="97" t="s">
        <v>102</v>
      </c>
      <c r="B8" s="96" t="s">
        <v>103</v>
      </c>
      <c r="C8" s="98"/>
      <c r="D8" s="99" t="s">
        <v>95</v>
      </c>
      <c r="E8" s="920" t="str">
        <f>'1.1.7'!E9:F9</f>
        <v>01 Januari s/d 31 Desember 2024</v>
      </c>
      <c r="F8" s="920"/>
      <c r="G8" s="96"/>
      <c r="H8" s="96"/>
      <c r="I8" s="96"/>
      <c r="J8" s="96"/>
      <c r="L8" s="95"/>
      <c r="M8" s="95"/>
      <c r="N8" s="95"/>
      <c r="O8" s="95"/>
    </row>
    <row r="9" spans="1:15">
      <c r="A9" s="97"/>
      <c r="B9" s="96" t="s">
        <v>104</v>
      </c>
      <c r="C9" s="98"/>
      <c r="D9" s="99"/>
      <c r="E9" s="96"/>
      <c r="F9" s="98"/>
      <c r="G9" s="96"/>
      <c r="H9" s="96"/>
      <c r="I9" s="96"/>
      <c r="J9" s="96"/>
      <c r="L9" s="95"/>
      <c r="M9" s="95"/>
      <c r="N9" s="95"/>
      <c r="O9" s="95"/>
    </row>
    <row r="10" spans="1:15">
      <c r="A10" s="97" t="s">
        <v>105</v>
      </c>
      <c r="B10" s="96" t="s">
        <v>106</v>
      </c>
      <c r="C10" s="98"/>
      <c r="D10" s="99" t="s">
        <v>95</v>
      </c>
      <c r="E10" s="920" t="s">
        <v>1125</v>
      </c>
      <c r="F10" s="920"/>
      <c r="G10" s="96"/>
      <c r="H10" s="96"/>
      <c r="I10" s="96"/>
      <c r="J10" s="96"/>
      <c r="L10" s="95"/>
      <c r="M10" s="95"/>
      <c r="N10" s="95"/>
      <c r="O10" s="95"/>
    </row>
    <row r="11" spans="1:15">
      <c r="A11" s="927" t="s">
        <v>108</v>
      </c>
      <c r="B11" s="927"/>
      <c r="C11" s="98"/>
      <c r="D11" s="100" t="s">
        <v>95</v>
      </c>
      <c r="E11" s="101"/>
      <c r="F11" s="98"/>
      <c r="G11" s="96"/>
      <c r="H11" s="96"/>
      <c r="I11" s="96"/>
      <c r="J11" s="96"/>
      <c r="L11" s="95"/>
      <c r="M11" s="95"/>
      <c r="N11" s="95"/>
      <c r="O11" s="95"/>
    </row>
    <row r="12" spans="1:15">
      <c r="A12" s="928" t="s">
        <v>109</v>
      </c>
      <c r="B12" s="928"/>
      <c r="C12" s="928" t="s">
        <v>110</v>
      </c>
      <c r="D12" s="928"/>
      <c r="E12" s="928"/>
      <c r="F12" s="928"/>
      <c r="G12" s="929" t="s">
        <v>111</v>
      </c>
      <c r="H12" s="930"/>
      <c r="I12" s="926" t="s">
        <v>112</v>
      </c>
      <c r="J12" s="926" t="s">
        <v>113</v>
      </c>
      <c r="L12" s="954" t="s">
        <v>114</v>
      </c>
      <c r="M12" s="954" t="s">
        <v>115</v>
      </c>
      <c r="N12" s="954" t="s">
        <v>116</v>
      </c>
      <c r="O12" s="954" t="s">
        <v>117</v>
      </c>
    </row>
    <row r="13" spans="1:15">
      <c r="A13" s="928"/>
      <c r="B13" s="928"/>
      <c r="C13" s="928"/>
      <c r="D13" s="928"/>
      <c r="E13" s="928"/>
      <c r="F13" s="928"/>
      <c r="G13" s="931"/>
      <c r="H13" s="932"/>
      <c r="I13" s="926"/>
      <c r="J13" s="926"/>
      <c r="L13" s="954"/>
      <c r="M13" s="954"/>
      <c r="N13" s="954"/>
      <c r="O13" s="954"/>
    </row>
    <row r="14" spans="1:15">
      <c r="A14" s="928"/>
      <c r="B14" s="928"/>
      <c r="C14" s="928"/>
      <c r="D14" s="928"/>
      <c r="E14" s="928"/>
      <c r="F14" s="928"/>
      <c r="G14" s="933"/>
      <c r="H14" s="934"/>
      <c r="I14" s="926"/>
      <c r="J14" s="926"/>
      <c r="L14" s="954"/>
      <c r="M14" s="954"/>
      <c r="N14" s="954"/>
      <c r="O14" s="954"/>
    </row>
    <row r="15" spans="1:15">
      <c r="A15" s="923">
        <v>1</v>
      </c>
      <c r="B15" s="923"/>
      <c r="C15" s="923">
        <v>2</v>
      </c>
      <c r="D15" s="923"/>
      <c r="E15" s="923"/>
      <c r="F15" s="923"/>
      <c r="G15" s="924">
        <v>3</v>
      </c>
      <c r="H15" s="925"/>
      <c r="I15" s="102">
        <v>4</v>
      </c>
      <c r="J15" s="102">
        <v>5</v>
      </c>
      <c r="L15" s="103">
        <v>1</v>
      </c>
      <c r="M15" s="103">
        <v>2</v>
      </c>
      <c r="N15" s="103">
        <v>3</v>
      </c>
      <c r="O15" s="103">
        <v>4</v>
      </c>
    </row>
    <row r="16" spans="1:15">
      <c r="A16" s="104"/>
      <c r="B16" s="105"/>
      <c r="C16" s="106"/>
      <c r="D16" s="107"/>
      <c r="E16" s="107"/>
      <c r="F16" s="108"/>
      <c r="G16" s="109"/>
      <c r="H16" s="105"/>
      <c r="I16" s="110"/>
      <c r="J16" s="110"/>
      <c r="L16" s="95"/>
      <c r="M16" s="95"/>
      <c r="N16" s="95"/>
      <c r="O16" s="95"/>
    </row>
    <row r="17" spans="1:15">
      <c r="A17" s="106" t="str">
        <f>E5</f>
        <v>1.</v>
      </c>
      <c r="B17" s="105"/>
      <c r="C17" s="106" t="str">
        <f>F5</f>
        <v>Penyelenggaraan Pemerintahan Desa</v>
      </c>
      <c r="D17" s="107"/>
      <c r="E17" s="107"/>
      <c r="F17" s="108"/>
      <c r="G17" s="109"/>
      <c r="H17" s="105"/>
      <c r="I17" s="110"/>
      <c r="J17" s="110">
        <f>J18</f>
        <v>1000000</v>
      </c>
      <c r="L17" s="95"/>
      <c r="M17" s="95"/>
      <c r="N17" s="95"/>
      <c r="O17" s="95"/>
    </row>
    <row r="18" spans="1:15">
      <c r="A18" s="111" t="str">
        <f>E6</f>
        <v>1.4.</v>
      </c>
      <c r="B18" s="105"/>
      <c r="C18" s="106" t="str">
        <f>F6</f>
        <v>Tata Praja Pemerintahan, Perencanaan, Keuangan dan Pelaporan</v>
      </c>
      <c r="D18" s="107"/>
      <c r="E18" s="107"/>
      <c r="F18" s="108"/>
      <c r="G18" s="109"/>
      <c r="H18" s="105"/>
      <c r="I18" s="110"/>
      <c r="J18" s="110">
        <f>J19</f>
        <v>1000000</v>
      </c>
      <c r="L18" s="95">
        <f>J18-4000000</f>
        <v>-3000000</v>
      </c>
      <c r="M18" s="95"/>
      <c r="N18" s="95"/>
      <c r="O18" s="95"/>
    </row>
    <row r="19" spans="1:15">
      <c r="A19" s="111" t="str">
        <f>E7</f>
        <v>1.4.11.</v>
      </c>
      <c r="B19" s="105"/>
      <c r="C19" s="106" t="str">
        <f>F7</f>
        <v xml:space="preserve">Penyelenggaraan Lomba antar kewilayahan dan pengiriman kontingen dalam mengikuti Lomba Desa </v>
      </c>
      <c r="D19" s="107"/>
      <c r="E19" s="107"/>
      <c r="F19" s="108"/>
      <c r="G19" s="109"/>
      <c r="H19" s="105"/>
      <c r="I19" s="110"/>
      <c r="J19" s="110">
        <f>J20</f>
        <v>1000000</v>
      </c>
      <c r="L19" s="95">
        <f>L18/250</f>
        <v>-12000</v>
      </c>
      <c r="M19" s="95"/>
      <c r="N19" s="95"/>
      <c r="O19" s="95"/>
    </row>
    <row r="20" spans="1:15">
      <c r="A20" s="104" t="s">
        <v>987</v>
      </c>
      <c r="B20" s="105"/>
      <c r="C20" s="112" t="s">
        <v>43</v>
      </c>
      <c r="D20" s="113"/>
      <c r="E20" s="113"/>
      <c r="F20" s="108"/>
      <c r="G20" s="109"/>
      <c r="H20" s="105"/>
      <c r="I20" s="110"/>
      <c r="J20" s="110">
        <f>J21</f>
        <v>1000000</v>
      </c>
      <c r="L20" s="95"/>
      <c r="M20" s="95"/>
      <c r="N20" s="95"/>
      <c r="O20" s="95"/>
    </row>
    <row r="21" spans="1:15">
      <c r="A21" s="104" t="s">
        <v>988</v>
      </c>
      <c r="B21" s="118"/>
      <c r="C21" s="119" t="s">
        <v>161</v>
      </c>
      <c r="D21" s="120"/>
      <c r="E21" s="120"/>
      <c r="F21" s="121"/>
      <c r="G21" s="122"/>
      <c r="H21" s="118"/>
      <c r="I21" s="123"/>
      <c r="J21" s="123">
        <f>J22+J27+J31</f>
        <v>1000000</v>
      </c>
      <c r="L21" s="95"/>
      <c r="M21" s="95"/>
      <c r="N21" s="95"/>
      <c r="O21" s="95"/>
    </row>
    <row r="22" spans="1:15">
      <c r="A22" s="104" t="s">
        <v>989</v>
      </c>
      <c r="B22" s="118"/>
      <c r="C22" s="119" t="s">
        <v>330</v>
      </c>
      <c r="D22" s="120"/>
      <c r="E22" s="120"/>
      <c r="F22" s="121"/>
      <c r="G22" s="122"/>
      <c r="H22" s="118"/>
      <c r="I22" s="123"/>
      <c r="J22" s="123">
        <f>SUM(J23:J25)</f>
        <v>127000</v>
      </c>
      <c r="L22" s="95"/>
      <c r="M22" s="95"/>
      <c r="N22" s="95"/>
      <c r="O22" s="95"/>
    </row>
    <row r="23" spans="1:15">
      <c r="A23" s="104"/>
      <c r="B23" s="118"/>
      <c r="C23" s="119"/>
      <c r="D23" s="120" t="s">
        <v>57</v>
      </c>
      <c r="E23" s="120" t="s">
        <v>331</v>
      </c>
      <c r="F23" s="121"/>
      <c r="G23" s="122">
        <v>1</v>
      </c>
      <c r="H23" s="118" t="s">
        <v>165</v>
      </c>
      <c r="I23" s="123">
        <v>50000</v>
      </c>
      <c r="J23" s="123">
        <f t="shared" ref="J23:J35" si="0">G23*I23</f>
        <v>50000</v>
      </c>
      <c r="L23" s="95"/>
      <c r="M23" s="95"/>
      <c r="N23" s="95"/>
      <c r="O23" s="95"/>
    </row>
    <row r="24" spans="1:15">
      <c r="A24" s="104"/>
      <c r="B24" s="118"/>
      <c r="C24" s="119"/>
      <c r="D24" s="120" t="s">
        <v>57</v>
      </c>
      <c r="E24" s="120" t="s">
        <v>259</v>
      </c>
      <c r="F24" s="121"/>
      <c r="G24" s="122">
        <v>1</v>
      </c>
      <c r="H24" s="118" t="s">
        <v>167</v>
      </c>
      <c r="I24" s="123">
        <v>37000</v>
      </c>
      <c r="J24" s="123">
        <f t="shared" si="0"/>
        <v>37000</v>
      </c>
      <c r="L24" s="95"/>
      <c r="M24" s="95"/>
      <c r="N24" s="95"/>
      <c r="O24" s="95"/>
    </row>
    <row r="25" spans="1:15">
      <c r="A25" s="117"/>
      <c r="B25" s="118"/>
      <c r="C25" s="119"/>
      <c r="D25" s="120" t="s">
        <v>57</v>
      </c>
      <c r="E25" s="120" t="s">
        <v>332</v>
      </c>
      <c r="F25" s="121"/>
      <c r="G25" s="122">
        <v>1</v>
      </c>
      <c r="H25" s="118" t="s">
        <v>167</v>
      </c>
      <c r="I25" s="123">
        <v>40000</v>
      </c>
      <c r="J25" s="123">
        <f t="shared" si="0"/>
        <v>40000</v>
      </c>
      <c r="L25" s="95"/>
      <c r="M25" s="95"/>
      <c r="N25" s="95"/>
      <c r="O25" s="95"/>
    </row>
    <row r="26" spans="1:15">
      <c r="A26" s="117"/>
      <c r="B26" s="118"/>
      <c r="C26" s="119"/>
      <c r="D26" s="120"/>
      <c r="E26" s="120"/>
      <c r="F26" s="121"/>
      <c r="G26" s="122"/>
      <c r="H26" s="118"/>
      <c r="I26" s="123"/>
      <c r="J26" s="123">
        <f t="shared" si="0"/>
        <v>0</v>
      </c>
      <c r="L26" s="95"/>
      <c r="M26" s="95"/>
      <c r="N26" s="95"/>
      <c r="O26" s="95"/>
    </row>
    <row r="27" spans="1:15">
      <c r="A27" s="104" t="s">
        <v>990</v>
      </c>
      <c r="B27" s="118"/>
      <c r="C27" s="119" t="s">
        <v>825</v>
      </c>
      <c r="D27" s="120"/>
      <c r="E27" s="120"/>
      <c r="F27" s="121"/>
      <c r="G27" s="122"/>
      <c r="H27" s="118"/>
      <c r="I27" s="123"/>
      <c r="J27" s="123">
        <f>SUM(J28:J30)</f>
        <v>123000</v>
      </c>
      <c r="L27" s="95"/>
      <c r="M27" s="95"/>
      <c r="N27" s="95"/>
      <c r="O27" s="95"/>
    </row>
    <row r="28" spans="1:15">
      <c r="A28" s="117"/>
      <c r="B28" s="118"/>
      <c r="C28" s="119"/>
      <c r="D28" s="148" t="s">
        <v>57</v>
      </c>
      <c r="E28" s="120" t="s">
        <v>334</v>
      </c>
      <c r="F28" s="121"/>
      <c r="G28" s="122">
        <v>464</v>
      </c>
      <c r="H28" s="118" t="s">
        <v>199</v>
      </c>
      <c r="I28" s="123">
        <v>250</v>
      </c>
      <c r="J28" s="123">
        <f t="shared" si="0"/>
        <v>116000</v>
      </c>
      <c r="L28" s="95"/>
      <c r="M28" s="95"/>
      <c r="N28" s="95"/>
      <c r="O28" s="95"/>
    </row>
    <row r="29" spans="1:15">
      <c r="A29" s="117"/>
      <c r="B29" s="118"/>
      <c r="C29" s="119"/>
      <c r="D29" s="148" t="s">
        <v>57</v>
      </c>
      <c r="E29" s="120" t="s">
        <v>992</v>
      </c>
      <c r="F29" s="121"/>
      <c r="G29" s="122">
        <v>1</v>
      </c>
      <c r="H29" s="118" t="s">
        <v>993</v>
      </c>
      <c r="I29" s="123">
        <v>7000</v>
      </c>
      <c r="J29" s="123">
        <f t="shared" si="0"/>
        <v>7000</v>
      </c>
      <c r="L29" s="95"/>
      <c r="M29" s="95">
        <f>66*3</f>
        <v>198</v>
      </c>
      <c r="N29" s="95"/>
      <c r="O29" s="95"/>
    </row>
    <row r="30" spans="1:15">
      <c r="A30" s="117"/>
      <c r="B30" s="118"/>
      <c r="C30" s="119"/>
      <c r="D30" s="120"/>
      <c r="E30" s="120"/>
      <c r="F30" s="121"/>
      <c r="G30" s="122"/>
      <c r="H30" s="118"/>
      <c r="I30" s="123"/>
      <c r="J30" s="123">
        <f t="shared" si="0"/>
        <v>0</v>
      </c>
      <c r="L30" s="95"/>
      <c r="M30" s="95"/>
      <c r="N30" s="95"/>
      <c r="O30" s="95"/>
    </row>
    <row r="31" spans="1:15" ht="14.25" customHeight="1">
      <c r="A31" s="104" t="s">
        <v>991</v>
      </c>
      <c r="B31" s="118"/>
      <c r="C31" s="119" t="s">
        <v>267</v>
      </c>
      <c r="D31" s="120"/>
      <c r="E31" s="120"/>
      <c r="F31" s="121"/>
      <c r="G31" s="122"/>
      <c r="H31" s="118"/>
      <c r="I31" s="123"/>
      <c r="J31" s="123">
        <f>J32</f>
        <v>750000</v>
      </c>
      <c r="L31" s="95"/>
      <c r="M31" s="95"/>
      <c r="N31" s="95"/>
      <c r="O31" s="95"/>
    </row>
    <row r="32" spans="1:15" ht="14.25" customHeight="1">
      <c r="A32" s="104"/>
      <c r="B32" s="118"/>
      <c r="C32" s="119"/>
      <c r="D32" s="120" t="s">
        <v>913</v>
      </c>
      <c r="E32" s="120"/>
      <c r="F32" s="121"/>
      <c r="G32" s="122"/>
      <c r="H32" s="118"/>
      <c r="I32" s="123"/>
      <c r="J32" s="123">
        <f>SUM(J33:J34)</f>
        <v>750000</v>
      </c>
      <c r="L32" s="95"/>
      <c r="M32" s="95"/>
      <c r="N32" s="95"/>
      <c r="O32" s="95"/>
    </row>
    <row r="33" spans="1:15" ht="14.25" customHeight="1">
      <c r="A33" s="104"/>
      <c r="B33" s="118"/>
      <c r="C33" s="595"/>
      <c r="D33" s="148" t="s">
        <v>338</v>
      </c>
      <c r="E33" s="120" t="s">
        <v>983</v>
      </c>
      <c r="F33" s="121"/>
      <c r="G33" s="122">
        <v>25</v>
      </c>
      <c r="H33" s="118" t="s">
        <v>209</v>
      </c>
      <c r="I33" s="123">
        <v>20000</v>
      </c>
      <c r="J33" s="123">
        <f t="shared" si="0"/>
        <v>500000</v>
      </c>
      <c r="L33" s="95"/>
      <c r="M33" s="95"/>
      <c r="N33" s="95"/>
      <c r="O33" s="95"/>
    </row>
    <row r="34" spans="1:15">
      <c r="A34" s="117"/>
      <c r="B34" s="118"/>
      <c r="C34" s="595"/>
      <c r="D34" s="148" t="s">
        <v>338</v>
      </c>
      <c r="E34" s="120" t="s">
        <v>984</v>
      </c>
      <c r="F34" s="121"/>
      <c r="G34" s="122">
        <f>G33</f>
        <v>25</v>
      </c>
      <c r="H34" s="118" t="s">
        <v>209</v>
      </c>
      <c r="I34" s="123">
        <v>10000</v>
      </c>
      <c r="J34" s="123">
        <f t="shared" si="0"/>
        <v>250000</v>
      </c>
      <c r="L34" s="95"/>
      <c r="M34" s="95"/>
      <c r="N34" s="95"/>
      <c r="O34" s="95"/>
    </row>
    <row r="35" spans="1:15">
      <c r="A35" s="117"/>
      <c r="B35" s="118"/>
      <c r="C35" s="119"/>
      <c r="D35" s="120"/>
      <c r="E35" s="120"/>
      <c r="F35" s="121"/>
      <c r="G35" s="122"/>
      <c r="H35" s="118"/>
      <c r="I35" s="123"/>
      <c r="J35" s="123">
        <f t="shared" si="0"/>
        <v>0</v>
      </c>
      <c r="L35" s="95"/>
      <c r="M35" s="95"/>
      <c r="N35" s="95"/>
      <c r="O35" s="95"/>
    </row>
    <row r="36" spans="1:15" ht="15" thickBot="1">
      <c r="A36" s="117"/>
      <c r="B36" s="118"/>
      <c r="C36" s="127"/>
      <c r="D36" s="128"/>
      <c r="E36" s="128"/>
      <c r="F36" s="129"/>
      <c r="G36" s="122"/>
      <c r="H36" s="118"/>
      <c r="I36" s="123"/>
      <c r="J36" s="123"/>
      <c r="L36" s="95"/>
      <c r="M36" s="95"/>
      <c r="N36" s="95"/>
      <c r="O36" s="95"/>
    </row>
    <row r="37" spans="1:15" ht="15" thickTop="1">
      <c r="A37" s="941" t="s">
        <v>126</v>
      </c>
      <c r="B37" s="941"/>
      <c r="C37" s="941"/>
      <c r="D37" s="941"/>
      <c r="E37" s="941"/>
      <c r="F37" s="941"/>
      <c r="G37" s="941"/>
      <c r="H37" s="941"/>
      <c r="I37" s="941"/>
      <c r="J37" s="130">
        <f>J17</f>
        <v>1000000</v>
      </c>
      <c r="L37" s="95">
        <f>J37-1000000</f>
        <v>0</v>
      </c>
      <c r="M37" s="95"/>
      <c r="N37" s="95"/>
      <c r="O37" s="95"/>
    </row>
    <row r="38" spans="1:15">
      <c r="A38" s="131"/>
      <c r="B38" s="942" t="s">
        <v>127</v>
      </c>
      <c r="C38" s="942"/>
      <c r="D38" s="942"/>
      <c r="E38" s="942"/>
      <c r="F38" s="942"/>
      <c r="G38" s="132"/>
      <c r="H38" s="132"/>
      <c r="I38" s="132"/>
      <c r="J38" s="596"/>
      <c r="L38" s="95">
        <f>L37/250</f>
        <v>0</v>
      </c>
      <c r="M38" s="95"/>
      <c r="N38" s="95"/>
      <c r="O38" s="95"/>
    </row>
    <row r="39" spans="1:15">
      <c r="A39" s="943" t="s">
        <v>128</v>
      </c>
      <c r="B39" s="920"/>
      <c r="C39" s="920"/>
      <c r="D39" s="99" t="s">
        <v>95</v>
      </c>
      <c r="E39" s="944">
        <v>0</v>
      </c>
      <c r="F39" s="944"/>
      <c r="G39" s="96"/>
      <c r="H39" s="96"/>
      <c r="I39" s="96"/>
      <c r="J39" s="597"/>
      <c r="L39" s="95"/>
      <c r="M39" s="95"/>
      <c r="N39" s="95"/>
      <c r="O39" s="95"/>
    </row>
    <row r="40" spans="1:15">
      <c r="A40" s="943" t="s">
        <v>129</v>
      </c>
      <c r="B40" s="920"/>
      <c r="C40" s="920"/>
      <c r="D40" s="99" t="s">
        <v>95</v>
      </c>
      <c r="E40" s="944">
        <f>J37</f>
        <v>1000000</v>
      </c>
      <c r="F40" s="944"/>
      <c r="G40" s="96"/>
      <c r="H40" s="96"/>
      <c r="I40" s="96"/>
      <c r="J40" s="135"/>
      <c r="L40" s="95"/>
      <c r="M40" s="95"/>
      <c r="N40" s="95"/>
      <c r="O40" s="95"/>
    </row>
    <row r="41" spans="1:15">
      <c r="A41" s="943" t="s">
        <v>130</v>
      </c>
      <c r="B41" s="920"/>
      <c r="C41" s="920"/>
      <c r="D41" s="99" t="s">
        <v>95</v>
      </c>
      <c r="E41" s="944">
        <v>0</v>
      </c>
      <c r="F41" s="944"/>
      <c r="G41" s="96"/>
      <c r="H41" s="96"/>
      <c r="I41" s="96"/>
      <c r="J41" s="135"/>
      <c r="L41" s="95"/>
      <c r="M41" s="95"/>
      <c r="N41" s="95"/>
      <c r="O41" s="95"/>
    </row>
    <row r="42" spans="1:15">
      <c r="A42" s="945" t="s">
        <v>131</v>
      </c>
      <c r="B42" s="946"/>
      <c r="C42" s="946"/>
      <c r="D42" s="136" t="s">
        <v>95</v>
      </c>
      <c r="E42" s="971">
        <v>0</v>
      </c>
      <c r="F42" s="971"/>
      <c r="G42" s="137"/>
      <c r="H42" s="137"/>
      <c r="I42" s="137"/>
      <c r="J42" s="138"/>
      <c r="L42" s="95"/>
      <c r="M42" s="95"/>
      <c r="N42" s="95"/>
      <c r="O42" s="95"/>
    </row>
    <row r="43" spans="1:15">
      <c r="A43" s="131"/>
      <c r="B43" s="132"/>
      <c r="C43" s="132"/>
      <c r="D43" s="132"/>
      <c r="E43" s="132"/>
      <c r="F43" s="133"/>
      <c r="G43" s="961" t="s">
        <v>1108</v>
      </c>
      <c r="H43" s="961"/>
      <c r="I43" s="961"/>
      <c r="J43" s="962"/>
      <c r="L43" s="95"/>
      <c r="M43" s="95"/>
      <c r="N43" s="95"/>
      <c r="O43" s="95"/>
    </row>
    <row r="44" spans="1:15">
      <c r="A44" s="139"/>
      <c r="B44" s="947"/>
      <c r="C44" s="947"/>
      <c r="D44" s="947"/>
      <c r="E44" s="947"/>
      <c r="F44" s="948"/>
      <c r="G44" s="96"/>
      <c r="H44" s="96"/>
      <c r="I44" s="96"/>
      <c r="J44" s="135"/>
      <c r="L44" s="95"/>
      <c r="M44" s="95"/>
      <c r="N44" s="95"/>
      <c r="O44" s="95"/>
    </row>
    <row r="45" spans="1:15">
      <c r="A45" s="139"/>
      <c r="B45" s="927"/>
      <c r="C45" s="927"/>
      <c r="D45" s="927"/>
      <c r="E45" s="927"/>
      <c r="F45" s="949"/>
      <c r="G45" s="950" t="s">
        <v>1094</v>
      </c>
      <c r="H45" s="927"/>
      <c r="I45" s="927"/>
      <c r="J45" s="949"/>
      <c r="L45" s="95"/>
      <c r="M45" s="95"/>
      <c r="N45" s="95"/>
      <c r="O45" s="95"/>
    </row>
    <row r="46" spans="1:15">
      <c r="A46" s="139"/>
      <c r="B46" s="96"/>
      <c r="C46" s="96"/>
      <c r="D46" s="96"/>
      <c r="E46" s="96"/>
      <c r="F46" s="135"/>
      <c r="G46" s="96"/>
      <c r="H46" s="96"/>
      <c r="I46" s="96"/>
      <c r="J46" s="135"/>
      <c r="L46" s="95"/>
      <c r="M46" s="95"/>
      <c r="N46" s="95"/>
      <c r="O46" s="95"/>
    </row>
    <row r="47" spans="1:15">
      <c r="A47" s="139"/>
      <c r="B47" s="96"/>
      <c r="C47" s="96"/>
      <c r="D47" s="96"/>
      <c r="E47" s="96"/>
      <c r="F47" s="135"/>
      <c r="G47" s="96"/>
      <c r="H47" s="96"/>
      <c r="I47" s="96"/>
      <c r="J47" s="135"/>
    </row>
    <row r="48" spans="1:15">
      <c r="A48" s="139"/>
      <c r="B48" s="96"/>
      <c r="C48" s="96"/>
      <c r="D48" s="96"/>
      <c r="E48" s="96"/>
      <c r="F48" s="135"/>
      <c r="G48" s="96"/>
      <c r="H48" s="96"/>
      <c r="I48" s="96"/>
      <c r="J48" s="135"/>
    </row>
    <row r="49" spans="1:10">
      <c r="A49" s="139"/>
      <c r="B49" s="96"/>
      <c r="C49" s="96"/>
      <c r="D49" s="96"/>
      <c r="E49" s="96"/>
      <c r="F49" s="135"/>
      <c r="G49" s="96"/>
      <c r="H49" s="96"/>
      <c r="I49" s="96"/>
      <c r="J49" s="135"/>
    </row>
    <row r="50" spans="1:10">
      <c r="A50" s="139"/>
      <c r="B50" s="951"/>
      <c r="C50" s="951"/>
      <c r="D50" s="951"/>
      <c r="E50" s="951"/>
      <c r="F50" s="952"/>
      <c r="G50" s="953" t="s">
        <v>1040</v>
      </c>
      <c r="H50" s="951"/>
      <c r="I50" s="951"/>
      <c r="J50" s="952"/>
    </row>
    <row r="51" spans="1:10">
      <c r="A51" s="140"/>
      <c r="B51" s="137"/>
      <c r="C51" s="137"/>
      <c r="D51" s="137"/>
      <c r="E51" s="137"/>
      <c r="F51" s="138"/>
      <c r="G51" s="957"/>
      <c r="H51" s="958"/>
      <c r="I51" s="958"/>
      <c r="J51" s="959"/>
    </row>
    <row r="52" spans="1:10">
      <c r="A52" s="96"/>
      <c r="B52" s="96"/>
      <c r="C52" s="96"/>
      <c r="D52" s="96"/>
      <c r="E52" s="96"/>
      <c r="F52" s="96"/>
      <c r="G52" s="951"/>
      <c r="H52" s="951"/>
      <c r="I52" s="951"/>
      <c r="J52" s="951"/>
    </row>
  </sheetData>
  <mergeCells count="36">
    <mergeCell ref="A11:B11"/>
    <mergeCell ref="A1:J1"/>
    <mergeCell ref="A2:J2"/>
    <mergeCell ref="A3:J3"/>
    <mergeCell ref="E8:F8"/>
    <mergeCell ref="E10:F10"/>
    <mergeCell ref="M12:M14"/>
    <mergeCell ref="N12:N14"/>
    <mergeCell ref="O12:O14"/>
    <mergeCell ref="A15:B15"/>
    <mergeCell ref="C15:F15"/>
    <mergeCell ref="G15:H15"/>
    <mergeCell ref="A12:B14"/>
    <mergeCell ref="C12:F14"/>
    <mergeCell ref="G12:H14"/>
    <mergeCell ref="I12:I14"/>
    <mergeCell ref="J12:J14"/>
    <mergeCell ref="L12:L14"/>
    <mergeCell ref="A37:I37"/>
    <mergeCell ref="B38:F38"/>
    <mergeCell ref="A39:C39"/>
    <mergeCell ref="E39:F39"/>
    <mergeCell ref="A40:C40"/>
    <mergeCell ref="E40:F40"/>
    <mergeCell ref="G52:J52"/>
    <mergeCell ref="A41:C41"/>
    <mergeCell ref="E41:F41"/>
    <mergeCell ref="A42:C42"/>
    <mergeCell ref="E42:F42"/>
    <mergeCell ref="G43:J43"/>
    <mergeCell ref="B44:F44"/>
    <mergeCell ref="B45:F45"/>
    <mergeCell ref="G45:J45"/>
    <mergeCell ref="B50:F50"/>
    <mergeCell ref="G50:J50"/>
    <mergeCell ref="G51:J51"/>
  </mergeCells>
  <pageMargins left="0.70866141732283472" right="0.70866141732283472" top="0.74803149606299213" bottom="0.74803149606299213" header="0.31496062992125984" footer="0.31496062992125984"/>
  <pageSetup paperSize="5" scale="90"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2060"/>
  </sheetPr>
  <dimension ref="A1:V49"/>
  <sheetViews>
    <sheetView workbookViewId="0">
      <selection activeCell="L1" sqref="L1"/>
    </sheetView>
  </sheetViews>
  <sheetFormatPr defaultRowHeight="14.25"/>
  <cols>
    <col min="1" max="1" width="2.7109375" style="94" customWidth="1"/>
    <col min="2" max="2" width="10.7109375" style="94" customWidth="1"/>
    <col min="3" max="4" width="2.7109375" style="94" customWidth="1"/>
    <col min="5" max="5" width="9.140625" style="94"/>
    <col min="6" max="6" width="25.7109375" style="94" customWidth="1"/>
    <col min="7" max="7" width="11" style="94" bestFit="1" customWidth="1"/>
    <col min="8" max="8" width="9.140625" style="94"/>
    <col min="9" max="10" width="17.7109375" style="94" customWidth="1"/>
    <col min="11" max="11" width="1.7109375" style="94" customWidth="1"/>
    <col min="12" max="15" width="12.7109375" style="95" customWidth="1"/>
    <col min="16" max="16384" width="9.140625" style="94"/>
  </cols>
  <sheetData>
    <row r="1" spans="1:15" ht="15.75">
      <c r="A1" s="921" t="s">
        <v>90</v>
      </c>
      <c r="B1" s="921"/>
      <c r="C1" s="921"/>
      <c r="D1" s="921"/>
      <c r="E1" s="921"/>
      <c r="F1" s="921"/>
      <c r="G1" s="921"/>
      <c r="H1" s="921"/>
      <c r="I1" s="921"/>
      <c r="J1" s="921"/>
    </row>
    <row r="2" spans="1:15" ht="15.75">
      <c r="A2" s="921" t="s">
        <v>1159</v>
      </c>
      <c r="B2" s="921"/>
      <c r="C2" s="921"/>
      <c r="D2" s="921"/>
      <c r="E2" s="921"/>
      <c r="F2" s="921"/>
      <c r="G2" s="921"/>
      <c r="H2" s="921"/>
      <c r="I2" s="921"/>
      <c r="J2" s="921"/>
    </row>
    <row r="3" spans="1:15" ht="15.75">
      <c r="A3" s="921" t="s">
        <v>1312</v>
      </c>
      <c r="B3" s="921"/>
      <c r="C3" s="921"/>
      <c r="D3" s="921"/>
      <c r="E3" s="921"/>
      <c r="F3" s="921"/>
      <c r="G3" s="921"/>
      <c r="H3" s="921"/>
      <c r="I3" s="921"/>
      <c r="J3" s="921"/>
    </row>
    <row r="4" spans="1:15">
      <c r="A4" s="96"/>
      <c r="B4" s="96"/>
      <c r="C4" s="96"/>
      <c r="D4" s="96"/>
      <c r="E4" s="96"/>
      <c r="F4" s="96"/>
      <c r="G4" s="96"/>
      <c r="H4" s="96"/>
      <c r="I4" s="96"/>
      <c r="J4" s="96"/>
    </row>
    <row r="5" spans="1:15">
      <c r="A5" s="97" t="s">
        <v>93</v>
      </c>
      <c r="B5" s="96" t="s">
        <v>94</v>
      </c>
      <c r="C5" s="98"/>
      <c r="D5" s="99" t="s">
        <v>95</v>
      </c>
      <c r="E5" s="97" t="s">
        <v>96</v>
      </c>
      <c r="F5" s="98" t="str">
        <f>LAMPIRAN!F102</f>
        <v>Pelaksanaan Pembangunan Desa</v>
      </c>
      <c r="G5" s="96"/>
      <c r="H5" s="96"/>
      <c r="I5" s="96"/>
      <c r="J5" s="96"/>
    </row>
    <row r="6" spans="1:15">
      <c r="A6" s="97" t="s">
        <v>96</v>
      </c>
      <c r="B6" s="96" t="s">
        <v>97</v>
      </c>
      <c r="C6" s="98"/>
      <c r="D6" s="99" t="s">
        <v>95</v>
      </c>
      <c r="E6" s="97" t="s">
        <v>421</v>
      </c>
      <c r="F6" s="194" t="str">
        <f>LAMPIRAN!F104</f>
        <v>Pendidikan</v>
      </c>
      <c r="G6" s="194"/>
      <c r="H6" s="194"/>
      <c r="I6" s="194"/>
      <c r="J6" s="194"/>
    </row>
    <row r="7" spans="1:15">
      <c r="A7" s="97" t="s">
        <v>99</v>
      </c>
      <c r="B7" s="96" t="s">
        <v>100</v>
      </c>
      <c r="C7" s="98"/>
      <c r="D7" s="99" t="s">
        <v>95</v>
      </c>
      <c r="E7" s="97" t="s">
        <v>422</v>
      </c>
      <c r="F7" s="98" t="str">
        <f>LAMPIRAN!F105</f>
        <v xml:space="preserve">Penyelenggaraan PAUD/TK/TPA/TKA/TPQ/Madrasah Non-Formal Milik Desa </v>
      </c>
      <c r="G7" s="96"/>
      <c r="H7" s="96"/>
      <c r="I7" s="96"/>
      <c r="J7" s="96"/>
    </row>
    <row r="8" spans="1:15">
      <c r="A8" s="97" t="s">
        <v>102</v>
      </c>
      <c r="B8" s="96" t="s">
        <v>103</v>
      </c>
      <c r="C8" s="98"/>
      <c r="D8" s="99" t="s">
        <v>95</v>
      </c>
      <c r="E8" s="920" t="s">
        <v>1313</v>
      </c>
      <c r="F8" s="920"/>
      <c r="G8" s="96"/>
      <c r="H8" s="96"/>
      <c r="I8" s="96"/>
      <c r="J8" s="96"/>
    </row>
    <row r="9" spans="1:15">
      <c r="A9" s="97"/>
      <c r="B9" s="96" t="s">
        <v>104</v>
      </c>
      <c r="C9" s="98"/>
      <c r="D9" s="99"/>
      <c r="E9" s="96"/>
      <c r="F9" s="98"/>
      <c r="G9" s="96"/>
      <c r="H9" s="96"/>
      <c r="I9" s="96"/>
      <c r="J9" s="96"/>
    </row>
    <row r="10" spans="1:15">
      <c r="A10" s="97" t="s">
        <v>105</v>
      </c>
      <c r="B10" s="96" t="s">
        <v>106</v>
      </c>
      <c r="C10" s="98"/>
      <c r="D10" s="99" t="s">
        <v>95</v>
      </c>
      <c r="E10" s="920" t="s">
        <v>48</v>
      </c>
      <c r="F10" s="920"/>
      <c r="G10" s="96"/>
      <c r="H10" s="96"/>
      <c r="I10" s="96"/>
      <c r="J10" s="96"/>
    </row>
    <row r="11" spans="1:15" ht="15">
      <c r="A11" s="927" t="s">
        <v>108</v>
      </c>
      <c r="B11" s="927"/>
      <c r="C11" s="98"/>
      <c r="D11" s="100" t="s">
        <v>95</v>
      </c>
      <c r="E11" s="101"/>
      <c r="F11" s="98"/>
      <c r="G11" s="96"/>
      <c r="H11" s="96"/>
      <c r="I11" s="96"/>
      <c r="J11" s="96"/>
      <c r="L11" s="306" t="s">
        <v>845</v>
      </c>
    </row>
    <row r="12" spans="1:15">
      <c r="A12" s="928" t="s">
        <v>109</v>
      </c>
      <c r="B12" s="928"/>
      <c r="C12" s="928" t="s">
        <v>110</v>
      </c>
      <c r="D12" s="928"/>
      <c r="E12" s="928"/>
      <c r="F12" s="928"/>
      <c r="G12" s="929" t="s">
        <v>111</v>
      </c>
      <c r="H12" s="930"/>
      <c r="I12" s="926" t="s">
        <v>112</v>
      </c>
      <c r="J12" s="926" t="s">
        <v>113</v>
      </c>
      <c r="L12" s="954" t="s">
        <v>114</v>
      </c>
      <c r="M12" s="954" t="s">
        <v>115</v>
      </c>
      <c r="N12" s="954" t="s">
        <v>116</v>
      </c>
      <c r="O12" s="954" t="s">
        <v>117</v>
      </c>
    </row>
    <row r="13" spans="1:15">
      <c r="A13" s="928"/>
      <c r="B13" s="928"/>
      <c r="C13" s="928"/>
      <c r="D13" s="928"/>
      <c r="E13" s="928"/>
      <c r="F13" s="928"/>
      <c r="G13" s="931"/>
      <c r="H13" s="932"/>
      <c r="I13" s="926"/>
      <c r="J13" s="926"/>
      <c r="L13" s="954"/>
      <c r="M13" s="954"/>
      <c r="N13" s="954"/>
      <c r="O13" s="954"/>
    </row>
    <row r="14" spans="1:15">
      <c r="A14" s="928"/>
      <c r="B14" s="928"/>
      <c r="C14" s="928"/>
      <c r="D14" s="928"/>
      <c r="E14" s="928"/>
      <c r="F14" s="928"/>
      <c r="G14" s="933"/>
      <c r="H14" s="934"/>
      <c r="I14" s="926"/>
      <c r="J14" s="926"/>
      <c r="L14" s="954"/>
      <c r="M14" s="954"/>
      <c r="N14" s="954"/>
      <c r="O14" s="954"/>
    </row>
    <row r="15" spans="1:15">
      <c r="A15" s="923">
        <v>1</v>
      </c>
      <c r="B15" s="923"/>
      <c r="C15" s="923">
        <v>2</v>
      </c>
      <c r="D15" s="923"/>
      <c r="E15" s="923"/>
      <c r="F15" s="923"/>
      <c r="G15" s="924">
        <v>3</v>
      </c>
      <c r="H15" s="925"/>
      <c r="I15" s="102">
        <v>4</v>
      </c>
      <c r="J15" s="102">
        <v>5</v>
      </c>
      <c r="L15" s="103">
        <v>1</v>
      </c>
      <c r="M15" s="103">
        <v>2</v>
      </c>
      <c r="N15" s="103">
        <v>3</v>
      </c>
      <c r="O15" s="103">
        <v>4</v>
      </c>
    </row>
    <row r="16" spans="1:15">
      <c r="A16" s="104"/>
      <c r="B16" s="105"/>
      <c r="C16" s="106"/>
      <c r="D16" s="107"/>
      <c r="E16" s="107"/>
      <c r="F16" s="108"/>
      <c r="G16" s="109"/>
      <c r="H16" s="105"/>
      <c r="I16" s="110"/>
      <c r="J16" s="110"/>
    </row>
    <row r="17" spans="1:15">
      <c r="A17" s="106" t="str">
        <f>E5</f>
        <v>2.</v>
      </c>
      <c r="B17" s="105"/>
      <c r="C17" s="106" t="str">
        <f>F5</f>
        <v>Pelaksanaan Pembangunan Desa</v>
      </c>
      <c r="D17" s="107"/>
      <c r="E17" s="107"/>
      <c r="F17" s="108"/>
      <c r="G17" s="109"/>
      <c r="H17" s="105"/>
      <c r="I17" s="110"/>
      <c r="J17" s="110">
        <v>10000000</v>
      </c>
    </row>
    <row r="18" spans="1:15" ht="15" customHeight="1">
      <c r="A18" s="111" t="str">
        <f>E6</f>
        <v>2.1</v>
      </c>
      <c r="B18" s="105"/>
      <c r="C18" s="935" t="str">
        <f>F6</f>
        <v>Pendidikan</v>
      </c>
      <c r="D18" s="936"/>
      <c r="E18" s="936"/>
      <c r="F18" s="937"/>
      <c r="G18" s="109"/>
      <c r="H18" s="105"/>
      <c r="I18" s="110"/>
      <c r="J18" s="110">
        <v>10000000</v>
      </c>
    </row>
    <row r="19" spans="1:15" ht="30" customHeight="1">
      <c r="A19" s="111" t="str">
        <f>E7</f>
        <v>2.1.1</v>
      </c>
      <c r="B19" s="105"/>
      <c r="C19" s="938" t="str">
        <f>F7</f>
        <v xml:space="preserve">Penyelenggaraan PAUD/TK/TPA/TKA/TPQ/Madrasah Non-Formal Milik Desa </v>
      </c>
      <c r="D19" s="939"/>
      <c r="E19" s="939"/>
      <c r="F19" s="940"/>
      <c r="G19" s="109"/>
      <c r="H19" s="105"/>
      <c r="I19" s="110"/>
      <c r="J19" s="110">
        <v>10000000</v>
      </c>
    </row>
    <row r="20" spans="1:15">
      <c r="A20" s="104" t="s">
        <v>423</v>
      </c>
      <c r="B20" s="105"/>
      <c r="C20" s="112" t="s">
        <v>424</v>
      </c>
      <c r="D20" s="113"/>
      <c r="E20" s="113"/>
      <c r="F20" s="108"/>
      <c r="G20" s="109"/>
      <c r="H20" s="105"/>
      <c r="I20" s="110"/>
      <c r="J20" s="110">
        <v>10000000</v>
      </c>
      <c r="L20" s="95">
        <f>J20/4</f>
        <v>2500000</v>
      </c>
      <c r="M20" s="95">
        <f>J20/4</f>
        <v>2500000</v>
      </c>
      <c r="N20" s="95">
        <f>J20/4</f>
        <v>2500000</v>
      </c>
      <c r="O20" s="95">
        <f>J20/4</f>
        <v>2500000</v>
      </c>
    </row>
    <row r="21" spans="1:15" s="115" customFormat="1">
      <c r="A21" s="104" t="s">
        <v>425</v>
      </c>
      <c r="B21" s="105"/>
      <c r="C21" s="124" t="s">
        <v>220</v>
      </c>
      <c r="D21" s="113"/>
      <c r="E21" s="113"/>
      <c r="F21" s="114"/>
      <c r="G21" s="109"/>
      <c r="H21" s="105"/>
      <c r="I21" s="110"/>
      <c r="J21" s="110"/>
      <c r="L21" s="116"/>
      <c r="M21" s="116"/>
      <c r="N21" s="116"/>
      <c r="O21" s="116"/>
    </row>
    <row r="22" spans="1:15" s="115" customFormat="1">
      <c r="A22" s="104"/>
      <c r="B22" s="105"/>
      <c r="C22" s="124" t="s">
        <v>1255</v>
      </c>
      <c r="D22" s="113"/>
      <c r="E22" s="113"/>
      <c r="F22" s="114"/>
      <c r="G22" s="109"/>
      <c r="H22" s="105"/>
      <c r="I22" s="110"/>
      <c r="J22" s="110">
        <f t="shared" ref="J22" si="0">J23</f>
        <v>10000000</v>
      </c>
      <c r="L22" s="116"/>
      <c r="M22" s="116"/>
      <c r="N22" s="116"/>
      <c r="O22" s="116"/>
    </row>
    <row r="23" spans="1:15">
      <c r="A23" s="117"/>
      <c r="B23" s="118"/>
      <c r="C23" s="126"/>
      <c r="D23" s="120"/>
      <c r="E23" s="120"/>
      <c r="F23" s="121"/>
      <c r="G23" s="122"/>
      <c r="H23" s="118"/>
      <c r="I23" s="123"/>
      <c r="J23" s="123">
        <f>SUM(J24:J26)</f>
        <v>10000000</v>
      </c>
    </row>
    <row r="24" spans="1:15">
      <c r="A24" s="117"/>
      <c r="B24" s="118"/>
      <c r="C24" s="119"/>
      <c r="D24" s="120"/>
      <c r="E24" s="120" t="s">
        <v>1256</v>
      </c>
      <c r="F24" s="121"/>
      <c r="G24" s="122">
        <v>2</v>
      </c>
      <c r="H24" s="118" t="s">
        <v>282</v>
      </c>
      <c r="I24" s="123">
        <v>4000000</v>
      </c>
      <c r="J24" s="123">
        <f t="shared" ref="J24:J31" si="1">G24*I24</f>
        <v>8000000</v>
      </c>
    </row>
    <row r="25" spans="1:15">
      <c r="A25" s="117"/>
      <c r="B25" s="118"/>
      <c r="C25" s="119"/>
      <c r="D25" s="120"/>
      <c r="E25" s="120" t="s">
        <v>1257</v>
      </c>
      <c r="F25" s="121"/>
      <c r="G25" s="122">
        <v>1</v>
      </c>
      <c r="H25" s="118" t="s">
        <v>282</v>
      </c>
      <c r="I25" s="123">
        <v>2000000</v>
      </c>
      <c r="J25" s="123">
        <f t="shared" si="1"/>
        <v>2000000</v>
      </c>
    </row>
    <row r="26" spans="1:15">
      <c r="A26" s="117"/>
      <c r="B26" s="118"/>
      <c r="C26" s="119"/>
      <c r="D26" s="120"/>
      <c r="E26" s="120" t="s">
        <v>1258</v>
      </c>
      <c r="F26" s="121"/>
      <c r="G26" s="122"/>
      <c r="H26" s="118" t="s">
        <v>290</v>
      </c>
      <c r="I26" s="123"/>
      <c r="J26" s="123">
        <f t="shared" si="1"/>
        <v>0</v>
      </c>
    </row>
    <row r="27" spans="1:15">
      <c r="A27" s="117"/>
      <c r="B27" s="118"/>
      <c r="C27" s="119"/>
      <c r="D27" s="120"/>
      <c r="E27" s="120"/>
      <c r="F27" s="121"/>
      <c r="G27" s="122"/>
      <c r="H27" s="118"/>
      <c r="I27" s="123"/>
      <c r="J27" s="123">
        <f t="shared" si="1"/>
        <v>0</v>
      </c>
    </row>
    <row r="28" spans="1:15">
      <c r="A28" s="117"/>
      <c r="B28" s="118"/>
      <c r="C28" s="119"/>
      <c r="D28" s="120"/>
      <c r="E28" s="120"/>
      <c r="F28" s="121"/>
      <c r="G28" s="122"/>
      <c r="H28" s="118"/>
      <c r="I28" s="123"/>
      <c r="J28" s="123">
        <f t="shared" si="1"/>
        <v>0</v>
      </c>
    </row>
    <row r="29" spans="1:15">
      <c r="A29" s="117"/>
      <c r="B29" s="118"/>
      <c r="C29" s="119"/>
      <c r="D29" s="120"/>
      <c r="E29" s="120"/>
      <c r="F29" s="185"/>
      <c r="G29" s="122"/>
      <c r="H29" s="118"/>
      <c r="I29" s="123"/>
      <c r="J29" s="123">
        <f t="shared" si="1"/>
        <v>0</v>
      </c>
    </row>
    <row r="30" spans="1:15">
      <c r="A30" s="117"/>
      <c r="B30" s="118"/>
      <c r="C30" s="119"/>
      <c r="D30" s="186"/>
      <c r="E30" s="186"/>
      <c r="F30" s="118"/>
      <c r="G30" s="122"/>
      <c r="H30" s="118"/>
      <c r="I30" s="123"/>
      <c r="J30" s="123">
        <f t="shared" si="1"/>
        <v>0</v>
      </c>
    </row>
    <row r="31" spans="1:15">
      <c r="A31" s="117"/>
      <c r="B31" s="118"/>
      <c r="C31" s="119"/>
      <c r="D31" s="120"/>
      <c r="E31" s="186"/>
      <c r="F31" s="121"/>
      <c r="G31" s="122"/>
      <c r="H31" s="118"/>
      <c r="I31" s="123"/>
      <c r="J31" s="123">
        <f t="shared" si="1"/>
        <v>0</v>
      </c>
    </row>
    <row r="32" spans="1:15" ht="15" thickBot="1">
      <c r="A32" s="117"/>
      <c r="B32" s="118"/>
      <c r="C32" s="127"/>
      <c r="D32" s="128"/>
      <c r="E32" s="128"/>
      <c r="F32" s="129"/>
      <c r="G32" s="122"/>
      <c r="H32" s="118"/>
      <c r="I32" s="123"/>
      <c r="J32" s="123"/>
    </row>
    <row r="33" spans="1:22" ht="15" thickTop="1">
      <c r="A33" s="941" t="s">
        <v>126</v>
      </c>
      <c r="B33" s="941"/>
      <c r="C33" s="941"/>
      <c r="D33" s="941"/>
      <c r="E33" s="941"/>
      <c r="F33" s="941"/>
      <c r="G33" s="941"/>
      <c r="H33" s="941"/>
      <c r="I33" s="941"/>
      <c r="J33" s="130">
        <v>10000000</v>
      </c>
      <c r="L33" s="95">
        <f>SUM(L16:L32)</f>
        <v>2500000</v>
      </c>
      <c r="M33" s="95">
        <f>SUM(M16:M32)</f>
        <v>2500000</v>
      </c>
      <c r="N33" s="95">
        <f>SUM(N16:N32)</f>
        <v>2500000</v>
      </c>
      <c r="O33" s="95">
        <f>SUM(O16:O32)</f>
        <v>2500000</v>
      </c>
    </row>
    <row r="34" spans="1:22">
      <c r="A34" s="131"/>
      <c r="B34" s="942" t="s">
        <v>127</v>
      </c>
      <c r="C34" s="942"/>
      <c r="D34" s="942"/>
      <c r="E34" s="942"/>
      <c r="F34" s="942"/>
      <c r="G34" s="132"/>
      <c r="H34" s="132"/>
      <c r="I34" s="132"/>
      <c r="J34" s="133"/>
      <c r="L34" s="116">
        <f>SUM(L33:O33)</f>
        <v>10000000</v>
      </c>
      <c r="M34" s="134">
        <f>J33-L34</f>
        <v>0</v>
      </c>
    </row>
    <row r="35" spans="1:22">
      <c r="A35" s="943" t="s">
        <v>128</v>
      </c>
      <c r="B35" s="920"/>
      <c r="C35" s="920"/>
      <c r="D35" s="99" t="s">
        <v>95</v>
      </c>
      <c r="E35" s="944">
        <f>L33</f>
        <v>2500000</v>
      </c>
      <c r="F35" s="944"/>
      <c r="G35" s="96"/>
      <c r="H35" s="96"/>
      <c r="I35" s="96"/>
      <c r="J35" s="135"/>
    </row>
    <row r="36" spans="1:22">
      <c r="A36" s="943" t="s">
        <v>129</v>
      </c>
      <c r="B36" s="920"/>
      <c r="C36" s="920"/>
      <c r="D36" s="99" t="s">
        <v>95</v>
      </c>
      <c r="E36" s="944">
        <f>M33</f>
        <v>2500000</v>
      </c>
      <c r="F36" s="944"/>
      <c r="G36" s="737">
        <v>10000000</v>
      </c>
      <c r="H36" s="96"/>
      <c r="I36" s="96"/>
      <c r="J36" s="135"/>
    </row>
    <row r="37" spans="1:22">
      <c r="A37" s="943" t="s">
        <v>130</v>
      </c>
      <c r="B37" s="920"/>
      <c r="C37" s="920"/>
      <c r="D37" s="99" t="s">
        <v>95</v>
      </c>
      <c r="E37" s="944">
        <f>N33</f>
        <v>2500000</v>
      </c>
      <c r="F37" s="944"/>
      <c r="G37" s="96"/>
      <c r="H37" s="96"/>
      <c r="I37" s="96"/>
      <c r="J37" s="135"/>
    </row>
    <row r="38" spans="1:22">
      <c r="A38" s="945" t="s">
        <v>131</v>
      </c>
      <c r="B38" s="946"/>
      <c r="C38" s="946"/>
      <c r="D38" s="136" t="s">
        <v>95</v>
      </c>
      <c r="E38" s="971">
        <f>O33</f>
        <v>2500000</v>
      </c>
      <c r="F38" s="971"/>
      <c r="G38" s="137"/>
      <c r="H38" s="137"/>
      <c r="I38" s="137"/>
      <c r="J38" s="138"/>
    </row>
    <row r="39" spans="1:22" ht="15">
      <c r="A39" s="131"/>
      <c r="B39" s="132"/>
      <c r="C39" s="132"/>
      <c r="D39" s="132"/>
      <c r="E39" s="132"/>
      <c r="F39" s="133"/>
      <c r="G39" s="961" t="s">
        <v>1314</v>
      </c>
      <c r="H39" s="961"/>
      <c r="I39" s="961"/>
      <c r="J39" s="962"/>
      <c r="N39" s="1004"/>
      <c r="O39" s="1004"/>
      <c r="P39" s="1004"/>
      <c r="Q39" s="1004"/>
      <c r="R39" s="1004"/>
      <c r="S39" s="1004"/>
      <c r="T39" s="1004"/>
      <c r="U39" s="1004"/>
      <c r="V39" s="1005"/>
    </row>
    <row r="40" spans="1:22" ht="15">
      <c r="A40" s="139"/>
      <c r="B40" s="947"/>
      <c r="C40" s="947"/>
      <c r="D40" s="947"/>
      <c r="E40" s="947"/>
      <c r="F40" s="948"/>
      <c r="G40" s="4"/>
      <c r="H40" s="4"/>
      <c r="I40" s="4"/>
      <c r="J40" s="44"/>
      <c r="N40"/>
      <c r="O40"/>
      <c r="P40"/>
      <c r="Q40"/>
      <c r="R40"/>
      <c r="S40"/>
      <c r="T40"/>
      <c r="U40"/>
      <c r="V40" s="338"/>
    </row>
    <row r="41" spans="1:22" ht="15">
      <c r="A41" s="139"/>
      <c r="B41" s="927"/>
      <c r="C41" s="927"/>
      <c r="D41" s="927"/>
      <c r="E41" s="927"/>
      <c r="F41" s="949"/>
      <c r="G41" s="950" t="s">
        <v>1094</v>
      </c>
      <c r="H41" s="927"/>
      <c r="I41" s="927"/>
      <c r="J41" s="949"/>
      <c r="N41"/>
      <c r="O41"/>
      <c r="P41"/>
      <c r="Q41"/>
      <c r="R41"/>
      <c r="S41"/>
      <c r="T41"/>
      <c r="U41"/>
      <c r="V41" s="338"/>
    </row>
    <row r="42" spans="1:22" ht="15">
      <c r="A42" s="139"/>
      <c r="B42" s="96"/>
      <c r="C42" s="96"/>
      <c r="D42" s="96"/>
      <c r="E42" s="96"/>
      <c r="F42" s="135"/>
      <c r="G42" s="96"/>
      <c r="H42" s="96"/>
      <c r="I42" s="96"/>
      <c r="J42" s="135"/>
      <c r="N42"/>
      <c r="O42"/>
      <c r="P42"/>
      <c r="Q42"/>
      <c r="R42"/>
      <c r="S42"/>
      <c r="T42"/>
      <c r="U42"/>
      <c r="V42" s="338"/>
    </row>
    <row r="43" spans="1:22" ht="15">
      <c r="A43" s="139"/>
      <c r="B43" s="96"/>
      <c r="C43" s="96"/>
      <c r="D43" s="96"/>
      <c r="E43" s="96"/>
      <c r="F43" s="135"/>
      <c r="G43" s="96"/>
      <c r="H43" s="96"/>
      <c r="I43" s="96"/>
      <c r="J43" s="135"/>
      <c r="N43"/>
      <c r="O43"/>
      <c r="P43"/>
      <c r="Q43"/>
      <c r="R43"/>
      <c r="S43"/>
      <c r="T43"/>
      <c r="U43"/>
      <c r="V43" s="338"/>
    </row>
    <row r="44" spans="1:22" ht="15.75">
      <c r="A44" s="139"/>
      <c r="B44" s="96"/>
      <c r="C44" s="96"/>
      <c r="D44" s="96"/>
      <c r="E44" s="96"/>
      <c r="F44" s="135"/>
      <c r="G44" s="96"/>
      <c r="H44" s="96"/>
      <c r="I44" s="96"/>
      <c r="J44" s="135"/>
      <c r="N44" s="1006"/>
      <c r="O44" s="1006"/>
      <c r="P44" s="1006"/>
      <c r="Q44" s="1006"/>
      <c r="R44" s="1006"/>
      <c r="S44" s="1006"/>
      <c r="T44" s="1006"/>
      <c r="U44" s="1006"/>
      <c r="V44" s="1007"/>
    </row>
    <row r="45" spans="1:22" ht="15.75">
      <c r="A45" s="139"/>
      <c r="B45" s="96"/>
      <c r="C45" s="96"/>
      <c r="D45" s="96"/>
      <c r="E45" s="96"/>
      <c r="F45" s="135"/>
      <c r="G45" s="96"/>
      <c r="H45" s="96"/>
      <c r="I45" s="96"/>
      <c r="J45" s="135"/>
      <c r="N45" s="1008"/>
      <c r="O45" s="1008"/>
      <c r="P45" s="1008"/>
      <c r="Q45" s="1008"/>
      <c r="R45" s="1008"/>
      <c r="S45" s="1008"/>
      <c r="T45" s="1008"/>
      <c r="U45" s="1008"/>
      <c r="V45" s="1009"/>
    </row>
    <row r="46" spans="1:22">
      <c r="A46" s="139"/>
      <c r="B46" s="951"/>
      <c r="C46" s="951"/>
      <c r="D46" s="951"/>
      <c r="E46" s="951"/>
      <c r="F46" s="952"/>
      <c r="G46" s="953" t="s">
        <v>1295</v>
      </c>
      <c r="H46" s="951"/>
      <c r="I46" s="951"/>
      <c r="J46" s="952"/>
    </row>
    <row r="47" spans="1:22">
      <c r="A47" s="140"/>
      <c r="B47" s="137"/>
      <c r="C47" s="137"/>
      <c r="D47" s="137"/>
      <c r="E47" s="137"/>
      <c r="F47" s="138"/>
      <c r="G47" s="958"/>
      <c r="H47" s="958"/>
      <c r="I47" s="958"/>
      <c r="J47" s="959"/>
    </row>
    <row r="48" spans="1:22">
      <c r="A48" s="96"/>
      <c r="B48" s="96"/>
      <c r="C48" s="96"/>
      <c r="D48" s="96"/>
      <c r="E48" s="96"/>
      <c r="F48" s="96"/>
      <c r="G48" s="951"/>
      <c r="H48" s="951"/>
      <c r="I48" s="951"/>
      <c r="J48" s="951"/>
    </row>
    <row r="49" spans="1:10">
      <c r="A49" s="96"/>
      <c r="B49" s="96"/>
      <c r="C49" s="96"/>
      <c r="D49" s="96"/>
      <c r="E49" s="96"/>
      <c r="F49" s="96"/>
      <c r="G49" s="960"/>
      <c r="H49" s="960"/>
      <c r="I49" s="960"/>
      <c r="J49" s="960"/>
    </row>
  </sheetData>
  <mergeCells count="42">
    <mergeCell ref="G47:J47"/>
    <mergeCell ref="G48:J48"/>
    <mergeCell ref="G49:J49"/>
    <mergeCell ref="G39:J39"/>
    <mergeCell ref="B40:F40"/>
    <mergeCell ref="B41:F41"/>
    <mergeCell ref="G41:J41"/>
    <mergeCell ref="B46:F46"/>
    <mergeCell ref="G46:J46"/>
    <mergeCell ref="A36:C36"/>
    <mergeCell ref="E36:F36"/>
    <mergeCell ref="A37:C37"/>
    <mergeCell ref="E37:F37"/>
    <mergeCell ref="A38:C38"/>
    <mergeCell ref="E38:F38"/>
    <mergeCell ref="C18:F18"/>
    <mergeCell ref="C19:F19"/>
    <mergeCell ref="A33:I33"/>
    <mergeCell ref="B34:F34"/>
    <mergeCell ref="A35:C35"/>
    <mergeCell ref="E35:F35"/>
    <mergeCell ref="C12:F14"/>
    <mergeCell ref="G12:H14"/>
    <mergeCell ref="I12:I14"/>
    <mergeCell ref="J12:J14"/>
    <mergeCell ref="L12:L14"/>
    <mergeCell ref="N39:V39"/>
    <mergeCell ref="N44:V44"/>
    <mergeCell ref="N45:V45"/>
    <mergeCell ref="A11:B11"/>
    <mergeCell ref="A1:J1"/>
    <mergeCell ref="A2:J2"/>
    <mergeCell ref="A3:J3"/>
    <mergeCell ref="E8:F8"/>
    <mergeCell ref="E10:F10"/>
    <mergeCell ref="M12:M14"/>
    <mergeCell ref="N12:N14"/>
    <mergeCell ref="O12:O14"/>
    <mergeCell ref="A15:B15"/>
    <mergeCell ref="C15:F15"/>
    <mergeCell ref="G15:H15"/>
    <mergeCell ref="A12:B14"/>
  </mergeCells>
  <hyperlinks>
    <hyperlink ref="L11" location="LAMPIRAN!A1" display="LAMPIRAN!A1" xr:uid="{00000000-0004-0000-2000-000000000000}"/>
  </hyperlinks>
  <pageMargins left="0.70866141732283472" right="0.31496062992125984" top="0.55118110236220474" bottom="0.35433070866141736" header="0.31496062992125984" footer="0.31496062992125984"/>
  <pageSetup paperSize="5" scale="85" orientation="portrait" horizont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51"/>
  <sheetViews>
    <sheetView topLeftCell="A13" workbookViewId="0">
      <selection activeCell="I33" sqref="I33"/>
    </sheetView>
  </sheetViews>
  <sheetFormatPr defaultRowHeight="14.25"/>
  <cols>
    <col min="1" max="1" width="2.7109375" style="94" customWidth="1"/>
    <col min="2" max="2" width="10.7109375" style="94" customWidth="1"/>
    <col min="3" max="4" width="2.7109375" style="94" customWidth="1"/>
    <col min="5" max="5" width="9.140625" style="94"/>
    <col min="6" max="6" width="25.7109375" style="94" customWidth="1"/>
    <col min="7" max="8" width="9.140625" style="94"/>
    <col min="9" max="10" width="17.7109375" style="94" customWidth="1"/>
    <col min="11" max="11" width="2.7109375" style="94" customWidth="1"/>
    <col min="12" max="15" width="12.7109375" style="94" customWidth="1"/>
    <col min="16" max="16384" width="9.140625" style="94"/>
  </cols>
  <sheetData>
    <row r="1" spans="1:15" ht="15.75">
      <c r="A1" s="921" t="s">
        <v>90</v>
      </c>
      <c r="B1" s="921"/>
      <c r="C1" s="921"/>
      <c r="D1" s="921"/>
      <c r="E1" s="921"/>
      <c r="F1" s="921"/>
      <c r="G1" s="921"/>
      <c r="H1" s="921"/>
      <c r="I1" s="921"/>
      <c r="J1" s="921"/>
      <c r="L1" s="95"/>
      <c r="M1" s="95"/>
      <c r="N1" s="95"/>
      <c r="O1" s="95"/>
    </row>
    <row r="2" spans="1:15" ht="15.75">
      <c r="A2" s="921" t="str">
        <f>'2.1.1'!A2:J2</f>
        <v>PEMERINTAH DESA CALUNGBUNGUR KECAMATAN SAJIRA</v>
      </c>
      <c r="B2" s="921"/>
      <c r="C2" s="921"/>
      <c r="D2" s="921"/>
      <c r="E2" s="921"/>
      <c r="F2" s="921"/>
      <c r="G2" s="921"/>
      <c r="H2" s="921"/>
      <c r="I2" s="921"/>
      <c r="J2" s="921"/>
      <c r="L2" s="95"/>
      <c r="M2" s="95"/>
      <c r="N2" s="95"/>
      <c r="O2" s="95"/>
    </row>
    <row r="3" spans="1:15" ht="15.75">
      <c r="A3" s="921" t="s">
        <v>1111</v>
      </c>
      <c r="B3" s="921"/>
      <c r="C3" s="921"/>
      <c r="D3" s="921"/>
      <c r="E3" s="921"/>
      <c r="F3" s="921"/>
      <c r="G3" s="921"/>
      <c r="H3" s="921"/>
      <c r="I3" s="921"/>
      <c r="J3" s="921"/>
      <c r="L3" s="95"/>
      <c r="M3" s="95"/>
      <c r="N3" s="95"/>
      <c r="O3" s="95"/>
    </row>
    <row r="4" spans="1:15">
      <c r="A4" s="96"/>
      <c r="B4" s="96"/>
      <c r="C4" s="96"/>
      <c r="D4" s="96"/>
      <c r="E4" s="96"/>
      <c r="F4" s="96"/>
      <c r="G4" s="96"/>
      <c r="H4" s="96"/>
      <c r="I4" s="96"/>
      <c r="J4" s="96"/>
      <c r="L4" s="95"/>
      <c r="M4" s="95"/>
      <c r="N4" s="95"/>
      <c r="O4" s="95"/>
    </row>
    <row r="5" spans="1:15">
      <c r="A5" s="97" t="s">
        <v>93</v>
      </c>
      <c r="B5" s="96" t="s">
        <v>94</v>
      </c>
      <c r="C5" s="98"/>
      <c r="D5" s="99" t="s">
        <v>95</v>
      </c>
      <c r="E5" s="97" t="s">
        <v>96</v>
      </c>
      <c r="F5" s="98" t="str">
        <f>'[2]2.1.3'!F5</f>
        <v>Pelaksanaan Pembangunan Desa</v>
      </c>
      <c r="G5" s="96"/>
      <c r="H5" s="96"/>
      <c r="I5" s="96"/>
      <c r="J5" s="96"/>
      <c r="L5" s="95"/>
      <c r="M5" s="95"/>
      <c r="N5" s="95"/>
      <c r="O5" s="95"/>
    </row>
    <row r="6" spans="1:15">
      <c r="A6" s="97" t="s">
        <v>96</v>
      </c>
      <c r="B6" s="96" t="s">
        <v>97</v>
      </c>
      <c r="C6" s="98"/>
      <c r="D6" s="99" t="s">
        <v>95</v>
      </c>
      <c r="E6" s="97" t="s">
        <v>421</v>
      </c>
      <c r="F6" s="922" t="str">
        <f>'[2]2.1.3'!F6:J6</f>
        <v>Pendidikan</v>
      </c>
      <c r="G6" s="922"/>
      <c r="H6" s="922"/>
      <c r="I6" s="922"/>
      <c r="J6" s="922"/>
      <c r="L6" s="95"/>
      <c r="M6" s="95"/>
      <c r="N6" s="95"/>
      <c r="O6" s="95"/>
    </row>
    <row r="7" spans="1:15">
      <c r="A7" s="97" t="s">
        <v>99</v>
      </c>
      <c r="B7" s="96" t="s">
        <v>100</v>
      </c>
      <c r="C7" s="98"/>
      <c r="D7" s="99" t="s">
        <v>95</v>
      </c>
      <c r="E7" s="97" t="s">
        <v>829</v>
      </c>
      <c r="F7" s="922" t="s">
        <v>348</v>
      </c>
      <c r="G7" s="922"/>
      <c r="H7" s="922"/>
      <c r="I7" s="922"/>
      <c r="J7" s="922"/>
      <c r="L7" s="95"/>
      <c r="M7" s="95"/>
      <c r="N7" s="95"/>
      <c r="O7" s="95"/>
    </row>
    <row r="8" spans="1:15">
      <c r="A8" s="97"/>
      <c r="B8" s="96"/>
      <c r="C8" s="98"/>
      <c r="D8" s="99"/>
      <c r="E8" s="97"/>
      <c r="F8" s="922"/>
      <c r="G8" s="922"/>
      <c r="H8" s="922"/>
      <c r="I8" s="922"/>
      <c r="J8" s="922"/>
      <c r="L8" s="95"/>
      <c r="M8" s="95"/>
      <c r="N8" s="95"/>
      <c r="O8" s="95"/>
    </row>
    <row r="9" spans="1:15">
      <c r="A9" s="97" t="s">
        <v>102</v>
      </c>
      <c r="B9" s="96" t="s">
        <v>103</v>
      </c>
      <c r="C9" s="98"/>
      <c r="D9" s="99" t="s">
        <v>95</v>
      </c>
      <c r="E9" s="920" t="str">
        <f>'1.4.11'!E8:F8</f>
        <v>01 Januari s/d 31 Desember 2024</v>
      </c>
      <c r="F9" s="920"/>
      <c r="G9" s="96"/>
      <c r="H9" s="96"/>
      <c r="I9" s="96"/>
      <c r="J9" s="96"/>
      <c r="L9" s="95"/>
      <c r="M9" s="95"/>
      <c r="N9" s="95"/>
      <c r="O9" s="95"/>
    </row>
    <row r="10" spans="1:15">
      <c r="A10" s="97"/>
      <c r="B10" s="96" t="s">
        <v>104</v>
      </c>
      <c r="C10" s="98"/>
      <c r="D10" s="99"/>
      <c r="E10" s="96"/>
      <c r="F10" s="98"/>
      <c r="G10" s="96"/>
      <c r="H10" s="96"/>
      <c r="I10" s="96"/>
      <c r="J10" s="96"/>
      <c r="L10" s="95"/>
      <c r="M10" s="95"/>
      <c r="N10" s="95"/>
      <c r="O10" s="95"/>
    </row>
    <row r="11" spans="1:15">
      <c r="A11" s="97" t="s">
        <v>105</v>
      </c>
      <c r="B11" s="96" t="s">
        <v>106</v>
      </c>
      <c r="C11" s="98"/>
      <c r="D11" s="99" t="s">
        <v>95</v>
      </c>
      <c r="E11" s="920" t="s">
        <v>832</v>
      </c>
      <c r="F11" s="920"/>
      <c r="G11" s="96"/>
      <c r="H11" s="96"/>
      <c r="I11" s="96"/>
      <c r="J11" s="96"/>
      <c r="L11" s="95"/>
      <c r="M11" s="95"/>
      <c r="N11" s="95"/>
      <c r="O11" s="95"/>
    </row>
    <row r="12" spans="1:15" ht="15" customHeight="1">
      <c r="A12" s="927" t="s">
        <v>108</v>
      </c>
      <c r="B12" s="927"/>
      <c r="C12" s="98"/>
      <c r="D12" s="100" t="s">
        <v>95</v>
      </c>
      <c r="E12" s="101"/>
      <c r="F12" s="98"/>
      <c r="G12" s="96"/>
      <c r="H12" s="96"/>
      <c r="I12" s="96"/>
      <c r="J12" s="96"/>
      <c r="L12" s="95"/>
      <c r="M12" s="95"/>
      <c r="N12" s="95"/>
      <c r="O12" s="95"/>
    </row>
    <row r="13" spans="1:15">
      <c r="A13" s="928" t="s">
        <v>109</v>
      </c>
      <c r="B13" s="928"/>
      <c r="C13" s="928" t="s">
        <v>110</v>
      </c>
      <c r="D13" s="928"/>
      <c r="E13" s="928"/>
      <c r="F13" s="928"/>
      <c r="G13" s="929" t="s">
        <v>111</v>
      </c>
      <c r="H13" s="930"/>
      <c r="I13" s="926" t="s">
        <v>112</v>
      </c>
      <c r="J13" s="926" t="s">
        <v>113</v>
      </c>
      <c r="L13" s="954" t="s">
        <v>114</v>
      </c>
      <c r="M13" s="954" t="s">
        <v>115</v>
      </c>
      <c r="N13" s="954" t="s">
        <v>116</v>
      </c>
      <c r="O13" s="954" t="s">
        <v>117</v>
      </c>
    </row>
    <row r="14" spans="1:15">
      <c r="A14" s="928"/>
      <c r="B14" s="928"/>
      <c r="C14" s="928"/>
      <c r="D14" s="928"/>
      <c r="E14" s="928"/>
      <c r="F14" s="928"/>
      <c r="G14" s="931"/>
      <c r="H14" s="932"/>
      <c r="I14" s="926"/>
      <c r="J14" s="926"/>
      <c r="L14" s="954"/>
      <c r="M14" s="954"/>
      <c r="N14" s="954"/>
      <c r="O14" s="954"/>
    </row>
    <row r="15" spans="1:15">
      <c r="A15" s="928"/>
      <c r="B15" s="928"/>
      <c r="C15" s="928"/>
      <c r="D15" s="928"/>
      <c r="E15" s="928"/>
      <c r="F15" s="928"/>
      <c r="G15" s="933"/>
      <c r="H15" s="934"/>
      <c r="I15" s="926"/>
      <c r="J15" s="926"/>
      <c r="L15" s="954"/>
      <c r="M15" s="954"/>
      <c r="N15" s="954"/>
      <c r="O15" s="954"/>
    </row>
    <row r="16" spans="1:15">
      <c r="A16" s="923">
        <v>1</v>
      </c>
      <c r="B16" s="923"/>
      <c r="C16" s="923">
        <v>2</v>
      </c>
      <c r="D16" s="923"/>
      <c r="E16" s="923"/>
      <c r="F16" s="923"/>
      <c r="G16" s="924">
        <v>3</v>
      </c>
      <c r="H16" s="925"/>
      <c r="I16" s="102">
        <v>4</v>
      </c>
      <c r="J16" s="102">
        <v>5</v>
      </c>
      <c r="L16" s="103">
        <v>1</v>
      </c>
      <c r="M16" s="103">
        <v>2</v>
      </c>
      <c r="N16" s="103">
        <v>3</v>
      </c>
      <c r="O16" s="103">
        <v>4</v>
      </c>
    </row>
    <row r="17" spans="1:15">
      <c r="A17" s="104"/>
      <c r="B17" s="105"/>
      <c r="C17" s="106"/>
      <c r="D17" s="107"/>
      <c r="E17" s="107"/>
      <c r="F17" s="108"/>
      <c r="G17" s="109"/>
      <c r="H17" s="105"/>
      <c r="I17" s="110"/>
      <c r="J17" s="110"/>
      <c r="L17" s="95"/>
      <c r="M17" s="95"/>
      <c r="N17" s="95"/>
      <c r="O17" s="95"/>
    </row>
    <row r="18" spans="1:15">
      <c r="A18" s="106" t="str">
        <f>E5</f>
        <v>2.</v>
      </c>
      <c r="B18" s="105"/>
      <c r="C18" s="106" t="str">
        <f>F5</f>
        <v>Pelaksanaan Pembangunan Desa</v>
      </c>
      <c r="D18" s="107"/>
      <c r="E18" s="107"/>
      <c r="F18" s="108"/>
      <c r="G18" s="109"/>
      <c r="H18" s="105"/>
      <c r="I18" s="110"/>
      <c r="J18" s="110">
        <f t="shared" ref="J18:J20" si="0">J19</f>
        <v>10000000</v>
      </c>
      <c r="L18" s="95"/>
      <c r="M18" s="95"/>
      <c r="N18" s="95"/>
      <c r="O18" s="95"/>
    </row>
    <row r="19" spans="1:15" ht="15" customHeight="1">
      <c r="A19" s="111" t="str">
        <f>E6</f>
        <v>2.1</v>
      </c>
      <c r="B19" s="105"/>
      <c r="C19" s="938" t="str">
        <f>F6</f>
        <v>Pendidikan</v>
      </c>
      <c r="D19" s="939"/>
      <c r="E19" s="939"/>
      <c r="F19" s="940"/>
      <c r="G19" s="109"/>
      <c r="H19" s="105"/>
      <c r="I19" s="110"/>
      <c r="J19" s="110">
        <f t="shared" si="0"/>
        <v>10000000</v>
      </c>
      <c r="L19" s="95"/>
      <c r="M19" s="95"/>
      <c r="N19" s="95"/>
      <c r="O19" s="95"/>
    </row>
    <row r="20" spans="1:15" ht="56.25" customHeight="1">
      <c r="A20" s="111" t="str">
        <f>E7</f>
        <v>2.1.7</v>
      </c>
      <c r="B20" s="105"/>
      <c r="C20" s="938" t="str">
        <f>F7</f>
        <v>Pembangunan/Rehabilitasi/Peningkatan Sarana Prasarana Perpustakaan/Taman Bacaan Desa/ Sanggar Belajar Milik Desa**</v>
      </c>
      <c r="D20" s="939"/>
      <c r="E20" s="939"/>
      <c r="F20" s="940"/>
      <c r="G20" s="109"/>
      <c r="H20" s="105"/>
      <c r="I20" s="110"/>
      <c r="J20" s="110">
        <f t="shared" si="0"/>
        <v>10000000</v>
      </c>
      <c r="L20" s="95"/>
      <c r="M20" s="95"/>
      <c r="N20" s="95"/>
      <c r="O20" s="95"/>
    </row>
    <row r="21" spans="1:15" s="115" customFormat="1" ht="15" customHeight="1">
      <c r="A21" s="111" t="s">
        <v>830</v>
      </c>
      <c r="B21" s="105"/>
      <c r="C21" s="124" t="s">
        <v>55</v>
      </c>
      <c r="D21" s="113"/>
      <c r="E21" s="113"/>
      <c r="F21" s="114"/>
      <c r="G21" s="109"/>
      <c r="H21" s="105"/>
      <c r="I21" s="110"/>
      <c r="J21" s="110">
        <v>10000000</v>
      </c>
      <c r="L21" s="116"/>
      <c r="M21" s="116"/>
      <c r="N21" s="116"/>
      <c r="O21" s="116"/>
    </row>
    <row r="22" spans="1:15" ht="15" customHeight="1">
      <c r="A22" s="12"/>
      <c r="B22" s="13"/>
      <c r="C22" s="31" t="s">
        <v>57</v>
      </c>
      <c r="D22" s="120" t="s">
        <v>1126</v>
      </c>
      <c r="E22" s="142"/>
      <c r="F22" s="114"/>
      <c r="G22" s="122"/>
      <c r="H22" s="118"/>
      <c r="I22" s="123"/>
      <c r="J22" s="123">
        <f>J20</f>
        <v>10000000</v>
      </c>
      <c r="L22" s="95"/>
      <c r="M22" s="95"/>
      <c r="N22" s="95"/>
      <c r="O22" s="95"/>
    </row>
    <row r="23" spans="1:15" ht="15" customHeight="1">
      <c r="A23" s="12"/>
      <c r="B23" s="13"/>
      <c r="C23" s="357"/>
      <c r="D23" s="15"/>
      <c r="E23" s="15"/>
      <c r="F23" s="22"/>
      <c r="G23" s="355"/>
      <c r="H23" s="13"/>
      <c r="I23" s="354"/>
      <c r="J23" s="354"/>
      <c r="L23" s="95"/>
      <c r="M23" s="95"/>
      <c r="N23" s="95"/>
      <c r="O23" s="95"/>
    </row>
    <row r="24" spans="1:15" ht="15" customHeight="1">
      <c r="A24" s="24"/>
      <c r="B24" s="25"/>
      <c r="C24" s="32"/>
      <c r="D24" s="358"/>
      <c r="E24" s="359"/>
      <c r="F24" s="28"/>
      <c r="G24" s="356"/>
      <c r="H24" s="25"/>
      <c r="I24" s="353"/>
      <c r="J24" s="353"/>
      <c r="L24" s="95"/>
      <c r="M24" s="95"/>
      <c r="N24" s="95"/>
      <c r="O24" s="95"/>
    </row>
    <row r="25" spans="1:15" ht="15" customHeight="1">
      <c r="A25" s="24"/>
      <c r="B25" s="25"/>
      <c r="C25" s="26"/>
      <c r="D25" s="358"/>
      <c r="E25" s="359"/>
      <c r="F25" s="28"/>
      <c r="G25" s="356"/>
      <c r="H25" s="25"/>
      <c r="I25" s="353"/>
      <c r="J25" s="353"/>
      <c r="L25" s="95"/>
      <c r="M25" s="95"/>
      <c r="N25" s="95"/>
      <c r="O25" s="95"/>
    </row>
    <row r="26" spans="1:15" ht="15" customHeight="1">
      <c r="A26" s="12"/>
      <c r="B26" s="13"/>
      <c r="C26" s="31"/>
      <c r="D26" s="15"/>
      <c r="E26" s="360"/>
      <c r="F26" s="22"/>
      <c r="G26" s="355"/>
      <c r="H26" s="13"/>
      <c r="I26" s="354"/>
      <c r="J26" s="354"/>
      <c r="L26" s="95"/>
      <c r="M26" s="95"/>
      <c r="N26" s="95"/>
      <c r="O26" s="95"/>
    </row>
    <row r="27" spans="1:15" ht="15" customHeight="1">
      <c r="A27" s="12"/>
      <c r="B27" s="13"/>
      <c r="C27" s="357"/>
      <c r="D27" s="15"/>
      <c r="E27" s="360"/>
      <c r="F27" s="22"/>
      <c r="G27" s="355"/>
      <c r="H27" s="13"/>
      <c r="I27" s="354"/>
      <c r="J27" s="354"/>
      <c r="L27" s="95"/>
      <c r="M27" s="95"/>
      <c r="N27" s="95"/>
      <c r="O27" s="95"/>
    </row>
    <row r="28" spans="1:15" ht="15" customHeight="1">
      <c r="A28" s="24"/>
      <c r="B28" s="25"/>
      <c r="C28" s="32"/>
      <c r="D28" s="358"/>
      <c r="E28" s="359"/>
      <c r="F28" s="28"/>
      <c r="G28" s="356"/>
      <c r="H28" s="25"/>
      <c r="I28" s="353"/>
      <c r="J28" s="353"/>
      <c r="L28" s="95"/>
      <c r="M28" s="95"/>
      <c r="N28" s="95"/>
      <c r="O28" s="95"/>
    </row>
    <row r="29" spans="1:15" ht="15" customHeight="1">
      <c r="A29" s="117"/>
      <c r="B29" s="118"/>
      <c r="C29" s="119"/>
      <c r="D29" s="146"/>
      <c r="E29" s="142"/>
      <c r="F29" s="114"/>
      <c r="G29" s="122"/>
      <c r="H29" s="118"/>
      <c r="I29" s="123"/>
      <c r="J29" s="123">
        <f t="shared" ref="J29:J34" si="1">G29*I29</f>
        <v>0</v>
      </c>
      <c r="L29" s="95"/>
      <c r="M29" s="95"/>
      <c r="N29" s="95"/>
      <c r="O29" s="95"/>
    </row>
    <row r="30" spans="1:15" ht="15" customHeight="1">
      <c r="A30" s="117"/>
      <c r="B30" s="118"/>
      <c r="C30" s="119"/>
      <c r="D30" s="146"/>
      <c r="E30" s="142"/>
      <c r="F30" s="114"/>
      <c r="G30" s="122"/>
      <c r="H30" s="118"/>
      <c r="I30" s="123"/>
      <c r="J30" s="123">
        <f t="shared" si="1"/>
        <v>0</v>
      </c>
      <c r="L30" s="95"/>
      <c r="M30" s="95"/>
      <c r="N30" s="95"/>
      <c r="O30" s="95"/>
    </row>
    <row r="31" spans="1:15" ht="15" customHeight="1">
      <c r="A31" s="117"/>
      <c r="B31" s="118"/>
      <c r="C31" s="119"/>
      <c r="D31" s="146"/>
      <c r="E31" s="142"/>
      <c r="F31" s="114"/>
      <c r="G31" s="122"/>
      <c r="H31" s="118"/>
      <c r="I31" s="123"/>
      <c r="J31" s="123">
        <f t="shared" si="1"/>
        <v>0</v>
      </c>
      <c r="L31" s="95"/>
      <c r="M31" s="95"/>
      <c r="N31" s="95"/>
      <c r="O31" s="95"/>
    </row>
    <row r="32" spans="1:15" ht="15" customHeight="1">
      <c r="A32" s="117"/>
      <c r="B32" s="118"/>
      <c r="C32" s="119"/>
      <c r="D32" s="146"/>
      <c r="E32" s="142"/>
      <c r="F32" s="114"/>
      <c r="G32" s="122"/>
      <c r="H32" s="118"/>
      <c r="I32" s="123"/>
      <c r="J32" s="123">
        <f t="shared" si="1"/>
        <v>0</v>
      </c>
      <c r="L32" s="95"/>
      <c r="M32" s="95"/>
      <c r="N32" s="95"/>
      <c r="O32" s="95"/>
    </row>
    <row r="33" spans="1:15" ht="15" customHeight="1">
      <c r="A33" s="117"/>
      <c r="B33" s="118"/>
      <c r="C33" s="119"/>
      <c r="D33" s="296"/>
      <c r="E33" s="186"/>
      <c r="F33" s="118"/>
      <c r="G33" s="122"/>
      <c r="H33" s="118"/>
      <c r="I33" s="123"/>
      <c r="J33" s="123">
        <f t="shared" si="1"/>
        <v>0</v>
      </c>
      <c r="L33" s="95"/>
      <c r="M33" s="95"/>
      <c r="N33" s="95"/>
      <c r="O33" s="95"/>
    </row>
    <row r="34" spans="1:15" ht="15" customHeight="1">
      <c r="A34" s="117"/>
      <c r="B34" s="118"/>
      <c r="C34" s="119"/>
      <c r="D34" s="148"/>
      <c r="E34" s="186"/>
      <c r="F34" s="121"/>
      <c r="G34" s="122"/>
      <c r="H34" s="118"/>
      <c r="I34" s="123"/>
      <c r="J34" s="123">
        <f t="shared" si="1"/>
        <v>0</v>
      </c>
      <c r="L34" s="95"/>
      <c r="M34" s="95"/>
      <c r="N34" s="95"/>
      <c r="O34" s="95"/>
    </row>
    <row r="35" spans="1:15" ht="15" customHeight="1" thickBot="1">
      <c r="A35" s="117"/>
      <c r="B35" s="118"/>
      <c r="C35" s="127"/>
      <c r="D35" s="178"/>
      <c r="E35" s="128"/>
      <c r="F35" s="129"/>
      <c r="G35" s="122"/>
      <c r="H35" s="118"/>
      <c r="I35" s="123"/>
      <c r="J35" s="123"/>
      <c r="L35" s="95"/>
      <c r="M35" s="95"/>
      <c r="N35" s="95"/>
      <c r="O35" s="95"/>
    </row>
    <row r="36" spans="1:15" ht="15" customHeight="1" thickTop="1">
      <c r="A36" s="941" t="s">
        <v>126</v>
      </c>
      <c r="B36" s="941"/>
      <c r="C36" s="941"/>
      <c r="D36" s="941"/>
      <c r="E36" s="941"/>
      <c r="F36" s="941"/>
      <c r="G36" s="941"/>
      <c r="H36" s="941"/>
      <c r="I36" s="941"/>
      <c r="J36" s="130">
        <f>J18</f>
        <v>10000000</v>
      </c>
      <c r="L36" s="95">
        <f>SUM(L17:L35)</f>
        <v>0</v>
      </c>
      <c r="M36" s="95">
        <f>SUM(M17:M35)</f>
        <v>0</v>
      </c>
      <c r="N36" s="95">
        <f>SUM(N17:N35)</f>
        <v>0</v>
      </c>
      <c r="O36" s="95">
        <f>SUM(O17:O35)</f>
        <v>0</v>
      </c>
    </row>
    <row r="37" spans="1:15" ht="15" customHeight="1">
      <c r="A37" s="131"/>
      <c r="B37" s="942" t="s">
        <v>127</v>
      </c>
      <c r="C37" s="942"/>
      <c r="D37" s="942"/>
      <c r="E37" s="942"/>
      <c r="F37" s="942"/>
      <c r="G37" s="132"/>
      <c r="H37" s="132"/>
      <c r="I37" s="132"/>
      <c r="J37" s="133"/>
      <c r="L37" s="116">
        <f>SUM(L36:O36)</f>
        <v>0</v>
      </c>
      <c r="M37" s="134">
        <f>J36-L37</f>
        <v>10000000</v>
      </c>
      <c r="N37" s="95"/>
      <c r="O37" s="95"/>
    </row>
    <row r="38" spans="1:15" ht="15" customHeight="1">
      <c r="A38" s="943" t="s">
        <v>128</v>
      </c>
      <c r="B38" s="920"/>
      <c r="C38" s="920"/>
      <c r="D38" s="99" t="s">
        <v>95</v>
      </c>
      <c r="E38" s="944">
        <f>L36</f>
        <v>0</v>
      </c>
      <c r="F38" s="944"/>
      <c r="G38" s="96"/>
      <c r="H38" s="96"/>
      <c r="I38" s="96"/>
      <c r="J38" s="135"/>
      <c r="L38" s="95"/>
      <c r="M38" s="95"/>
      <c r="N38" s="95"/>
      <c r="O38" s="95"/>
    </row>
    <row r="39" spans="1:15" ht="15" customHeight="1">
      <c r="A39" s="943" t="s">
        <v>129</v>
      </c>
      <c r="B39" s="920"/>
      <c r="C39" s="920"/>
      <c r="D39" s="99" t="s">
        <v>95</v>
      </c>
      <c r="E39" s="944">
        <f>J36</f>
        <v>10000000</v>
      </c>
      <c r="F39" s="944"/>
      <c r="G39" s="96"/>
      <c r="H39" s="96"/>
      <c r="I39" s="96"/>
      <c r="J39" s="135"/>
      <c r="L39" s="95"/>
      <c r="M39" s="95"/>
      <c r="N39" s="95"/>
      <c r="O39" s="95"/>
    </row>
    <row r="40" spans="1:15" ht="15" customHeight="1">
      <c r="A40" s="943" t="s">
        <v>130</v>
      </c>
      <c r="B40" s="920"/>
      <c r="C40" s="920"/>
      <c r="D40" s="99" t="s">
        <v>95</v>
      </c>
      <c r="E40" s="944">
        <f>N36</f>
        <v>0</v>
      </c>
      <c r="F40" s="944"/>
      <c r="G40" s="96"/>
      <c r="H40" s="96"/>
      <c r="I40" s="96"/>
      <c r="J40" s="135"/>
      <c r="L40" s="95"/>
      <c r="M40" s="95"/>
      <c r="N40" s="95"/>
      <c r="O40" s="95"/>
    </row>
    <row r="41" spans="1:15" ht="15" customHeight="1">
      <c r="A41" s="945" t="s">
        <v>131</v>
      </c>
      <c r="B41" s="946"/>
      <c r="C41" s="946"/>
      <c r="D41" s="136" t="s">
        <v>95</v>
      </c>
      <c r="E41" s="971">
        <f>O36</f>
        <v>0</v>
      </c>
      <c r="F41" s="971"/>
      <c r="G41" s="137"/>
      <c r="H41" s="137"/>
      <c r="I41" s="137"/>
      <c r="J41" s="138"/>
      <c r="L41" s="95"/>
      <c r="M41" s="95"/>
      <c r="N41" s="95"/>
      <c r="O41" s="95"/>
    </row>
    <row r="42" spans="1:15" ht="15" customHeight="1">
      <c r="A42" s="131"/>
      <c r="B42" s="132"/>
      <c r="C42" s="132"/>
      <c r="D42" s="132"/>
      <c r="E42" s="132"/>
      <c r="F42" s="133"/>
      <c r="G42" s="961" t="s">
        <v>1108</v>
      </c>
      <c r="H42" s="961"/>
      <c r="I42" s="961"/>
      <c r="J42" s="962"/>
      <c r="L42" s="95"/>
      <c r="M42" s="95"/>
      <c r="N42" s="95"/>
      <c r="O42" s="95"/>
    </row>
    <row r="43" spans="1:15" ht="15" customHeight="1">
      <c r="A43" s="139"/>
      <c r="B43" s="947"/>
      <c r="C43" s="947"/>
      <c r="D43" s="947"/>
      <c r="E43" s="947"/>
      <c r="F43" s="948"/>
      <c r="G43" s="96"/>
      <c r="H43" s="96"/>
      <c r="I43" s="96"/>
      <c r="J43" s="135"/>
      <c r="L43" s="95"/>
      <c r="M43" s="95"/>
      <c r="N43" s="95"/>
      <c r="O43" s="95"/>
    </row>
    <row r="44" spans="1:15" ht="15" customHeight="1">
      <c r="A44" s="139"/>
      <c r="B44" s="927"/>
      <c r="C44" s="927"/>
      <c r="D44" s="927"/>
      <c r="E44" s="927"/>
      <c r="F44" s="949"/>
      <c r="G44" s="950" t="s">
        <v>1094</v>
      </c>
      <c r="H44" s="927"/>
      <c r="I44" s="927"/>
      <c r="J44" s="949"/>
      <c r="L44" s="95"/>
      <c r="M44" s="95"/>
      <c r="N44" s="95"/>
      <c r="O44" s="95"/>
    </row>
    <row r="45" spans="1:15" ht="15" customHeight="1">
      <c r="A45" s="139"/>
      <c r="B45" s="96"/>
      <c r="C45" s="96"/>
      <c r="D45" s="96"/>
      <c r="E45" s="96"/>
      <c r="F45" s="135"/>
      <c r="G45" s="96"/>
      <c r="H45" s="96"/>
      <c r="I45" s="96"/>
      <c r="J45" s="135"/>
      <c r="L45" s="95"/>
      <c r="M45" s="95"/>
      <c r="N45" s="95"/>
      <c r="O45" s="95"/>
    </row>
    <row r="46" spans="1:15" ht="15" customHeight="1">
      <c r="A46" s="139"/>
      <c r="B46" s="96"/>
      <c r="C46" s="96"/>
      <c r="D46" s="96"/>
      <c r="E46" s="96"/>
      <c r="F46" s="135"/>
      <c r="G46" s="96"/>
      <c r="H46" s="96"/>
      <c r="I46" s="96"/>
      <c r="J46" s="135"/>
      <c r="L46" s="95"/>
      <c r="M46" s="95"/>
      <c r="N46" s="95"/>
      <c r="O46" s="95"/>
    </row>
    <row r="47" spans="1:15" ht="15" customHeight="1">
      <c r="A47" s="139"/>
      <c r="B47" s="96"/>
      <c r="C47" s="96"/>
      <c r="D47" s="96"/>
      <c r="E47" s="96"/>
      <c r="F47" s="135"/>
      <c r="G47" s="96"/>
      <c r="H47" s="96"/>
      <c r="I47" s="96"/>
      <c r="J47" s="135"/>
      <c r="L47" s="95"/>
      <c r="M47" s="95"/>
      <c r="N47" s="95"/>
      <c r="O47" s="95"/>
    </row>
    <row r="48" spans="1:15" ht="15" customHeight="1">
      <c r="A48" s="139"/>
      <c r="B48" s="96"/>
      <c r="C48" s="96"/>
      <c r="D48" s="96"/>
      <c r="E48" s="96"/>
      <c r="F48" s="135"/>
      <c r="G48" s="96"/>
      <c r="H48" s="96"/>
      <c r="I48" s="96"/>
      <c r="J48" s="135"/>
      <c r="L48" s="95"/>
      <c r="M48" s="95"/>
      <c r="N48" s="95"/>
      <c r="O48" s="95"/>
    </row>
    <row r="49" spans="1:15" ht="15" customHeight="1">
      <c r="A49" s="139"/>
      <c r="B49" s="951"/>
      <c r="C49" s="951"/>
      <c r="D49" s="951"/>
      <c r="E49" s="951"/>
      <c r="F49" s="952"/>
      <c r="G49" s="953" t="s">
        <v>1040</v>
      </c>
      <c r="H49" s="951"/>
      <c r="I49" s="951"/>
      <c r="J49" s="952"/>
      <c r="L49" s="95"/>
      <c r="M49" s="95"/>
      <c r="N49" s="95"/>
      <c r="O49" s="95"/>
    </row>
    <row r="50" spans="1:15" ht="15" customHeight="1">
      <c r="A50" s="140"/>
      <c r="B50" s="137"/>
      <c r="C50" s="137"/>
      <c r="D50" s="137"/>
      <c r="E50" s="137"/>
      <c r="F50" s="138"/>
      <c r="G50" s="958"/>
      <c r="H50" s="958"/>
      <c r="I50" s="958"/>
      <c r="J50" s="959"/>
      <c r="L50" s="95"/>
      <c r="M50" s="95"/>
      <c r="N50" s="95"/>
      <c r="O50" s="95"/>
    </row>
    <row r="51" spans="1:15" ht="15" customHeight="1">
      <c r="A51" s="96"/>
      <c r="B51" s="96"/>
      <c r="C51" s="96"/>
      <c r="D51" s="96"/>
      <c r="E51" s="96"/>
      <c r="F51" s="96"/>
      <c r="G51" s="951"/>
      <c r="H51" s="951"/>
      <c r="I51" s="951"/>
      <c r="J51" s="951"/>
      <c r="L51" s="95"/>
      <c r="M51" s="95"/>
      <c r="N51" s="95"/>
      <c r="O51" s="95"/>
    </row>
  </sheetData>
  <mergeCells count="40">
    <mergeCell ref="E9:F9"/>
    <mergeCell ref="J13:J15"/>
    <mergeCell ref="A1:J1"/>
    <mergeCell ref="A2:J2"/>
    <mergeCell ref="A3:J3"/>
    <mergeCell ref="F6:J6"/>
    <mergeCell ref="F7:J8"/>
    <mergeCell ref="A16:B16"/>
    <mergeCell ref="C16:F16"/>
    <mergeCell ref="G16:H16"/>
    <mergeCell ref="E11:F11"/>
    <mergeCell ref="A12:B12"/>
    <mergeCell ref="A13:B15"/>
    <mergeCell ref="C13:F15"/>
    <mergeCell ref="G13:H15"/>
    <mergeCell ref="L13:L15"/>
    <mergeCell ref="M13:M15"/>
    <mergeCell ref="N13:N15"/>
    <mergeCell ref="O13:O15"/>
    <mergeCell ref="C19:F19"/>
    <mergeCell ref="I13:I15"/>
    <mergeCell ref="C20:F20"/>
    <mergeCell ref="A36:I36"/>
    <mergeCell ref="B37:F37"/>
    <mergeCell ref="A38:C38"/>
    <mergeCell ref="E38:F38"/>
    <mergeCell ref="A39:C39"/>
    <mergeCell ref="E39:F39"/>
    <mergeCell ref="A40:C40"/>
    <mergeCell ref="E40:F40"/>
    <mergeCell ref="A41:C41"/>
    <mergeCell ref="E41:F41"/>
    <mergeCell ref="G50:J50"/>
    <mergeCell ref="G51:J51"/>
    <mergeCell ref="G42:J42"/>
    <mergeCell ref="B43:F43"/>
    <mergeCell ref="B44:F44"/>
    <mergeCell ref="G44:J44"/>
    <mergeCell ref="B49:F49"/>
    <mergeCell ref="G49:J49"/>
  </mergeCells>
  <pageMargins left="0.70866141732283472" right="0.31496062992125984" top="0.55118110236220474" bottom="0.31496062992125984" header="0.31496062992125984" footer="0.31496062992125984"/>
  <pageSetup paperSize="5" scale="85" orientation="portrait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:O57"/>
  <sheetViews>
    <sheetView workbookViewId="0">
      <selection sqref="A1:J1"/>
    </sheetView>
  </sheetViews>
  <sheetFormatPr defaultRowHeight="15"/>
  <cols>
    <col min="1" max="1" width="2.7109375" customWidth="1"/>
    <col min="2" max="2" width="10.7109375" customWidth="1"/>
    <col min="3" max="4" width="2.7109375" customWidth="1"/>
    <col min="6" max="6" width="25.7109375" customWidth="1"/>
    <col min="9" max="10" width="17.7109375" customWidth="1"/>
    <col min="11" max="11" width="2.7109375" customWidth="1"/>
    <col min="12" max="15" width="12.7109375" customWidth="1"/>
  </cols>
  <sheetData>
    <row r="1" spans="1:15" ht="15.75">
      <c r="A1" s="974" t="s">
        <v>90</v>
      </c>
      <c r="B1" s="974"/>
      <c r="C1" s="974"/>
      <c r="D1" s="974"/>
      <c r="E1" s="974"/>
      <c r="F1" s="974"/>
      <c r="G1" s="974"/>
      <c r="H1" s="974"/>
      <c r="I1" s="974"/>
      <c r="J1" s="974"/>
      <c r="K1" s="1"/>
      <c r="L1" s="3"/>
      <c r="M1" s="3"/>
      <c r="N1" s="3"/>
      <c r="O1" s="3"/>
    </row>
    <row r="2" spans="1:15" ht="15.75">
      <c r="A2" s="974" t="s">
        <v>91</v>
      </c>
      <c r="B2" s="974"/>
      <c r="C2" s="974"/>
      <c r="D2" s="974"/>
      <c r="E2" s="974"/>
      <c r="F2" s="974"/>
      <c r="G2" s="974"/>
      <c r="H2" s="974"/>
      <c r="I2" s="974"/>
      <c r="J2" s="974"/>
      <c r="K2" s="1"/>
      <c r="L2" s="3"/>
      <c r="M2" s="3"/>
      <c r="N2" s="3"/>
      <c r="O2" s="3"/>
    </row>
    <row r="3" spans="1:15" ht="15.75">
      <c r="A3" s="974" t="s">
        <v>92</v>
      </c>
      <c r="B3" s="974"/>
      <c r="C3" s="974"/>
      <c r="D3" s="974"/>
      <c r="E3" s="974"/>
      <c r="F3" s="974"/>
      <c r="G3" s="974"/>
      <c r="H3" s="974"/>
      <c r="I3" s="974"/>
      <c r="J3" s="974"/>
      <c r="K3" s="1"/>
      <c r="L3" s="3"/>
      <c r="M3" s="3"/>
      <c r="N3" s="3"/>
      <c r="O3" s="3"/>
    </row>
    <row r="4" spans="1:15">
      <c r="A4" s="4"/>
      <c r="B4" s="4"/>
      <c r="C4" s="4"/>
      <c r="D4" s="4"/>
      <c r="E4" s="4"/>
      <c r="F4" s="4"/>
      <c r="G4" s="4"/>
      <c r="H4" s="4"/>
      <c r="I4" s="4"/>
      <c r="J4" s="4"/>
      <c r="K4" s="1"/>
      <c r="L4" s="3"/>
      <c r="M4" s="3"/>
      <c r="N4" s="3"/>
      <c r="O4" s="3"/>
    </row>
    <row r="5" spans="1:15">
      <c r="A5" s="5" t="s">
        <v>93</v>
      </c>
      <c r="B5" s="4" t="s">
        <v>94</v>
      </c>
      <c r="C5" s="6"/>
      <c r="D5" s="7" t="s">
        <v>95</v>
      </c>
      <c r="E5" s="5" t="s">
        <v>96</v>
      </c>
      <c r="F5" s="6" t="str">
        <f>'[2]2.3.8'!F5</f>
        <v>Pelaksanaan Pembangunan Desa</v>
      </c>
      <c r="G5" s="4"/>
      <c r="H5" s="4"/>
      <c r="I5" s="4"/>
      <c r="J5" s="4"/>
      <c r="K5" s="1"/>
      <c r="L5" s="3"/>
      <c r="M5" s="3"/>
      <c r="N5" s="3"/>
      <c r="O5" s="3"/>
    </row>
    <row r="6" spans="1:15">
      <c r="A6" s="5" t="s">
        <v>96</v>
      </c>
      <c r="B6" s="4" t="s">
        <v>97</v>
      </c>
      <c r="C6" s="6"/>
      <c r="D6" s="7" t="s">
        <v>95</v>
      </c>
      <c r="E6" s="5" t="s">
        <v>432</v>
      </c>
      <c r="F6" s="6" t="str">
        <f>'[2]2.3.8'!F6</f>
        <v>Pekerjaan Umum dan Penataan Ruang</v>
      </c>
      <c r="G6" s="4"/>
      <c r="H6" s="4"/>
      <c r="I6" s="4"/>
      <c r="J6" s="4"/>
      <c r="K6" s="1"/>
      <c r="L6" s="3"/>
      <c r="M6" s="3"/>
      <c r="N6" s="3"/>
      <c r="O6" s="3"/>
    </row>
    <row r="7" spans="1:15">
      <c r="A7" s="5" t="s">
        <v>99</v>
      </c>
      <c r="B7" s="4" t="s">
        <v>100</v>
      </c>
      <c r="C7" s="6"/>
      <c r="D7" s="7" t="s">
        <v>95</v>
      </c>
      <c r="E7" s="5" t="s">
        <v>433</v>
      </c>
      <c r="F7" s="6" t="str">
        <f>LAMPIRAN!F168</f>
        <v>Pembangunan/Rehabilitasi/Peningkatan/Pengerasan Jalan Desa</v>
      </c>
      <c r="G7" s="4"/>
      <c r="H7" s="4"/>
      <c r="I7" s="4"/>
      <c r="J7" s="4"/>
      <c r="K7" s="1"/>
      <c r="L7" s="3"/>
      <c r="M7" s="3"/>
      <c r="N7" s="3"/>
      <c r="O7" s="3"/>
    </row>
    <row r="8" spans="1:15">
      <c r="A8" s="5" t="s">
        <v>102</v>
      </c>
      <c r="B8" s="4" t="s">
        <v>103</v>
      </c>
      <c r="C8" s="6"/>
      <c r="D8" s="7" t="s">
        <v>95</v>
      </c>
      <c r="E8" s="975" t="str">
        <f>'2.2.2'!E8:F8</f>
        <v>01 Januari s/d 31 Desember 2024</v>
      </c>
      <c r="F8" s="975"/>
      <c r="G8" s="4"/>
      <c r="H8" s="4"/>
      <c r="I8" s="4"/>
      <c r="J8" s="4"/>
      <c r="K8" s="1"/>
      <c r="L8" s="3"/>
      <c r="M8" s="3"/>
      <c r="N8" s="3"/>
      <c r="O8" s="3"/>
    </row>
    <row r="9" spans="1:15">
      <c r="A9" s="5"/>
      <c r="B9" s="4" t="s">
        <v>104</v>
      </c>
      <c r="C9" s="6"/>
      <c r="D9" s="7"/>
      <c r="E9" s="4"/>
      <c r="F9" s="6"/>
      <c r="G9" s="4"/>
      <c r="H9" s="4"/>
      <c r="I9" s="4"/>
      <c r="J9" s="4"/>
      <c r="K9" s="1"/>
      <c r="L9" s="3"/>
      <c r="M9" s="3"/>
      <c r="N9" s="3"/>
      <c r="O9" s="3"/>
    </row>
    <row r="10" spans="1:15">
      <c r="A10" s="5" t="s">
        <v>105</v>
      </c>
      <c r="B10" s="4" t="s">
        <v>106</v>
      </c>
      <c r="C10" s="6"/>
      <c r="D10" s="7" t="s">
        <v>95</v>
      </c>
      <c r="E10" s="975" t="s">
        <v>48</v>
      </c>
      <c r="F10" s="975"/>
      <c r="G10" s="4"/>
      <c r="H10" s="4"/>
      <c r="I10" s="4"/>
      <c r="J10" s="4"/>
      <c r="K10" s="1"/>
      <c r="L10" s="3"/>
      <c r="M10" s="3"/>
      <c r="N10" s="3"/>
      <c r="O10" s="3"/>
    </row>
    <row r="11" spans="1:15">
      <c r="A11" s="973" t="s">
        <v>108</v>
      </c>
      <c r="B11" s="973"/>
      <c r="C11" s="6"/>
      <c r="D11" s="8" t="s">
        <v>95</v>
      </c>
      <c r="E11" s="9"/>
      <c r="F11" s="6"/>
      <c r="G11" s="4"/>
      <c r="H11" s="4"/>
      <c r="I11" s="4"/>
      <c r="J11" s="4"/>
      <c r="K11" s="1"/>
      <c r="L11" s="3"/>
      <c r="M11" s="3"/>
      <c r="N11" s="3"/>
      <c r="O11" s="3"/>
    </row>
    <row r="12" spans="1:15">
      <c r="A12" s="987" t="s">
        <v>109</v>
      </c>
      <c r="B12" s="987"/>
      <c r="C12" s="987" t="s">
        <v>110</v>
      </c>
      <c r="D12" s="987"/>
      <c r="E12" s="987"/>
      <c r="F12" s="987"/>
      <c r="G12" s="988" t="s">
        <v>111</v>
      </c>
      <c r="H12" s="989"/>
      <c r="I12" s="981" t="s">
        <v>112</v>
      </c>
      <c r="J12" s="981" t="s">
        <v>113</v>
      </c>
      <c r="K12" s="1"/>
      <c r="L12" s="995" t="s">
        <v>114</v>
      </c>
      <c r="M12" s="995" t="s">
        <v>115</v>
      </c>
      <c r="N12" s="995" t="s">
        <v>116</v>
      </c>
      <c r="O12" s="995" t="s">
        <v>117</v>
      </c>
    </row>
    <row r="13" spans="1:15">
      <c r="A13" s="987"/>
      <c r="B13" s="987"/>
      <c r="C13" s="987"/>
      <c r="D13" s="987"/>
      <c r="E13" s="987"/>
      <c r="F13" s="987"/>
      <c r="G13" s="990"/>
      <c r="H13" s="991"/>
      <c r="I13" s="981"/>
      <c r="J13" s="981"/>
      <c r="K13" s="1"/>
      <c r="L13" s="995"/>
      <c r="M13" s="995"/>
      <c r="N13" s="995"/>
      <c r="O13" s="995"/>
    </row>
    <row r="14" spans="1:15">
      <c r="A14" s="987"/>
      <c r="B14" s="987"/>
      <c r="C14" s="987"/>
      <c r="D14" s="987"/>
      <c r="E14" s="987"/>
      <c r="F14" s="987"/>
      <c r="G14" s="992"/>
      <c r="H14" s="993"/>
      <c r="I14" s="981"/>
      <c r="J14" s="981"/>
      <c r="K14" s="1"/>
      <c r="L14" s="995"/>
      <c r="M14" s="995"/>
      <c r="N14" s="995"/>
      <c r="O14" s="995"/>
    </row>
    <row r="15" spans="1:15">
      <c r="A15" s="984">
        <v>1</v>
      </c>
      <c r="B15" s="984"/>
      <c r="C15" s="984">
        <v>2</v>
      </c>
      <c r="D15" s="984"/>
      <c r="E15" s="984"/>
      <c r="F15" s="984"/>
      <c r="G15" s="985">
        <v>3</v>
      </c>
      <c r="H15" s="986"/>
      <c r="I15" s="10">
        <v>4</v>
      </c>
      <c r="J15" s="10">
        <v>5</v>
      </c>
      <c r="K15" s="1"/>
      <c r="L15" s="11">
        <v>1</v>
      </c>
      <c r="M15" s="11">
        <v>2</v>
      </c>
      <c r="N15" s="11">
        <v>3</v>
      </c>
      <c r="O15" s="11">
        <v>4</v>
      </c>
    </row>
    <row r="16" spans="1:15">
      <c r="A16" s="12" t="s">
        <v>96</v>
      </c>
      <c r="B16" s="13"/>
      <c r="C16" s="14" t="s">
        <v>29</v>
      </c>
      <c r="D16" s="15"/>
      <c r="E16" s="15"/>
      <c r="F16" s="16"/>
      <c r="G16" s="17"/>
      <c r="H16" s="13"/>
      <c r="I16" s="18"/>
      <c r="J16" s="18">
        <f t="shared" ref="J16:J19" si="0">J17</f>
        <v>0</v>
      </c>
      <c r="K16" s="1"/>
      <c r="L16" s="3"/>
      <c r="M16" s="3"/>
      <c r="N16" s="3"/>
      <c r="O16" s="3"/>
    </row>
    <row r="17" spans="1:15">
      <c r="A17" s="14" t="str">
        <f>E5</f>
        <v>2.</v>
      </c>
      <c r="B17" s="13"/>
      <c r="C17" s="14" t="str">
        <f>F5</f>
        <v>Pelaksanaan Pembangunan Desa</v>
      </c>
      <c r="D17" s="15"/>
      <c r="E17" s="15"/>
      <c r="F17" s="16"/>
      <c r="G17" s="17"/>
      <c r="H17" s="13"/>
      <c r="I17" s="18"/>
      <c r="J17" s="18">
        <f t="shared" si="0"/>
        <v>0</v>
      </c>
      <c r="K17" s="1"/>
      <c r="L17" s="3"/>
      <c r="M17" s="3"/>
      <c r="N17" s="3"/>
      <c r="O17" s="3"/>
    </row>
    <row r="18" spans="1:15">
      <c r="A18" s="19" t="str">
        <f>E6</f>
        <v>2.3</v>
      </c>
      <c r="B18" s="13"/>
      <c r="C18" s="14" t="str">
        <f>F6</f>
        <v>Pekerjaan Umum dan Penataan Ruang</v>
      </c>
      <c r="D18" s="15"/>
      <c r="E18" s="15"/>
      <c r="F18" s="16"/>
      <c r="G18" s="17"/>
      <c r="H18" s="13"/>
      <c r="I18" s="18"/>
      <c r="J18" s="18">
        <f t="shared" si="0"/>
        <v>0</v>
      </c>
      <c r="K18" s="1"/>
      <c r="L18" s="3"/>
      <c r="M18" s="3"/>
      <c r="N18" s="3"/>
      <c r="O18" s="3"/>
    </row>
    <row r="19" spans="1:15">
      <c r="A19" s="19" t="str">
        <f>E7</f>
        <v>2.3.9</v>
      </c>
      <c r="B19" s="13"/>
      <c r="C19" s="14" t="str">
        <f>F7</f>
        <v>Pembangunan/Rehabilitasi/Peningkatan/Pengerasan Jalan Desa</v>
      </c>
      <c r="D19" s="15"/>
      <c r="E19" s="15"/>
      <c r="F19" s="16"/>
      <c r="G19" s="17"/>
      <c r="H19" s="13"/>
      <c r="I19" s="18"/>
      <c r="J19" s="18">
        <f t="shared" si="0"/>
        <v>0</v>
      </c>
      <c r="K19" s="1"/>
      <c r="L19" s="3"/>
      <c r="M19" s="3"/>
      <c r="N19" s="3"/>
      <c r="O19" s="3"/>
    </row>
    <row r="20" spans="1:15">
      <c r="A20" s="12" t="s">
        <v>434</v>
      </c>
      <c r="B20" s="13"/>
      <c r="C20" s="20" t="s">
        <v>55</v>
      </c>
      <c r="D20" s="21"/>
      <c r="E20" s="21"/>
      <c r="F20" s="16"/>
      <c r="G20" s="17"/>
      <c r="H20" s="13"/>
      <c r="I20" s="18"/>
      <c r="J20" s="18">
        <f>J22+J26+J30+J34</f>
        <v>0</v>
      </c>
      <c r="K20" s="1"/>
      <c r="L20" s="3"/>
      <c r="M20" s="3"/>
      <c r="N20" s="3"/>
      <c r="O20" s="3"/>
    </row>
    <row r="21" spans="1:15">
      <c r="A21" s="12"/>
      <c r="B21" s="13"/>
      <c r="C21" s="20" t="s">
        <v>1015</v>
      </c>
      <c r="D21" s="21"/>
      <c r="E21" s="21"/>
      <c r="F21" s="16"/>
      <c r="G21" s="17"/>
      <c r="H21" s="13"/>
      <c r="I21" s="18"/>
      <c r="J21" s="18">
        <f>J20</f>
        <v>0</v>
      </c>
      <c r="K21" s="1"/>
      <c r="L21" s="3"/>
      <c r="M21" s="3"/>
      <c r="N21" s="3"/>
      <c r="O21" s="3"/>
    </row>
    <row r="22" spans="1:15">
      <c r="A22" s="346" t="s">
        <v>905</v>
      </c>
      <c r="B22" s="25"/>
      <c r="C22" s="345" t="s">
        <v>906</v>
      </c>
      <c r="D22" s="27"/>
      <c r="E22" s="27"/>
      <c r="F22" s="28"/>
      <c r="G22" s="29"/>
      <c r="H22" s="25"/>
      <c r="I22" s="30"/>
      <c r="J22" s="30">
        <f>J23+J24</f>
        <v>0</v>
      </c>
      <c r="K22" s="1"/>
      <c r="L22" s="3">
        <f>3%*J20</f>
        <v>0</v>
      </c>
      <c r="M22" s="3"/>
      <c r="N22" s="3"/>
      <c r="O22" s="3"/>
    </row>
    <row r="23" spans="1:15">
      <c r="A23" s="24"/>
      <c r="B23" s="25"/>
      <c r="C23" s="26"/>
      <c r="D23" s="27" t="s">
        <v>57</v>
      </c>
      <c r="E23" s="27" t="s">
        <v>985</v>
      </c>
      <c r="F23" s="28"/>
      <c r="G23" s="366">
        <v>2</v>
      </c>
      <c r="H23" s="25" t="s">
        <v>911</v>
      </c>
      <c r="I23" s="30"/>
      <c r="J23" s="30">
        <f>G23*I23/100</f>
        <v>0</v>
      </c>
      <c r="K23" s="1"/>
      <c r="L23" s="3"/>
      <c r="M23" s="3"/>
      <c r="N23" s="3"/>
      <c r="O23" s="3"/>
    </row>
    <row r="24" spans="1:15">
      <c r="A24" s="24"/>
      <c r="B24" s="25"/>
      <c r="C24" s="26"/>
      <c r="D24" s="27" t="s">
        <v>57</v>
      </c>
      <c r="E24" s="27" t="s">
        <v>985</v>
      </c>
      <c r="F24" s="28"/>
      <c r="G24" s="366">
        <v>2</v>
      </c>
      <c r="H24" s="25" t="s">
        <v>911</v>
      </c>
      <c r="I24" s="30"/>
      <c r="J24" s="30">
        <f>G24*I24/100</f>
        <v>0</v>
      </c>
      <c r="K24" s="1"/>
      <c r="L24" s="3"/>
      <c r="M24" s="3"/>
      <c r="N24" s="3"/>
      <c r="O24" s="3"/>
    </row>
    <row r="25" spans="1:15">
      <c r="A25" s="24"/>
      <c r="B25" s="25"/>
      <c r="C25" s="26"/>
      <c r="D25" s="27"/>
      <c r="E25" s="27"/>
      <c r="F25" s="28"/>
      <c r="G25" s="366"/>
      <c r="H25" s="25"/>
      <c r="I25" s="30"/>
      <c r="J25" s="30">
        <f t="shared" ref="J25:J40" si="1">G25*I25</f>
        <v>0</v>
      </c>
      <c r="K25" s="1"/>
      <c r="L25" s="3"/>
      <c r="M25" s="3"/>
      <c r="N25" s="3"/>
      <c r="O25" s="3"/>
    </row>
    <row r="26" spans="1:15">
      <c r="A26" s="346" t="s">
        <v>907</v>
      </c>
      <c r="B26" s="25"/>
      <c r="C26" s="345" t="s">
        <v>908</v>
      </c>
      <c r="D26" s="27"/>
      <c r="E26" s="27"/>
      <c r="F26" s="28"/>
      <c r="G26" s="365"/>
      <c r="H26" s="13"/>
      <c r="I26" s="30"/>
      <c r="J26" s="30">
        <f>J27+J28</f>
        <v>0</v>
      </c>
      <c r="K26" s="1"/>
      <c r="L26" s="3"/>
      <c r="M26" s="3"/>
      <c r="N26" s="3"/>
      <c r="O26" s="3"/>
    </row>
    <row r="27" spans="1:15">
      <c r="A27" s="24"/>
      <c r="B27" s="25"/>
      <c r="C27" s="26"/>
      <c r="D27" s="27" t="s">
        <v>57</v>
      </c>
      <c r="E27" s="27" t="s">
        <v>909</v>
      </c>
      <c r="F27" s="28"/>
      <c r="G27" s="366">
        <v>30</v>
      </c>
      <c r="H27" s="25" t="s">
        <v>911</v>
      </c>
      <c r="I27" s="30"/>
      <c r="J27" s="30">
        <f>G27*I27/100</f>
        <v>0</v>
      </c>
      <c r="K27" s="1"/>
      <c r="L27" s="3"/>
      <c r="M27" s="3"/>
      <c r="N27" s="3"/>
      <c r="O27" s="3"/>
    </row>
    <row r="28" spans="1:15">
      <c r="A28" s="24"/>
      <c r="B28" s="25"/>
      <c r="C28" s="26"/>
      <c r="D28" s="27" t="s">
        <v>57</v>
      </c>
      <c r="E28" s="27" t="s">
        <v>909</v>
      </c>
      <c r="F28" s="28"/>
      <c r="G28" s="366">
        <v>30</v>
      </c>
      <c r="H28" s="25" t="s">
        <v>911</v>
      </c>
      <c r="I28" s="30"/>
      <c r="J28" s="30">
        <f>G28*I28/100</f>
        <v>0</v>
      </c>
      <c r="K28" s="1"/>
      <c r="L28" s="3"/>
      <c r="M28" s="3"/>
      <c r="N28" s="3"/>
      <c r="O28" s="3"/>
    </row>
    <row r="29" spans="1:15">
      <c r="A29" s="346"/>
      <c r="B29" s="25"/>
      <c r="C29" s="26"/>
      <c r="D29" s="27"/>
      <c r="E29" s="27"/>
      <c r="F29" s="28"/>
      <c r="G29" s="366"/>
      <c r="H29" s="25"/>
      <c r="I29" s="30"/>
      <c r="J29" s="30">
        <f t="shared" si="1"/>
        <v>0</v>
      </c>
      <c r="K29" s="1"/>
      <c r="L29" s="3"/>
      <c r="M29" s="3"/>
      <c r="N29" s="3"/>
      <c r="O29" s="3"/>
    </row>
    <row r="30" spans="1:15">
      <c r="A30" s="346" t="s">
        <v>919</v>
      </c>
      <c r="B30" s="25"/>
      <c r="C30" s="345" t="s">
        <v>831</v>
      </c>
      <c r="D30" s="27"/>
      <c r="E30" s="27"/>
      <c r="F30" s="64"/>
      <c r="G30" s="365"/>
      <c r="H30" s="13"/>
      <c r="I30" s="30"/>
      <c r="J30" s="30">
        <f>J31+J32</f>
        <v>0</v>
      </c>
      <c r="K30" s="1"/>
      <c r="L30" s="3"/>
      <c r="M30" s="3"/>
      <c r="N30" s="3"/>
      <c r="O30" s="3"/>
    </row>
    <row r="31" spans="1:15">
      <c r="A31" s="24"/>
      <c r="B31" s="25"/>
      <c r="C31" s="26"/>
      <c r="D31" s="27" t="s">
        <v>57</v>
      </c>
      <c r="E31" s="27" t="s">
        <v>910</v>
      </c>
      <c r="F31" s="64"/>
      <c r="G31" s="366">
        <v>55</v>
      </c>
      <c r="H31" s="25" t="s">
        <v>911</v>
      </c>
      <c r="I31" s="30"/>
      <c r="J31" s="30">
        <f>G31*I31/100</f>
        <v>0</v>
      </c>
      <c r="K31" s="1"/>
      <c r="L31" s="3"/>
      <c r="M31" s="3"/>
      <c r="N31" s="3"/>
      <c r="O31" s="3"/>
    </row>
    <row r="32" spans="1:15">
      <c r="A32" s="24"/>
      <c r="B32" s="25"/>
      <c r="C32" s="26"/>
      <c r="D32" s="27" t="s">
        <v>57</v>
      </c>
      <c r="E32" s="27" t="s">
        <v>910</v>
      </c>
      <c r="F32" s="64"/>
      <c r="G32" s="366">
        <v>55</v>
      </c>
      <c r="H32" s="25" t="s">
        <v>911</v>
      </c>
      <c r="I32" s="30"/>
      <c r="J32" s="30">
        <f>G32*I32/100</f>
        <v>0</v>
      </c>
      <c r="K32" s="1"/>
      <c r="L32" s="3"/>
      <c r="M32" s="3"/>
      <c r="N32" s="3"/>
      <c r="O32" s="3"/>
    </row>
    <row r="33" spans="1:15">
      <c r="A33" s="24"/>
      <c r="B33" s="25"/>
      <c r="C33" s="26"/>
      <c r="D33" s="65"/>
      <c r="E33" s="65"/>
      <c r="F33" s="25"/>
      <c r="G33" s="366"/>
      <c r="H33" s="25"/>
      <c r="I33" s="30"/>
      <c r="J33" s="30">
        <f t="shared" si="1"/>
        <v>0</v>
      </c>
      <c r="K33" s="1"/>
      <c r="L33" s="3"/>
      <c r="M33" s="3"/>
      <c r="N33" s="3"/>
      <c r="O33" s="3"/>
    </row>
    <row r="34" spans="1:15">
      <c r="A34" s="346" t="s">
        <v>920</v>
      </c>
      <c r="B34" s="25"/>
      <c r="C34" s="345" t="s">
        <v>759</v>
      </c>
      <c r="D34" s="27"/>
      <c r="E34" s="27"/>
      <c r="F34" s="28"/>
      <c r="G34" s="365"/>
      <c r="H34" s="13"/>
      <c r="I34" s="30"/>
      <c r="J34" s="30">
        <f>J35+J36</f>
        <v>0</v>
      </c>
      <c r="K34" s="1"/>
      <c r="L34" s="3"/>
      <c r="M34" s="3"/>
      <c r="N34" s="3"/>
      <c r="O34" s="3"/>
    </row>
    <row r="35" spans="1:15">
      <c r="A35" s="24"/>
      <c r="B35" s="25"/>
      <c r="C35" s="26"/>
      <c r="D35" s="27" t="s">
        <v>57</v>
      </c>
      <c r="E35" s="27" t="s">
        <v>921</v>
      </c>
      <c r="F35" s="28"/>
      <c r="G35" s="366">
        <v>13</v>
      </c>
      <c r="H35" s="25" t="s">
        <v>911</v>
      </c>
      <c r="I35" s="30"/>
      <c r="J35" s="30">
        <f>G35*I35/100</f>
        <v>0</v>
      </c>
      <c r="K35" s="1"/>
      <c r="L35" s="3"/>
      <c r="M35" s="3"/>
      <c r="N35" s="3"/>
      <c r="O35" s="3"/>
    </row>
    <row r="36" spans="1:15">
      <c r="A36" s="24"/>
      <c r="B36" s="25"/>
      <c r="C36" s="26"/>
      <c r="D36" s="27" t="s">
        <v>57</v>
      </c>
      <c r="E36" s="27" t="s">
        <v>921</v>
      </c>
      <c r="F36" s="28"/>
      <c r="G36" s="366">
        <v>13</v>
      </c>
      <c r="H36" s="25" t="s">
        <v>911</v>
      </c>
      <c r="I36" s="30"/>
      <c r="J36" s="30">
        <f>G36*I36/100</f>
        <v>0</v>
      </c>
      <c r="K36" s="1"/>
      <c r="L36" s="3"/>
      <c r="M36" s="3"/>
      <c r="N36" s="3"/>
      <c r="O36" s="3"/>
    </row>
    <row r="37" spans="1:15">
      <c r="A37" s="24"/>
      <c r="B37" s="25"/>
      <c r="C37" s="26"/>
      <c r="D37" s="27"/>
      <c r="E37" s="27"/>
      <c r="F37" s="28"/>
      <c r="G37" s="29"/>
      <c r="H37" s="25"/>
      <c r="I37" s="30"/>
      <c r="J37" s="30">
        <f t="shared" si="1"/>
        <v>0</v>
      </c>
      <c r="K37" s="1"/>
      <c r="L37" s="3"/>
      <c r="M37" s="3"/>
      <c r="N37" s="3"/>
      <c r="O37" s="3"/>
    </row>
    <row r="38" spans="1:15">
      <c r="A38" s="24"/>
      <c r="B38" s="25"/>
      <c r="C38" s="26"/>
      <c r="D38" s="27"/>
      <c r="E38" s="27"/>
      <c r="F38" s="64"/>
      <c r="G38" s="29"/>
      <c r="H38" s="25"/>
      <c r="I38" s="30"/>
      <c r="J38" s="30">
        <f t="shared" si="1"/>
        <v>0</v>
      </c>
      <c r="K38" s="1"/>
      <c r="L38" s="3">
        <f>SUM(L16:L37)</f>
        <v>0</v>
      </c>
      <c r="M38" s="3">
        <f>SUM(M16:M37)</f>
        <v>0</v>
      </c>
      <c r="N38" s="3">
        <f>SUM(N16:N37)</f>
        <v>0</v>
      </c>
      <c r="O38" s="3">
        <f>SUM(O16:O37)</f>
        <v>0</v>
      </c>
    </row>
    <row r="39" spans="1:15">
      <c r="A39" s="24"/>
      <c r="B39" s="25"/>
      <c r="C39" s="26"/>
      <c r="D39" s="65"/>
      <c r="E39" s="65"/>
      <c r="F39" s="25"/>
      <c r="G39" s="29"/>
      <c r="H39" s="25"/>
      <c r="I39" s="30"/>
      <c r="J39" s="30">
        <f t="shared" si="1"/>
        <v>0</v>
      </c>
      <c r="K39" s="1"/>
      <c r="L39" s="23">
        <f>SUM(L38:O38)</f>
        <v>0</v>
      </c>
      <c r="M39" s="43">
        <f>J42-L39</f>
        <v>0</v>
      </c>
      <c r="N39" s="3"/>
      <c r="O39" s="3"/>
    </row>
    <row r="40" spans="1:15">
      <c r="A40" s="24"/>
      <c r="B40" s="25"/>
      <c r="C40" s="26"/>
      <c r="D40" s="27"/>
      <c r="E40" s="65"/>
      <c r="F40" s="28"/>
      <c r="G40" s="29"/>
      <c r="H40" s="25"/>
      <c r="I40" s="30"/>
      <c r="J40" s="30">
        <f t="shared" si="1"/>
        <v>0</v>
      </c>
      <c r="K40" s="1"/>
      <c r="L40" s="3"/>
      <c r="M40" s="3"/>
      <c r="N40" s="3"/>
      <c r="O40" s="3"/>
    </row>
    <row r="41" spans="1:15" ht="15.75" thickBot="1">
      <c r="A41" s="24"/>
      <c r="B41" s="25"/>
      <c r="C41" s="36"/>
      <c r="D41" s="37"/>
      <c r="E41" s="37"/>
      <c r="F41" s="38"/>
      <c r="G41" s="29"/>
      <c r="H41" s="25"/>
      <c r="I41" s="30"/>
      <c r="J41" s="30"/>
      <c r="K41" s="1"/>
      <c r="L41" s="3"/>
      <c r="M41" s="3"/>
      <c r="N41" s="3"/>
      <c r="O41" s="3"/>
    </row>
    <row r="42" spans="1:15" ht="15.75" thickTop="1">
      <c r="A42" s="1010" t="s">
        <v>126</v>
      </c>
      <c r="B42" s="1011"/>
      <c r="C42" s="1011"/>
      <c r="D42" s="1011"/>
      <c r="E42" s="1011"/>
      <c r="F42" s="1011"/>
      <c r="G42" s="1011"/>
      <c r="H42" s="1011"/>
      <c r="I42" s="1012"/>
      <c r="J42" s="39">
        <f>J16</f>
        <v>0</v>
      </c>
      <c r="K42" s="1"/>
      <c r="L42" s="3"/>
      <c r="M42" s="3"/>
      <c r="N42" s="3"/>
      <c r="O42" s="3"/>
    </row>
    <row r="43" spans="1:15">
      <c r="A43" s="40"/>
      <c r="B43" s="983" t="s">
        <v>127</v>
      </c>
      <c r="C43" s="983"/>
      <c r="D43" s="983"/>
      <c r="E43" s="983"/>
      <c r="F43" s="983"/>
      <c r="G43" s="41"/>
      <c r="H43" s="41"/>
      <c r="I43" s="41"/>
      <c r="J43" s="42"/>
      <c r="K43" s="1"/>
      <c r="L43" s="3"/>
      <c r="M43" s="3"/>
      <c r="N43" s="3"/>
      <c r="O43" s="3"/>
    </row>
    <row r="44" spans="1:15">
      <c r="A44" s="977" t="s">
        <v>128</v>
      </c>
      <c r="B44" s="975"/>
      <c r="C44" s="975"/>
      <c r="D44" s="7" t="s">
        <v>95</v>
      </c>
      <c r="E44" s="978"/>
      <c r="F44" s="978"/>
      <c r="G44" s="4"/>
      <c r="H44" s="4"/>
      <c r="I44" s="4"/>
      <c r="J44" s="44"/>
      <c r="K44" s="1"/>
      <c r="L44" s="3"/>
      <c r="M44" s="3"/>
      <c r="N44" s="3"/>
      <c r="O44" s="3"/>
    </row>
    <row r="45" spans="1:15">
      <c r="A45" s="977" t="s">
        <v>129</v>
      </c>
      <c r="B45" s="975"/>
      <c r="C45" s="975"/>
      <c r="D45" s="7" t="s">
        <v>95</v>
      </c>
      <c r="E45" s="978">
        <f>M38</f>
        <v>0</v>
      </c>
      <c r="F45" s="978"/>
      <c r="G45" s="4"/>
      <c r="H45" s="4"/>
      <c r="I45" s="4"/>
      <c r="J45" s="44"/>
      <c r="K45" s="1"/>
      <c r="L45" s="3"/>
      <c r="M45" s="3"/>
      <c r="N45" s="3"/>
      <c r="O45" s="3"/>
    </row>
    <row r="46" spans="1:15">
      <c r="A46" s="977" t="s">
        <v>130</v>
      </c>
      <c r="B46" s="975"/>
      <c r="C46" s="975"/>
      <c r="D46" s="7" t="s">
        <v>95</v>
      </c>
      <c r="E46" s="978">
        <f>N38</f>
        <v>0</v>
      </c>
      <c r="F46" s="978"/>
      <c r="G46" s="4"/>
      <c r="H46" s="4"/>
      <c r="I46" s="4"/>
      <c r="J46" s="44"/>
      <c r="K46" s="1"/>
      <c r="L46" s="3"/>
      <c r="M46" s="3"/>
      <c r="N46" s="3"/>
      <c r="O46" s="3"/>
    </row>
    <row r="47" spans="1:15">
      <c r="A47" s="979" t="s">
        <v>131</v>
      </c>
      <c r="B47" s="980"/>
      <c r="C47" s="980"/>
      <c r="D47" s="45" t="s">
        <v>95</v>
      </c>
      <c r="E47" s="999">
        <f>O38</f>
        <v>0</v>
      </c>
      <c r="F47" s="999"/>
      <c r="G47" s="46"/>
      <c r="H47" s="46"/>
      <c r="I47" s="46"/>
      <c r="J47" s="47"/>
      <c r="K47" s="1"/>
      <c r="L47" s="3"/>
      <c r="M47" s="3"/>
      <c r="N47" s="3"/>
      <c r="O47" s="3"/>
    </row>
    <row r="48" spans="1:15">
      <c r="A48" s="131"/>
      <c r="B48" s="132"/>
      <c r="C48" s="132"/>
      <c r="D48" s="132"/>
      <c r="E48" s="132"/>
      <c r="F48" s="133"/>
      <c r="G48" s="961" t="s">
        <v>132</v>
      </c>
      <c r="H48" s="961"/>
      <c r="I48" s="961"/>
      <c r="J48" s="962"/>
      <c r="K48" s="1"/>
      <c r="L48" s="3"/>
      <c r="M48" s="3"/>
      <c r="N48" s="3"/>
      <c r="O48" s="3"/>
    </row>
    <row r="49" spans="1:15">
      <c r="A49" s="139"/>
      <c r="B49" s="947" t="s">
        <v>133</v>
      </c>
      <c r="C49" s="947"/>
      <c r="D49" s="947"/>
      <c r="E49" s="947"/>
      <c r="F49" s="948"/>
      <c r="G49" s="96"/>
      <c r="H49" s="96"/>
      <c r="I49" s="96"/>
      <c r="J49" s="135"/>
      <c r="K49" s="1"/>
      <c r="L49" s="3"/>
      <c r="M49" s="3"/>
      <c r="N49" s="3"/>
      <c r="O49" s="3"/>
    </row>
    <row r="50" spans="1:15">
      <c r="A50" s="139"/>
      <c r="B50" s="927" t="s">
        <v>134</v>
      </c>
      <c r="C50" s="927"/>
      <c r="D50" s="927"/>
      <c r="E50" s="927"/>
      <c r="F50" s="949"/>
      <c r="G50" s="927" t="s">
        <v>888</v>
      </c>
      <c r="H50" s="927"/>
      <c r="I50" s="927"/>
      <c r="J50" s="949"/>
      <c r="K50" s="1"/>
      <c r="L50" s="3"/>
      <c r="M50" s="3"/>
      <c r="N50" s="3"/>
      <c r="O50" s="3"/>
    </row>
    <row r="51" spans="1:15">
      <c r="A51" s="139"/>
      <c r="B51" s="96"/>
      <c r="C51" s="96"/>
      <c r="D51" s="96"/>
      <c r="E51" s="96"/>
      <c r="F51" s="135"/>
      <c r="G51" s="96"/>
      <c r="H51" s="96"/>
      <c r="I51" s="96"/>
      <c r="J51" s="135"/>
      <c r="K51" s="1"/>
      <c r="L51" s="3"/>
      <c r="M51" s="3"/>
      <c r="N51" s="3"/>
      <c r="O51" s="3"/>
    </row>
    <row r="52" spans="1:15">
      <c r="A52" s="139"/>
      <c r="B52" s="96"/>
      <c r="C52" s="96"/>
      <c r="D52" s="96"/>
      <c r="E52" s="96"/>
      <c r="F52" s="135"/>
      <c r="G52" s="96"/>
      <c r="H52" s="96"/>
      <c r="I52" s="96"/>
      <c r="J52" s="135"/>
      <c r="K52" s="1"/>
      <c r="L52" s="3"/>
      <c r="M52" s="3"/>
      <c r="N52" s="3"/>
      <c r="O52" s="3"/>
    </row>
    <row r="53" spans="1:15">
      <c r="A53" s="139"/>
      <c r="B53" s="96"/>
      <c r="C53" s="96"/>
      <c r="D53" s="96"/>
      <c r="E53" s="96"/>
      <c r="F53" s="135"/>
      <c r="G53" s="96"/>
      <c r="H53" s="96"/>
      <c r="I53" s="96"/>
      <c r="J53" s="135"/>
      <c r="K53" s="1"/>
      <c r="L53" s="3"/>
      <c r="M53" s="3"/>
      <c r="N53" s="3"/>
      <c r="O53" s="3"/>
    </row>
    <row r="54" spans="1:15">
      <c r="A54" s="139"/>
      <c r="B54" s="96"/>
      <c r="C54" s="96"/>
      <c r="D54" s="96"/>
      <c r="E54" s="96"/>
      <c r="F54" s="135"/>
      <c r="G54" s="96"/>
      <c r="H54" s="96"/>
      <c r="I54" s="96"/>
      <c r="J54" s="135"/>
    </row>
    <row r="55" spans="1:15">
      <c r="A55" s="139"/>
      <c r="B55" s="951" t="s">
        <v>89</v>
      </c>
      <c r="C55" s="951"/>
      <c r="D55" s="951"/>
      <c r="E55" s="951"/>
      <c r="F55" s="952"/>
      <c r="G55" s="951" t="s">
        <v>889</v>
      </c>
      <c r="H55" s="951"/>
      <c r="I55" s="951"/>
      <c r="J55" s="952"/>
    </row>
    <row r="56" spans="1:15">
      <c r="A56" s="140"/>
      <c r="B56" s="137"/>
      <c r="C56" s="137"/>
      <c r="D56" s="137"/>
      <c r="E56" s="137"/>
      <c r="F56" s="138"/>
      <c r="G56" s="958" t="s">
        <v>890</v>
      </c>
      <c r="H56" s="958"/>
      <c r="I56" s="958"/>
      <c r="J56" s="959"/>
    </row>
    <row r="57" spans="1:15">
      <c r="A57" s="4"/>
      <c r="B57" s="4"/>
      <c r="C57" s="4"/>
      <c r="D57" s="4"/>
      <c r="E57" s="4"/>
      <c r="F57" s="4"/>
      <c r="G57" s="976"/>
      <c r="H57" s="976"/>
      <c r="I57" s="976"/>
      <c r="J57" s="976"/>
    </row>
  </sheetData>
  <mergeCells count="36">
    <mergeCell ref="G57:J57"/>
    <mergeCell ref="A46:C46"/>
    <mergeCell ref="E46:F46"/>
    <mergeCell ref="A47:C47"/>
    <mergeCell ref="E47:F47"/>
    <mergeCell ref="G48:J48"/>
    <mergeCell ref="B49:F49"/>
    <mergeCell ref="B50:F50"/>
    <mergeCell ref="G50:J50"/>
    <mergeCell ref="B55:F55"/>
    <mergeCell ref="G55:J55"/>
    <mergeCell ref="G56:J56"/>
    <mergeCell ref="A42:I42"/>
    <mergeCell ref="B43:F43"/>
    <mergeCell ref="A44:C44"/>
    <mergeCell ref="E44:F44"/>
    <mergeCell ref="A45:C45"/>
    <mergeCell ref="E45:F45"/>
    <mergeCell ref="M12:M14"/>
    <mergeCell ref="N12:N14"/>
    <mergeCell ref="O12:O14"/>
    <mergeCell ref="A15:B15"/>
    <mergeCell ref="C15:F15"/>
    <mergeCell ref="G15:H15"/>
    <mergeCell ref="A12:B14"/>
    <mergeCell ref="C12:F14"/>
    <mergeCell ref="G12:H14"/>
    <mergeCell ref="I12:I14"/>
    <mergeCell ref="J12:J14"/>
    <mergeCell ref="L12:L14"/>
    <mergeCell ref="A11:B11"/>
    <mergeCell ref="A1:J1"/>
    <mergeCell ref="A2:J2"/>
    <mergeCell ref="A3:J3"/>
    <mergeCell ref="E8:F8"/>
    <mergeCell ref="E10:F10"/>
  </mergeCells>
  <pageMargins left="0.70866141732283472" right="0.31496062992125984" top="0.55118110236220474" bottom="0.35433070866141736" header="0.31496062992125984" footer="0.31496062992125984"/>
  <pageSetup paperSize="5" scale="85" orientation="portrait" horizontalDpi="4294967293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61"/>
  <sheetViews>
    <sheetView topLeftCell="A10" workbookViewId="0">
      <selection activeCell="I27" sqref="I27"/>
    </sheetView>
  </sheetViews>
  <sheetFormatPr defaultRowHeight="15"/>
  <cols>
    <col min="1" max="1" width="2.7109375" customWidth="1"/>
    <col min="2" max="2" width="10.7109375" customWidth="1"/>
    <col min="3" max="4" width="2.7109375" customWidth="1"/>
    <col min="6" max="6" width="25.7109375" customWidth="1"/>
    <col min="9" max="10" width="17.7109375" customWidth="1"/>
    <col min="11" max="11" width="2.7109375" customWidth="1"/>
    <col min="12" max="15" width="12.7109375" customWidth="1"/>
  </cols>
  <sheetData>
    <row r="1" spans="1:15" ht="15.75">
      <c r="A1" s="974" t="s">
        <v>90</v>
      </c>
      <c r="B1" s="974"/>
      <c r="C1" s="974"/>
      <c r="D1" s="974"/>
      <c r="E1" s="974"/>
      <c r="F1" s="974"/>
      <c r="G1" s="974"/>
      <c r="H1" s="974"/>
      <c r="I1" s="974"/>
      <c r="J1" s="974"/>
      <c r="K1" s="1"/>
      <c r="L1" s="3"/>
      <c r="M1" s="3"/>
      <c r="N1" s="3"/>
      <c r="O1" s="3"/>
    </row>
    <row r="2" spans="1:15" ht="15.75">
      <c r="A2" s="974" t="s">
        <v>91</v>
      </c>
      <c r="B2" s="974"/>
      <c r="C2" s="974"/>
      <c r="D2" s="974"/>
      <c r="E2" s="974"/>
      <c r="F2" s="974"/>
      <c r="G2" s="974"/>
      <c r="H2" s="974"/>
      <c r="I2" s="974"/>
      <c r="J2" s="974"/>
      <c r="K2" s="1"/>
      <c r="L2" s="3"/>
      <c r="M2" s="3"/>
      <c r="N2" s="3"/>
      <c r="O2" s="3"/>
    </row>
    <row r="3" spans="1:15" ht="15.75">
      <c r="A3" s="974" t="s">
        <v>1111</v>
      </c>
      <c r="B3" s="974"/>
      <c r="C3" s="974"/>
      <c r="D3" s="974"/>
      <c r="E3" s="974"/>
      <c r="F3" s="974"/>
      <c r="G3" s="974"/>
      <c r="H3" s="974"/>
      <c r="I3" s="974"/>
      <c r="J3" s="974"/>
      <c r="K3" s="1"/>
      <c r="L3" s="3"/>
      <c r="M3" s="3"/>
      <c r="N3" s="3"/>
      <c r="O3" s="3"/>
    </row>
    <row r="4" spans="1:15">
      <c r="A4" s="4"/>
      <c r="B4" s="4"/>
      <c r="C4" s="4"/>
      <c r="D4" s="4"/>
      <c r="E4" s="4"/>
      <c r="F4" s="4"/>
      <c r="G4" s="4"/>
      <c r="H4" s="4"/>
      <c r="I4" s="4"/>
      <c r="J4" s="4"/>
      <c r="K4" s="1"/>
      <c r="L4" s="3"/>
      <c r="M4" s="3"/>
      <c r="N4" s="3"/>
      <c r="O4" s="3"/>
    </row>
    <row r="5" spans="1:15">
      <c r="A5" s="5" t="s">
        <v>93</v>
      </c>
      <c r="B5" s="4" t="s">
        <v>94</v>
      </c>
      <c r="C5" s="6"/>
      <c r="D5" s="7" t="s">
        <v>95</v>
      </c>
      <c r="E5" s="5" t="s">
        <v>96</v>
      </c>
      <c r="F5" s="6" t="str">
        <f>'[2]2.3.12'!F5</f>
        <v>Pelaksanaan Pembangunan Desa</v>
      </c>
      <c r="G5" s="4"/>
      <c r="H5" s="4"/>
      <c r="I5" s="4"/>
      <c r="J5" s="4"/>
      <c r="K5" s="1"/>
      <c r="L5" s="3"/>
      <c r="M5" s="3"/>
      <c r="N5" s="3"/>
      <c r="O5" s="3"/>
    </row>
    <row r="6" spans="1:15">
      <c r="A6" s="5" t="s">
        <v>96</v>
      </c>
      <c r="B6" s="4" t="s">
        <v>97</v>
      </c>
      <c r="C6" s="6"/>
      <c r="D6" s="7" t="s">
        <v>95</v>
      </c>
      <c r="E6" s="5" t="s">
        <v>432</v>
      </c>
      <c r="F6" s="6" t="str">
        <f>'[2]2.3.12'!F6</f>
        <v>Pekerjaan Umum dan Penataan Ruang</v>
      </c>
      <c r="G6" s="4"/>
      <c r="H6" s="4"/>
      <c r="I6" s="4"/>
      <c r="J6" s="4"/>
      <c r="K6" s="1"/>
      <c r="L6" s="3"/>
      <c r="M6" s="3"/>
      <c r="N6" s="3"/>
      <c r="O6" s="3"/>
    </row>
    <row r="7" spans="1:15">
      <c r="A7" s="5" t="s">
        <v>99</v>
      </c>
      <c r="B7" s="4" t="s">
        <v>100</v>
      </c>
      <c r="C7" s="6"/>
      <c r="D7" s="7" t="s">
        <v>95</v>
      </c>
      <c r="E7" s="5" t="s">
        <v>439</v>
      </c>
      <c r="F7" s="6" t="str">
        <f>LAMPIRAN!F176</f>
        <v>Pembangunan/Rehabilitasi/Peningkatan Prasarana Jalan Desa (Gorong-gorong, Selokan, Box/Slab Culvert, Drainase, Prasarana Jalan lain)</v>
      </c>
      <c r="G7" s="4"/>
      <c r="H7" s="4"/>
      <c r="I7" s="4"/>
      <c r="J7" s="4"/>
      <c r="K7" s="1"/>
      <c r="L7" s="3"/>
      <c r="M7" s="3"/>
      <c r="N7" s="3"/>
      <c r="O7" s="3"/>
    </row>
    <row r="8" spans="1:15">
      <c r="A8" s="5" t="s">
        <v>102</v>
      </c>
      <c r="B8" s="4" t="s">
        <v>103</v>
      </c>
      <c r="C8" s="6"/>
      <c r="D8" s="7" t="s">
        <v>95</v>
      </c>
      <c r="E8" s="975" t="str">
        <f>'2.3.10'!E9:F9</f>
        <v>01 Januari s/d 31 Desember 2024</v>
      </c>
      <c r="F8" s="975"/>
      <c r="G8" s="4"/>
      <c r="H8" s="4"/>
      <c r="I8" s="4"/>
      <c r="J8" s="4"/>
      <c r="K8" s="1"/>
      <c r="L8" s="3"/>
      <c r="M8" s="3"/>
      <c r="N8" s="3"/>
      <c r="O8" s="3"/>
    </row>
    <row r="9" spans="1:15">
      <c r="A9" s="5"/>
      <c r="B9" s="4" t="s">
        <v>104</v>
      </c>
      <c r="C9" s="6"/>
      <c r="D9" s="7"/>
      <c r="E9" s="4"/>
      <c r="F9" s="6"/>
      <c r="G9" s="4"/>
      <c r="H9" s="4"/>
      <c r="I9" s="4"/>
      <c r="J9" s="4"/>
      <c r="K9" s="1"/>
      <c r="L9" s="3"/>
      <c r="M9" s="3"/>
      <c r="N9" s="3"/>
      <c r="O9" s="3"/>
    </row>
    <row r="10" spans="1:15">
      <c r="A10" s="5" t="s">
        <v>105</v>
      </c>
      <c r="B10" s="4" t="s">
        <v>106</v>
      </c>
      <c r="C10" s="6"/>
      <c r="D10" s="7" t="s">
        <v>95</v>
      </c>
      <c r="E10" s="975" t="s">
        <v>828</v>
      </c>
      <c r="F10" s="975"/>
      <c r="G10" s="4"/>
      <c r="H10" s="4"/>
      <c r="I10" s="4"/>
      <c r="J10" s="4"/>
      <c r="K10" s="1"/>
      <c r="L10" s="3"/>
      <c r="M10" s="3"/>
      <c r="N10" s="3"/>
      <c r="O10" s="3"/>
    </row>
    <row r="11" spans="1:15">
      <c r="A11" s="973" t="s">
        <v>108</v>
      </c>
      <c r="B11" s="973"/>
      <c r="C11" s="6"/>
      <c r="D11" s="8" t="s">
        <v>95</v>
      </c>
      <c r="E11" s="9"/>
      <c r="F11" s="6"/>
      <c r="G11" s="4"/>
      <c r="H11" s="4"/>
      <c r="I11" s="4"/>
      <c r="J11" s="4"/>
      <c r="K11" s="1"/>
      <c r="L11" s="3"/>
      <c r="M11" s="3"/>
      <c r="N11" s="3"/>
      <c r="O11" s="3"/>
    </row>
    <row r="12" spans="1:15">
      <c r="A12" s="987" t="s">
        <v>109</v>
      </c>
      <c r="B12" s="987"/>
      <c r="C12" s="987" t="s">
        <v>110</v>
      </c>
      <c r="D12" s="987"/>
      <c r="E12" s="987"/>
      <c r="F12" s="987"/>
      <c r="G12" s="988" t="s">
        <v>111</v>
      </c>
      <c r="H12" s="989"/>
      <c r="I12" s="981" t="s">
        <v>112</v>
      </c>
      <c r="J12" s="981" t="s">
        <v>113</v>
      </c>
      <c r="K12" s="1"/>
      <c r="L12" s="995" t="s">
        <v>114</v>
      </c>
      <c r="M12" s="995" t="s">
        <v>115</v>
      </c>
      <c r="N12" s="995" t="s">
        <v>116</v>
      </c>
      <c r="O12" s="995" t="s">
        <v>117</v>
      </c>
    </row>
    <row r="13" spans="1:15">
      <c r="A13" s="987"/>
      <c r="B13" s="987"/>
      <c r="C13" s="987"/>
      <c r="D13" s="987"/>
      <c r="E13" s="987"/>
      <c r="F13" s="987"/>
      <c r="G13" s="990"/>
      <c r="H13" s="991"/>
      <c r="I13" s="981"/>
      <c r="J13" s="981"/>
      <c r="K13" s="1"/>
      <c r="L13" s="995"/>
      <c r="M13" s="995"/>
      <c r="N13" s="995"/>
      <c r="O13" s="995"/>
    </row>
    <row r="14" spans="1:15">
      <c r="A14" s="987"/>
      <c r="B14" s="987"/>
      <c r="C14" s="987"/>
      <c r="D14" s="987"/>
      <c r="E14" s="987"/>
      <c r="F14" s="987"/>
      <c r="G14" s="992"/>
      <c r="H14" s="993"/>
      <c r="I14" s="981"/>
      <c r="J14" s="981"/>
      <c r="K14" s="1"/>
      <c r="L14" s="995"/>
      <c r="M14" s="995"/>
      <c r="N14" s="995"/>
      <c r="O14" s="995"/>
    </row>
    <row r="15" spans="1:15">
      <c r="A15" s="984">
        <v>1</v>
      </c>
      <c r="B15" s="984"/>
      <c r="C15" s="984">
        <v>2</v>
      </c>
      <c r="D15" s="984"/>
      <c r="E15" s="984"/>
      <c r="F15" s="984"/>
      <c r="G15" s="985">
        <v>3</v>
      </c>
      <c r="H15" s="986"/>
      <c r="I15" s="10">
        <v>4</v>
      </c>
      <c r="J15" s="10">
        <v>5</v>
      </c>
      <c r="K15" s="1"/>
      <c r="L15" s="11">
        <v>1</v>
      </c>
      <c r="M15" s="11">
        <v>2</v>
      </c>
      <c r="N15" s="11">
        <v>3</v>
      </c>
      <c r="O15" s="11">
        <v>4</v>
      </c>
    </row>
    <row r="16" spans="1:15">
      <c r="A16" s="12" t="s">
        <v>96</v>
      </c>
      <c r="B16" s="13"/>
      <c r="C16" s="14" t="s">
        <v>29</v>
      </c>
      <c r="D16" s="15"/>
      <c r="E16" s="15"/>
      <c r="F16" s="16"/>
      <c r="G16" s="17"/>
      <c r="H16" s="13"/>
      <c r="I16" s="18"/>
      <c r="J16" s="18">
        <f>J17</f>
        <v>40000000</v>
      </c>
      <c r="K16" s="1"/>
      <c r="L16" s="3"/>
      <c r="M16" s="3"/>
      <c r="N16" s="3"/>
      <c r="O16" s="3"/>
    </row>
    <row r="17" spans="1:15">
      <c r="A17" s="14" t="str">
        <f>E5</f>
        <v>2.</v>
      </c>
      <c r="B17" s="13"/>
      <c r="C17" s="14" t="str">
        <f>F5</f>
        <v>Pelaksanaan Pembangunan Desa</v>
      </c>
      <c r="D17" s="15"/>
      <c r="E17" s="15"/>
      <c r="F17" s="16"/>
      <c r="G17" s="17"/>
      <c r="H17" s="13"/>
      <c r="I17" s="18"/>
      <c r="J17" s="18">
        <f>J18</f>
        <v>40000000</v>
      </c>
      <c r="K17" s="1"/>
      <c r="L17" s="3"/>
      <c r="M17" s="3"/>
      <c r="N17" s="3"/>
      <c r="O17" s="3"/>
    </row>
    <row r="18" spans="1:15">
      <c r="A18" s="19" t="str">
        <f>E6</f>
        <v>2.3</v>
      </c>
      <c r="B18" s="13"/>
      <c r="C18" s="14" t="str">
        <f>F6</f>
        <v>Pekerjaan Umum dan Penataan Ruang</v>
      </c>
      <c r="D18" s="15"/>
      <c r="E18" s="15"/>
      <c r="F18" s="16"/>
      <c r="G18" s="17"/>
      <c r="H18" s="13"/>
      <c r="I18" s="18"/>
      <c r="J18" s="18">
        <f>J19</f>
        <v>40000000</v>
      </c>
      <c r="K18" s="1"/>
      <c r="L18" s="3"/>
      <c r="M18" s="3"/>
      <c r="N18" s="3"/>
      <c r="O18" s="3"/>
    </row>
    <row r="19" spans="1:15" ht="62.25" customHeight="1">
      <c r="A19" s="19" t="str">
        <f>E7</f>
        <v>2.3.13</v>
      </c>
      <c r="B19" s="13"/>
      <c r="C19" s="996" t="str">
        <f>F7</f>
        <v>Pembangunan/Rehabilitasi/Peningkatan Prasarana Jalan Desa (Gorong-gorong, Selokan, Box/Slab Culvert, Drainase, Prasarana Jalan lain)</v>
      </c>
      <c r="D19" s="997"/>
      <c r="E19" s="997"/>
      <c r="F19" s="998"/>
      <c r="G19" s="17"/>
      <c r="H19" s="13"/>
      <c r="I19" s="18"/>
      <c r="J19" s="18">
        <f>J20</f>
        <v>40000000</v>
      </c>
      <c r="K19" s="1"/>
      <c r="L19" s="3"/>
      <c r="M19" s="3"/>
      <c r="N19" s="3"/>
      <c r="O19" s="3"/>
    </row>
    <row r="20" spans="1:15">
      <c r="A20" s="12" t="s">
        <v>440</v>
      </c>
      <c r="B20" s="13"/>
      <c r="C20" s="20" t="s">
        <v>55</v>
      </c>
      <c r="D20" s="21"/>
      <c r="E20" s="21"/>
      <c r="F20" s="16"/>
      <c r="G20" s="17"/>
      <c r="H20" s="13"/>
      <c r="I20" s="18"/>
      <c r="J20" s="18">
        <f>J21</f>
        <v>40000000</v>
      </c>
      <c r="K20" s="1"/>
      <c r="L20" s="3"/>
      <c r="M20" s="3"/>
      <c r="N20" s="3"/>
      <c r="O20" s="3"/>
    </row>
    <row r="21" spans="1:15" ht="61.5" customHeight="1">
      <c r="A21" s="12"/>
      <c r="B21" s="13"/>
      <c r="C21" s="996" t="s">
        <v>1127</v>
      </c>
      <c r="D21" s="997"/>
      <c r="E21" s="997"/>
      <c r="F21" s="998"/>
      <c r="G21" s="672">
        <v>1</v>
      </c>
      <c r="H21" s="13" t="s">
        <v>436</v>
      </c>
      <c r="I21" s="18">
        <v>40000000</v>
      </c>
      <c r="J21" s="18">
        <v>40000000</v>
      </c>
      <c r="K21" s="1"/>
      <c r="L21" s="3"/>
      <c r="M21" s="3"/>
      <c r="N21" s="3"/>
      <c r="O21" s="3"/>
    </row>
    <row r="22" spans="1:15">
      <c r="A22" s="346"/>
      <c r="B22" s="25"/>
      <c r="C22" s="345"/>
      <c r="D22" s="27"/>
      <c r="E22" s="27"/>
      <c r="F22" s="28"/>
      <c r="G22" s="29"/>
      <c r="H22" s="25"/>
      <c r="I22" s="30"/>
      <c r="J22" s="30"/>
      <c r="K22" s="1"/>
      <c r="L22" s="3"/>
      <c r="M22" s="3"/>
      <c r="N22" s="3"/>
      <c r="O22" s="3"/>
    </row>
    <row r="23" spans="1:15">
      <c r="A23" s="346"/>
      <c r="B23" s="25"/>
      <c r="C23" s="345"/>
      <c r="D23" s="27"/>
      <c r="E23" s="27"/>
      <c r="F23" s="28"/>
      <c r="G23" s="366"/>
      <c r="H23" s="25"/>
      <c r="I23" s="30"/>
      <c r="J23" s="30"/>
      <c r="K23" s="1"/>
      <c r="L23" s="3"/>
      <c r="M23" s="3"/>
      <c r="N23" s="3"/>
      <c r="O23" s="3"/>
    </row>
    <row r="24" spans="1:15">
      <c r="A24" s="24"/>
      <c r="B24" s="25"/>
      <c r="C24" s="26"/>
      <c r="D24" s="27"/>
      <c r="E24" s="27"/>
      <c r="F24" s="28"/>
      <c r="G24" s="366"/>
      <c r="H24" s="25"/>
      <c r="I24" s="30"/>
      <c r="J24" s="30"/>
      <c r="K24" s="1"/>
      <c r="L24" s="3"/>
      <c r="M24" s="3"/>
      <c r="N24" s="3"/>
      <c r="O24" s="3"/>
    </row>
    <row r="25" spans="1:15">
      <c r="A25" s="24"/>
      <c r="B25" s="25"/>
      <c r="C25" s="26"/>
      <c r="D25" s="27"/>
      <c r="E25" s="27"/>
      <c r="F25" s="28"/>
      <c r="G25" s="366"/>
      <c r="H25" s="25"/>
      <c r="I25" s="30"/>
      <c r="J25" s="30"/>
      <c r="K25" s="1"/>
      <c r="L25" s="3"/>
      <c r="M25" s="3"/>
      <c r="N25" s="3"/>
      <c r="O25" s="3"/>
    </row>
    <row r="26" spans="1:15">
      <c r="A26" s="24"/>
      <c r="B26" s="25"/>
      <c r="C26" s="26"/>
      <c r="D26" s="27"/>
      <c r="E26" s="27"/>
      <c r="F26" s="28"/>
      <c r="G26" s="366"/>
      <c r="H26" s="25"/>
      <c r="I26" s="30"/>
      <c r="J26" s="30"/>
      <c r="K26" s="1"/>
      <c r="L26" s="3"/>
      <c r="M26" s="3"/>
      <c r="N26" s="3"/>
      <c r="O26" s="3"/>
    </row>
    <row r="27" spans="1:15">
      <c r="A27" s="24"/>
      <c r="B27" s="25"/>
      <c r="C27" s="26"/>
      <c r="D27" s="27"/>
      <c r="E27" s="27"/>
      <c r="F27" s="28"/>
      <c r="G27" s="366"/>
      <c r="H27" s="25"/>
      <c r="I27" s="30"/>
      <c r="J27" s="30"/>
      <c r="K27" s="1"/>
      <c r="L27" s="3"/>
      <c r="M27" s="3"/>
      <c r="N27" s="3"/>
      <c r="O27" s="3"/>
    </row>
    <row r="28" spans="1:15">
      <c r="A28" s="346"/>
      <c r="B28" s="25"/>
      <c r="C28" s="345"/>
      <c r="D28" s="27"/>
      <c r="E28" s="27"/>
      <c r="F28" s="28"/>
      <c r="G28" s="365"/>
      <c r="H28" s="13"/>
      <c r="I28" s="30"/>
      <c r="J28" s="30"/>
      <c r="K28" s="1"/>
      <c r="L28" s="3"/>
      <c r="M28" s="3"/>
      <c r="N28" s="3"/>
      <c r="O28" s="3"/>
    </row>
    <row r="29" spans="1:15">
      <c r="A29" s="24"/>
      <c r="B29" s="25"/>
      <c r="C29" s="26"/>
      <c r="D29" s="27"/>
      <c r="E29" s="27"/>
      <c r="F29" s="28"/>
      <c r="G29" s="366"/>
      <c r="H29" s="25"/>
      <c r="I29" s="30"/>
      <c r="J29" s="30"/>
      <c r="K29" s="1"/>
      <c r="L29" s="3"/>
      <c r="M29" s="3"/>
      <c r="N29" s="3"/>
      <c r="O29" s="3"/>
    </row>
    <row r="30" spans="1:15">
      <c r="A30" s="24"/>
      <c r="B30" s="25"/>
      <c r="C30" s="26"/>
      <c r="D30" s="27"/>
      <c r="E30" s="27"/>
      <c r="F30" s="28"/>
      <c r="G30" s="366"/>
      <c r="H30" s="25"/>
      <c r="I30" s="30"/>
      <c r="J30" s="30"/>
      <c r="K30" s="1"/>
      <c r="L30" s="3"/>
      <c r="M30" s="3"/>
      <c r="N30" s="3"/>
      <c r="O30" s="3"/>
    </row>
    <row r="31" spans="1:15">
      <c r="A31" s="24"/>
      <c r="B31" s="25"/>
      <c r="C31" s="26"/>
      <c r="D31" s="27"/>
      <c r="E31" s="27"/>
      <c r="F31" s="28"/>
      <c r="G31" s="366"/>
      <c r="H31" s="25"/>
      <c r="I31" s="30"/>
      <c r="J31" s="30"/>
      <c r="K31" s="1"/>
      <c r="L31" s="3"/>
      <c r="M31" s="3"/>
      <c r="N31" s="3"/>
      <c r="O31" s="3"/>
    </row>
    <row r="32" spans="1:15">
      <c r="A32" s="24"/>
      <c r="B32" s="25"/>
      <c r="C32" s="26"/>
      <c r="D32" s="27"/>
      <c r="E32" s="27"/>
      <c r="F32" s="28"/>
      <c r="G32" s="366"/>
      <c r="H32" s="25"/>
      <c r="I32" s="30"/>
      <c r="J32" s="30"/>
      <c r="K32" s="1"/>
      <c r="L32" s="3"/>
      <c r="M32" s="3"/>
      <c r="N32" s="3"/>
      <c r="O32" s="3"/>
    </row>
    <row r="33" spans="1:15">
      <c r="A33" s="24"/>
      <c r="B33" s="25"/>
      <c r="C33" s="26"/>
      <c r="D33" s="27"/>
      <c r="E33" s="27"/>
      <c r="F33" s="28"/>
      <c r="G33" s="29"/>
      <c r="H33" s="25"/>
      <c r="I33" s="30"/>
      <c r="J33" s="30"/>
      <c r="K33" s="1"/>
      <c r="L33" s="3"/>
      <c r="M33" s="3"/>
      <c r="N33" s="3"/>
      <c r="O33" s="3"/>
    </row>
    <row r="34" spans="1:15">
      <c r="A34" s="346"/>
      <c r="B34" s="25"/>
      <c r="C34" s="345"/>
      <c r="D34" s="27"/>
      <c r="E34" s="27"/>
      <c r="F34" s="64"/>
      <c r="G34" s="17"/>
      <c r="H34" s="13"/>
      <c r="I34" s="30"/>
      <c r="J34" s="30"/>
      <c r="K34" s="1"/>
      <c r="L34" s="3"/>
      <c r="M34" s="3"/>
      <c r="N34" s="3"/>
      <c r="O34" s="3"/>
    </row>
    <row r="35" spans="1:15">
      <c r="A35" s="24"/>
      <c r="B35" s="25"/>
      <c r="C35" s="26"/>
      <c r="D35" s="27"/>
      <c r="E35" s="27"/>
      <c r="F35" s="64"/>
      <c r="G35" s="366"/>
      <c r="H35" s="25"/>
      <c r="I35" s="30"/>
      <c r="J35" s="30"/>
      <c r="K35" s="1"/>
      <c r="L35" s="3"/>
      <c r="M35" s="3"/>
      <c r="N35" s="3"/>
      <c r="O35" s="3"/>
    </row>
    <row r="36" spans="1:15">
      <c r="A36" s="24"/>
      <c r="B36" s="25"/>
      <c r="C36" s="26"/>
      <c r="D36" s="27"/>
      <c r="E36" s="27"/>
      <c r="F36" s="64"/>
      <c r="G36" s="366"/>
      <c r="H36" s="25"/>
      <c r="I36" s="30"/>
      <c r="J36" s="30"/>
      <c r="K36" s="1"/>
      <c r="L36" s="3"/>
      <c r="M36" s="3"/>
      <c r="N36" s="3"/>
      <c r="O36" s="3"/>
    </row>
    <row r="37" spans="1:15">
      <c r="A37" s="24"/>
      <c r="B37" s="25"/>
      <c r="C37" s="342"/>
      <c r="D37" s="27"/>
      <c r="E37" s="27"/>
      <c r="F37" s="64"/>
      <c r="G37" s="366"/>
      <c r="H37" s="25"/>
      <c r="I37" s="30"/>
      <c r="J37" s="30"/>
      <c r="K37" s="1"/>
      <c r="L37" s="3"/>
      <c r="M37" s="3"/>
      <c r="N37" s="3"/>
      <c r="O37" s="3"/>
    </row>
    <row r="38" spans="1:15">
      <c r="A38" s="24"/>
      <c r="B38" s="25"/>
      <c r="C38" s="342"/>
      <c r="D38" s="27"/>
      <c r="E38" s="27"/>
      <c r="F38" s="64"/>
      <c r="G38" s="366"/>
      <c r="H38" s="25"/>
      <c r="I38" s="30"/>
      <c r="J38" s="30"/>
      <c r="K38" s="1"/>
      <c r="L38" s="3"/>
      <c r="M38" s="3"/>
      <c r="N38" s="3"/>
      <c r="O38" s="3"/>
    </row>
    <row r="39" spans="1:15">
      <c r="A39" s="24"/>
      <c r="B39" s="25"/>
      <c r="C39" s="342"/>
      <c r="D39" s="27"/>
      <c r="E39" s="27"/>
      <c r="F39" s="64"/>
      <c r="G39" s="366"/>
      <c r="H39" s="25"/>
      <c r="I39" s="30"/>
      <c r="J39" s="30"/>
      <c r="K39" s="1"/>
      <c r="L39" s="363"/>
      <c r="M39" s="3"/>
      <c r="N39" s="3"/>
      <c r="O39" s="3"/>
    </row>
    <row r="40" spans="1:15">
      <c r="A40" s="346"/>
      <c r="B40" s="25"/>
      <c r="C40" s="345"/>
      <c r="D40" s="27"/>
      <c r="E40" s="27"/>
      <c r="F40" s="28"/>
      <c r="G40" s="365"/>
      <c r="H40" s="13"/>
      <c r="I40" s="30"/>
      <c r="J40" s="30"/>
      <c r="K40" s="1"/>
      <c r="L40" s="364"/>
      <c r="M40" s="3"/>
      <c r="N40" s="3"/>
      <c r="O40" s="3"/>
    </row>
    <row r="41" spans="1:15">
      <c r="A41" s="24"/>
      <c r="B41" s="25"/>
      <c r="C41" s="26"/>
      <c r="D41" s="27"/>
      <c r="E41" s="27"/>
      <c r="F41" s="28"/>
      <c r="G41" s="366"/>
      <c r="H41" s="25"/>
      <c r="I41" s="30"/>
      <c r="J41" s="30"/>
      <c r="K41" s="1"/>
      <c r="L41" s="364"/>
      <c r="M41" s="3"/>
      <c r="N41" s="3"/>
      <c r="O41" s="3"/>
    </row>
    <row r="42" spans="1:15">
      <c r="A42" s="24"/>
      <c r="B42" s="25"/>
      <c r="C42" s="26"/>
      <c r="D42" s="27"/>
      <c r="E42" s="27"/>
      <c r="F42" s="28"/>
      <c r="G42" s="366"/>
      <c r="H42" s="25"/>
      <c r="I42" s="30"/>
      <c r="J42" s="30"/>
      <c r="K42" s="1"/>
      <c r="L42" s="3"/>
      <c r="M42" s="3"/>
      <c r="N42" s="3"/>
      <c r="O42" s="3"/>
    </row>
    <row r="43" spans="1:15">
      <c r="A43" s="24"/>
      <c r="B43" s="25"/>
      <c r="C43" s="342"/>
      <c r="D43" s="27"/>
      <c r="E43" s="27"/>
      <c r="F43" s="28"/>
      <c r="G43" s="366"/>
      <c r="H43" s="25"/>
      <c r="I43" s="30"/>
      <c r="J43" s="30"/>
      <c r="K43" s="1"/>
      <c r="L43" s="3">
        <f>SUM(L16:L42)</f>
        <v>0</v>
      </c>
      <c r="M43" s="3">
        <f>SUM(M16:M42)</f>
        <v>0</v>
      </c>
      <c r="N43" s="3">
        <f>SUM(N16:N42)</f>
        <v>0</v>
      </c>
      <c r="O43" s="3">
        <f>SUM(O16:O42)</f>
        <v>0</v>
      </c>
    </row>
    <row r="44" spans="1:15">
      <c r="A44" s="24"/>
      <c r="B44" s="25"/>
      <c r="C44" s="342"/>
      <c r="D44" s="27"/>
      <c r="E44" s="27"/>
      <c r="F44" s="28"/>
      <c r="G44" s="366"/>
      <c r="H44" s="25"/>
      <c r="I44" s="30"/>
      <c r="J44" s="30"/>
      <c r="K44" s="1"/>
      <c r="L44" s="23">
        <f>SUM(L43:O43)</f>
        <v>0</v>
      </c>
      <c r="M44" s="43">
        <f>J46-L44</f>
        <v>40000000</v>
      </c>
      <c r="N44" s="3"/>
      <c r="O44" s="3"/>
    </row>
    <row r="45" spans="1:15" ht="15.75" thickBot="1">
      <c r="A45" s="24"/>
      <c r="B45" s="25"/>
      <c r="C45" s="36"/>
      <c r="D45" s="37"/>
      <c r="E45" s="37"/>
      <c r="F45" s="38"/>
      <c r="G45" s="29"/>
      <c r="H45" s="25"/>
      <c r="I45" s="30"/>
      <c r="J45" s="30"/>
      <c r="K45" s="1"/>
      <c r="L45" s="3"/>
      <c r="M45" s="3"/>
      <c r="N45" s="3"/>
      <c r="O45" s="3"/>
    </row>
    <row r="46" spans="1:15" ht="15.75" thickTop="1">
      <c r="A46" s="982" t="s">
        <v>126</v>
      </c>
      <c r="B46" s="982"/>
      <c r="C46" s="982"/>
      <c r="D46" s="982"/>
      <c r="E46" s="982"/>
      <c r="F46" s="982"/>
      <c r="G46" s="982"/>
      <c r="H46" s="982"/>
      <c r="I46" s="982"/>
      <c r="J46" s="39">
        <f>J16</f>
        <v>40000000</v>
      </c>
      <c r="K46" s="1"/>
      <c r="L46" s="3"/>
      <c r="M46" s="3"/>
      <c r="N46" s="3"/>
      <c r="O46" s="3"/>
    </row>
    <row r="47" spans="1:15">
      <c r="A47" s="40"/>
      <c r="B47" s="983" t="s">
        <v>127</v>
      </c>
      <c r="C47" s="983"/>
      <c r="D47" s="983"/>
      <c r="E47" s="983"/>
      <c r="F47" s="983"/>
      <c r="G47" s="41"/>
      <c r="H47" s="41"/>
      <c r="I47" s="41"/>
      <c r="J47" s="42"/>
      <c r="K47" s="1"/>
      <c r="L47" s="3"/>
      <c r="M47" s="3"/>
      <c r="N47" s="3"/>
      <c r="O47" s="3"/>
    </row>
    <row r="48" spans="1:15">
      <c r="A48" s="977" t="s">
        <v>128</v>
      </c>
      <c r="B48" s="975"/>
      <c r="C48" s="975"/>
      <c r="D48" s="7" t="s">
        <v>95</v>
      </c>
      <c r="E48" s="978">
        <f>L43</f>
        <v>0</v>
      </c>
      <c r="F48" s="978"/>
      <c r="G48" s="4"/>
      <c r="H48" s="4"/>
      <c r="I48" s="4"/>
      <c r="J48" s="44"/>
      <c r="K48" s="1"/>
      <c r="L48" s="3"/>
      <c r="M48" s="3"/>
      <c r="N48" s="3"/>
      <c r="O48" s="3"/>
    </row>
    <row r="49" spans="1:15">
      <c r="A49" s="977" t="s">
        <v>129</v>
      </c>
      <c r="B49" s="975"/>
      <c r="C49" s="975"/>
      <c r="D49" s="7" t="s">
        <v>95</v>
      </c>
      <c r="E49" s="978">
        <f>J46</f>
        <v>40000000</v>
      </c>
      <c r="F49" s="978"/>
      <c r="G49" s="4"/>
      <c r="H49" s="4"/>
      <c r="I49" s="4"/>
      <c r="J49" s="44"/>
      <c r="K49" s="1"/>
      <c r="L49" s="3"/>
      <c r="M49" s="3"/>
      <c r="N49" s="3"/>
      <c r="O49" s="3"/>
    </row>
    <row r="50" spans="1:15">
      <c r="A50" s="977" t="s">
        <v>130</v>
      </c>
      <c r="B50" s="975"/>
      <c r="C50" s="975"/>
      <c r="D50" s="7" t="s">
        <v>95</v>
      </c>
      <c r="E50" s="978">
        <f>N43</f>
        <v>0</v>
      </c>
      <c r="F50" s="978"/>
      <c r="G50" s="4"/>
      <c r="H50" s="4"/>
      <c r="I50" s="4"/>
      <c r="J50" s="44"/>
      <c r="K50" s="1"/>
      <c r="L50" s="3"/>
      <c r="M50" s="3"/>
      <c r="N50" s="3"/>
      <c r="O50" s="3"/>
    </row>
    <row r="51" spans="1:15">
      <c r="A51" s="979" t="s">
        <v>131</v>
      </c>
      <c r="B51" s="980"/>
      <c r="C51" s="980"/>
      <c r="D51" s="45" t="s">
        <v>95</v>
      </c>
      <c r="E51" s="999">
        <f>O43</f>
        <v>0</v>
      </c>
      <c r="F51" s="999"/>
      <c r="G51" s="46"/>
      <c r="H51" s="46"/>
      <c r="I51" s="46"/>
      <c r="J51" s="47"/>
      <c r="K51" s="1"/>
      <c r="L51" s="3"/>
      <c r="M51" s="3"/>
      <c r="N51" s="3"/>
      <c r="O51" s="3"/>
    </row>
    <row r="52" spans="1:15">
      <c r="A52" s="131"/>
      <c r="B52" s="132"/>
      <c r="C52" s="132"/>
      <c r="D52" s="132"/>
      <c r="E52" s="132"/>
      <c r="F52" s="133"/>
      <c r="G52" s="961" t="s">
        <v>1108</v>
      </c>
      <c r="H52" s="961"/>
      <c r="I52" s="961"/>
      <c r="J52" s="962"/>
      <c r="K52" s="1"/>
      <c r="L52" s="3"/>
      <c r="M52" s="3"/>
      <c r="N52" s="3"/>
      <c r="O52" s="3"/>
    </row>
    <row r="53" spans="1:15">
      <c r="A53" s="139"/>
      <c r="B53" s="947"/>
      <c r="C53" s="947"/>
      <c r="D53" s="947"/>
      <c r="E53" s="947"/>
      <c r="F53" s="948"/>
      <c r="G53" s="96"/>
      <c r="H53" s="96"/>
      <c r="I53" s="96"/>
      <c r="J53" s="135"/>
      <c r="K53" s="1"/>
      <c r="L53" s="3"/>
      <c r="M53" s="3"/>
      <c r="N53" s="3"/>
      <c r="O53" s="3"/>
    </row>
    <row r="54" spans="1:15">
      <c r="A54" s="139"/>
      <c r="B54" s="927"/>
      <c r="C54" s="927"/>
      <c r="D54" s="927"/>
      <c r="E54" s="927"/>
      <c r="F54" s="949"/>
      <c r="G54" s="950" t="s">
        <v>1094</v>
      </c>
      <c r="H54" s="927"/>
      <c r="I54" s="927"/>
      <c r="J54" s="949"/>
      <c r="K54" s="1"/>
      <c r="L54" s="3"/>
      <c r="M54" s="3"/>
      <c r="N54" s="3"/>
      <c r="O54" s="3"/>
    </row>
    <row r="55" spans="1:15">
      <c r="A55" s="139"/>
      <c r="B55" s="96"/>
      <c r="C55" s="96"/>
      <c r="D55" s="96"/>
      <c r="E55" s="96"/>
      <c r="F55" s="135"/>
      <c r="G55" s="96"/>
      <c r="H55" s="96"/>
      <c r="I55" s="96"/>
      <c r="J55" s="135"/>
      <c r="K55" s="1"/>
      <c r="L55" s="3"/>
      <c r="M55" s="3"/>
      <c r="N55" s="3"/>
      <c r="O55" s="3"/>
    </row>
    <row r="56" spans="1:15">
      <c r="A56" s="139"/>
      <c r="B56" s="96"/>
      <c r="C56" s="96"/>
      <c r="D56" s="96"/>
      <c r="E56" s="96"/>
      <c r="F56" s="135"/>
      <c r="G56" s="96"/>
      <c r="H56" s="96"/>
      <c r="I56" s="96"/>
      <c r="J56" s="135"/>
      <c r="K56" s="1"/>
      <c r="L56" s="3"/>
      <c r="M56" s="3"/>
      <c r="N56" s="3"/>
      <c r="O56" s="3"/>
    </row>
    <row r="57" spans="1:15">
      <c r="A57" s="139"/>
      <c r="B57" s="96"/>
      <c r="C57" s="96"/>
      <c r="D57" s="96"/>
      <c r="E57" s="96"/>
      <c r="F57" s="135"/>
      <c r="G57" s="96"/>
      <c r="H57" s="96"/>
      <c r="I57" s="96"/>
      <c r="J57" s="135"/>
      <c r="K57" s="1"/>
      <c r="L57" s="3"/>
      <c r="M57" s="3"/>
      <c r="N57" s="3"/>
      <c r="O57" s="3"/>
    </row>
    <row r="58" spans="1:15">
      <c r="A58" s="139"/>
      <c r="B58" s="96"/>
      <c r="C58" s="96"/>
      <c r="D58" s="96"/>
      <c r="E58" s="96"/>
      <c r="F58" s="135"/>
      <c r="G58" s="96"/>
      <c r="H58" s="96"/>
      <c r="I58" s="96"/>
      <c r="J58" s="135"/>
      <c r="K58" s="1"/>
      <c r="L58" s="3"/>
      <c r="M58" s="3"/>
      <c r="N58" s="3"/>
      <c r="O58" s="3"/>
    </row>
    <row r="59" spans="1:15">
      <c r="A59" s="139"/>
      <c r="B59" s="951"/>
      <c r="C59" s="951"/>
      <c r="D59" s="951"/>
      <c r="E59" s="951"/>
      <c r="F59" s="952"/>
      <c r="G59" s="953" t="s">
        <v>1040</v>
      </c>
      <c r="H59" s="951"/>
      <c r="I59" s="951"/>
      <c r="J59" s="952"/>
    </row>
    <row r="60" spans="1:15">
      <c r="A60" s="140"/>
      <c r="B60" s="137"/>
      <c r="C60" s="137"/>
      <c r="D60" s="137"/>
      <c r="E60" s="137"/>
      <c r="F60" s="138"/>
      <c r="G60" s="958"/>
      <c r="H60" s="958"/>
      <c r="I60" s="958"/>
      <c r="J60" s="959"/>
    </row>
    <row r="61" spans="1:15">
      <c r="A61" s="4"/>
      <c r="B61" s="4"/>
      <c r="C61" s="4"/>
      <c r="D61" s="4"/>
      <c r="E61" s="4"/>
      <c r="F61" s="4"/>
      <c r="G61" s="976"/>
      <c r="H61" s="976"/>
      <c r="I61" s="976"/>
      <c r="J61" s="976"/>
    </row>
  </sheetData>
  <mergeCells count="38">
    <mergeCell ref="G61:J61"/>
    <mergeCell ref="A50:C50"/>
    <mergeCell ref="E50:F50"/>
    <mergeCell ref="A51:C51"/>
    <mergeCell ref="E51:F51"/>
    <mergeCell ref="G52:J52"/>
    <mergeCell ref="B53:F53"/>
    <mergeCell ref="B54:F54"/>
    <mergeCell ref="G54:J54"/>
    <mergeCell ref="B59:F59"/>
    <mergeCell ref="G59:J59"/>
    <mergeCell ref="G60:J60"/>
    <mergeCell ref="A46:I46"/>
    <mergeCell ref="B47:F47"/>
    <mergeCell ref="A48:C48"/>
    <mergeCell ref="E48:F48"/>
    <mergeCell ref="A49:C49"/>
    <mergeCell ref="E49:F49"/>
    <mergeCell ref="M12:M14"/>
    <mergeCell ref="N12:N14"/>
    <mergeCell ref="O12:O14"/>
    <mergeCell ref="A15:B15"/>
    <mergeCell ref="C15:F15"/>
    <mergeCell ref="G15:H15"/>
    <mergeCell ref="A12:B14"/>
    <mergeCell ref="C12:F14"/>
    <mergeCell ref="G12:H14"/>
    <mergeCell ref="I12:I14"/>
    <mergeCell ref="J12:J14"/>
    <mergeCell ref="L12:L14"/>
    <mergeCell ref="C19:F19"/>
    <mergeCell ref="C21:F21"/>
    <mergeCell ref="A11:B11"/>
    <mergeCell ref="A1:J1"/>
    <mergeCell ref="A2:J2"/>
    <mergeCell ref="A3:J3"/>
    <mergeCell ref="E8:F8"/>
    <mergeCell ref="E10:F10"/>
  </mergeCells>
  <pageMargins left="0.70866141732283472" right="0.31496062992125984" top="0.55118110236220474" bottom="0.35433070866141736" header="0.31496062992125984" footer="0.31496062992125984"/>
  <pageSetup paperSize="5" scale="85" orientation="portrait" horizontalDpi="4294967293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7030A0"/>
  </sheetPr>
  <dimension ref="A1:O89"/>
  <sheetViews>
    <sheetView topLeftCell="A19" workbookViewId="0">
      <selection activeCell="H40" sqref="H40"/>
    </sheetView>
  </sheetViews>
  <sheetFormatPr defaultRowHeight="15"/>
  <cols>
    <col min="1" max="1" width="2.7109375" customWidth="1"/>
    <col min="2" max="2" width="12.7109375" customWidth="1"/>
    <col min="3" max="4" width="2.7109375" customWidth="1"/>
    <col min="6" max="6" width="25.7109375" customWidth="1"/>
    <col min="9" max="10" width="17.7109375" customWidth="1"/>
    <col min="11" max="11" width="2.7109375" customWidth="1"/>
    <col min="12" max="15" width="12.7109375" customWidth="1"/>
  </cols>
  <sheetData>
    <row r="1" spans="1:15" ht="15.75">
      <c r="A1" s="974" t="s">
        <v>90</v>
      </c>
      <c r="B1" s="974"/>
      <c r="C1" s="974"/>
      <c r="D1" s="974"/>
      <c r="E1" s="974"/>
      <c r="F1" s="974"/>
      <c r="G1" s="974"/>
      <c r="H1" s="974"/>
      <c r="I1" s="974"/>
      <c r="J1" s="974"/>
      <c r="K1" s="1"/>
      <c r="L1" s="3"/>
      <c r="M1" s="3"/>
      <c r="N1" s="3"/>
      <c r="O1" s="3"/>
    </row>
    <row r="2" spans="1:15" ht="15.75">
      <c r="A2" s="974" t="s">
        <v>91</v>
      </c>
      <c r="B2" s="974"/>
      <c r="C2" s="974"/>
      <c r="D2" s="974"/>
      <c r="E2" s="974"/>
      <c r="F2" s="974"/>
      <c r="G2" s="974"/>
      <c r="H2" s="974"/>
      <c r="I2" s="974"/>
      <c r="J2" s="974"/>
      <c r="K2" s="1"/>
      <c r="L2" s="3"/>
      <c r="M2" s="3"/>
      <c r="N2" s="3"/>
      <c r="O2" s="3"/>
    </row>
    <row r="3" spans="1:15" ht="15.75">
      <c r="A3" s="974" t="s">
        <v>1297</v>
      </c>
      <c r="B3" s="974"/>
      <c r="C3" s="974"/>
      <c r="D3" s="974"/>
      <c r="E3" s="974"/>
      <c r="F3" s="974"/>
      <c r="G3" s="974"/>
      <c r="H3" s="974"/>
      <c r="I3" s="974"/>
      <c r="J3" s="974"/>
      <c r="K3" s="1"/>
      <c r="L3" s="3"/>
      <c r="M3" s="3"/>
      <c r="N3" s="3"/>
      <c r="O3" s="3"/>
    </row>
    <row r="4" spans="1:15">
      <c r="A4" s="4"/>
      <c r="B4" s="4"/>
      <c r="C4" s="4"/>
      <c r="D4" s="4"/>
      <c r="E4" s="4"/>
      <c r="F4" s="4"/>
      <c r="G4" s="4"/>
      <c r="H4" s="4"/>
      <c r="I4" s="4"/>
      <c r="J4" s="4"/>
      <c r="K4" s="1"/>
      <c r="L4" s="3"/>
      <c r="M4" s="3"/>
      <c r="N4" s="3"/>
      <c r="O4" s="3"/>
    </row>
    <row r="5" spans="1:15">
      <c r="A5" s="5" t="s">
        <v>93</v>
      </c>
      <c r="B5" s="4" t="s">
        <v>94</v>
      </c>
      <c r="C5" s="6"/>
      <c r="D5" s="7" t="s">
        <v>95</v>
      </c>
      <c r="E5" s="5" t="s">
        <v>96</v>
      </c>
      <c r="F5" s="6" t="str">
        <f>'[2]2.5.1'!F5</f>
        <v>Pelaksanaan Pembangunan Desa</v>
      </c>
      <c r="G5" s="4"/>
      <c r="H5" s="4"/>
      <c r="I5" s="4"/>
      <c r="J5" s="4"/>
      <c r="K5" s="1"/>
      <c r="L5" s="3"/>
      <c r="M5" s="3"/>
      <c r="N5" s="3"/>
      <c r="O5" s="3"/>
    </row>
    <row r="6" spans="1:15">
      <c r="A6" s="5" t="s">
        <v>96</v>
      </c>
      <c r="B6" s="4" t="s">
        <v>97</v>
      </c>
      <c r="C6" s="6"/>
      <c r="D6" s="7" t="s">
        <v>95</v>
      </c>
      <c r="E6" s="5" t="s">
        <v>441</v>
      </c>
      <c r="F6" s="6" t="str">
        <f>'[2]2.5.1'!F6</f>
        <v>Kehutanan dan Lingkungan Hidup</v>
      </c>
      <c r="G6" s="4"/>
      <c r="H6" s="4"/>
      <c r="I6" s="4"/>
      <c r="J6" s="4"/>
      <c r="K6" s="1"/>
      <c r="L6" s="3"/>
      <c r="M6" s="3"/>
      <c r="N6" s="3"/>
      <c r="O6" s="3"/>
    </row>
    <row r="7" spans="1:15">
      <c r="A7" s="5" t="s">
        <v>99</v>
      </c>
      <c r="B7" s="4" t="s">
        <v>100</v>
      </c>
      <c r="C7" s="6"/>
      <c r="D7" s="7" t="s">
        <v>95</v>
      </c>
      <c r="E7" s="5" t="s">
        <v>442</v>
      </c>
      <c r="F7" s="6" t="str">
        <f>LAMPIRAN!F229</f>
        <v>Pengelolaan Lingkungan Hidup Desa</v>
      </c>
      <c r="G7" s="4"/>
      <c r="H7" s="4"/>
      <c r="I7" s="4"/>
      <c r="J7" s="4"/>
      <c r="K7" s="1"/>
      <c r="L7" s="3"/>
      <c r="M7" s="3"/>
      <c r="N7" s="3"/>
      <c r="O7" s="3"/>
    </row>
    <row r="8" spans="1:15">
      <c r="A8" s="5" t="s">
        <v>102</v>
      </c>
      <c r="B8" s="4" t="s">
        <v>103</v>
      </c>
      <c r="C8" s="6"/>
      <c r="D8" s="7" t="s">
        <v>95</v>
      </c>
      <c r="E8" s="975" t="s">
        <v>1315</v>
      </c>
      <c r="F8" s="975"/>
      <c r="G8" s="4"/>
      <c r="H8" s="4"/>
      <c r="I8" s="4"/>
      <c r="J8" s="4"/>
      <c r="K8" s="1"/>
      <c r="L8" s="3"/>
      <c r="M8" s="3"/>
      <c r="N8" s="3"/>
      <c r="O8" s="3"/>
    </row>
    <row r="9" spans="1:15">
      <c r="A9" s="5"/>
      <c r="B9" s="4" t="s">
        <v>104</v>
      </c>
      <c r="C9" s="6"/>
      <c r="D9" s="7"/>
      <c r="E9" s="4"/>
      <c r="F9" s="6"/>
      <c r="G9" s="4"/>
      <c r="H9" s="4"/>
      <c r="I9" s="4"/>
      <c r="J9" s="4"/>
      <c r="K9" s="1"/>
      <c r="L9" s="3"/>
      <c r="M9" s="3"/>
      <c r="N9" s="3"/>
      <c r="O9" s="3"/>
    </row>
    <row r="10" spans="1:15">
      <c r="A10" s="5" t="s">
        <v>105</v>
      </c>
      <c r="B10" s="4" t="s">
        <v>106</v>
      </c>
      <c r="C10" s="6"/>
      <c r="D10" s="7" t="s">
        <v>95</v>
      </c>
      <c r="E10" s="975"/>
      <c r="F10" s="975"/>
      <c r="G10" s="4"/>
      <c r="H10" s="4"/>
      <c r="I10" s="4"/>
      <c r="J10" s="4"/>
      <c r="K10" s="1"/>
      <c r="L10" s="3"/>
      <c r="M10" s="3"/>
      <c r="N10" s="3"/>
      <c r="O10" s="3"/>
    </row>
    <row r="11" spans="1:15">
      <c r="A11" s="973" t="s">
        <v>108</v>
      </c>
      <c r="B11" s="973"/>
      <c r="C11" s="6"/>
      <c r="D11" s="8" t="s">
        <v>95</v>
      </c>
      <c r="E11" s="9"/>
      <c r="F11" s="6"/>
      <c r="G11" s="4"/>
      <c r="H11" s="4"/>
      <c r="I11" s="4"/>
      <c r="J11" s="4"/>
      <c r="K11" s="1"/>
      <c r="L11" s="3"/>
      <c r="M11" s="3"/>
      <c r="N11" s="3"/>
      <c r="O11" s="3"/>
    </row>
    <row r="12" spans="1:15">
      <c r="A12" s="987" t="s">
        <v>109</v>
      </c>
      <c r="B12" s="987"/>
      <c r="C12" s="987" t="s">
        <v>110</v>
      </c>
      <c r="D12" s="987"/>
      <c r="E12" s="987"/>
      <c r="F12" s="987"/>
      <c r="G12" s="988" t="s">
        <v>111</v>
      </c>
      <c r="H12" s="989"/>
      <c r="I12" s="981" t="s">
        <v>112</v>
      </c>
      <c r="J12" s="981" t="s">
        <v>113</v>
      </c>
      <c r="K12" s="1"/>
      <c r="L12" s="995" t="s">
        <v>114</v>
      </c>
      <c r="M12" s="995" t="s">
        <v>115</v>
      </c>
      <c r="N12" s="995" t="s">
        <v>116</v>
      </c>
      <c r="O12" s="995" t="s">
        <v>117</v>
      </c>
    </row>
    <row r="13" spans="1:15">
      <c r="A13" s="987"/>
      <c r="B13" s="987"/>
      <c r="C13" s="987"/>
      <c r="D13" s="987"/>
      <c r="E13" s="987"/>
      <c r="F13" s="987"/>
      <c r="G13" s="990"/>
      <c r="H13" s="991"/>
      <c r="I13" s="981"/>
      <c r="J13" s="981"/>
      <c r="K13" s="1"/>
      <c r="L13" s="995"/>
      <c r="M13" s="995"/>
      <c r="N13" s="995"/>
      <c r="O13" s="995"/>
    </row>
    <row r="14" spans="1:15">
      <c r="A14" s="987"/>
      <c r="B14" s="987"/>
      <c r="C14" s="987"/>
      <c r="D14" s="987"/>
      <c r="E14" s="987"/>
      <c r="F14" s="987"/>
      <c r="G14" s="992"/>
      <c r="H14" s="993"/>
      <c r="I14" s="981"/>
      <c r="J14" s="981"/>
      <c r="K14" s="1"/>
      <c r="L14" s="995"/>
      <c r="M14" s="995"/>
      <c r="N14" s="995"/>
      <c r="O14" s="995"/>
    </row>
    <row r="15" spans="1:15">
      <c r="A15" s="984">
        <v>1</v>
      </c>
      <c r="B15" s="984"/>
      <c r="C15" s="984">
        <v>2</v>
      </c>
      <c r="D15" s="984"/>
      <c r="E15" s="984"/>
      <c r="F15" s="984"/>
      <c r="G15" s="985">
        <v>3</v>
      </c>
      <c r="H15" s="986"/>
      <c r="I15" s="10">
        <v>4</v>
      </c>
      <c r="J15" s="10">
        <v>5</v>
      </c>
      <c r="K15" s="1"/>
      <c r="L15" s="11">
        <v>1</v>
      </c>
      <c r="M15" s="11">
        <v>2</v>
      </c>
      <c r="N15" s="11">
        <v>3</v>
      </c>
      <c r="O15" s="11">
        <v>4</v>
      </c>
    </row>
    <row r="16" spans="1:15">
      <c r="A16" s="12"/>
      <c r="B16" s="13"/>
      <c r="C16" s="14"/>
      <c r="D16" s="15"/>
      <c r="E16" s="15"/>
      <c r="F16" s="16"/>
      <c r="G16" s="17"/>
      <c r="H16" s="13"/>
      <c r="I16" s="18"/>
      <c r="J16" s="18"/>
      <c r="K16" s="1"/>
      <c r="L16" s="3"/>
      <c r="M16" s="3"/>
      <c r="N16" s="3"/>
      <c r="O16" s="3"/>
    </row>
    <row r="17" spans="1:15">
      <c r="A17" s="14" t="str">
        <f>E5</f>
        <v>2.</v>
      </c>
      <c r="B17" s="13"/>
      <c r="C17" s="14" t="str">
        <f>F5</f>
        <v>Pelaksanaan Pembangunan Desa</v>
      </c>
      <c r="D17" s="15"/>
      <c r="E17" s="15"/>
      <c r="F17" s="16"/>
      <c r="G17" s="17"/>
      <c r="H17" s="13"/>
      <c r="I17" s="18"/>
      <c r="J17" s="18">
        <v>40000000</v>
      </c>
      <c r="K17" s="1"/>
      <c r="L17" s="3"/>
      <c r="M17" s="3"/>
      <c r="N17" s="3"/>
      <c r="O17" s="3"/>
    </row>
    <row r="18" spans="1:15">
      <c r="A18" s="19" t="str">
        <f>E6</f>
        <v>2.5</v>
      </c>
      <c r="B18" s="13"/>
      <c r="C18" s="14" t="str">
        <f>F6</f>
        <v>Kehutanan dan Lingkungan Hidup</v>
      </c>
      <c r="D18" s="15"/>
      <c r="E18" s="15"/>
      <c r="F18" s="16"/>
      <c r="G18" s="17"/>
      <c r="H18" s="13"/>
      <c r="I18" s="18"/>
      <c r="J18" s="18">
        <v>40000000</v>
      </c>
      <c r="K18" s="1"/>
      <c r="L18" s="3"/>
      <c r="M18" s="3"/>
      <c r="N18" s="3"/>
      <c r="O18" s="3"/>
    </row>
    <row r="19" spans="1:15">
      <c r="A19" s="19" t="str">
        <f>E7</f>
        <v>2.5.2</v>
      </c>
      <c r="B19" s="13"/>
      <c r="C19" s="14" t="str">
        <f>F7</f>
        <v>Pengelolaan Lingkungan Hidup Desa</v>
      </c>
      <c r="D19" s="15"/>
      <c r="E19" s="15"/>
      <c r="F19" s="16"/>
      <c r="G19" s="17"/>
      <c r="H19" s="13"/>
      <c r="I19" s="18"/>
      <c r="J19" s="18">
        <v>40000000</v>
      </c>
      <c r="K19" s="1"/>
      <c r="L19" s="3"/>
      <c r="M19" s="3"/>
      <c r="N19" s="3"/>
      <c r="O19" s="3"/>
    </row>
    <row r="20" spans="1:15" ht="14.25" customHeight="1">
      <c r="A20" s="12" t="s">
        <v>443</v>
      </c>
      <c r="B20" s="13"/>
      <c r="C20" s="20" t="s">
        <v>43</v>
      </c>
      <c r="D20" s="21"/>
      <c r="E20" s="21"/>
      <c r="F20" s="16"/>
      <c r="G20" s="17"/>
      <c r="H20" s="13"/>
      <c r="I20" s="18"/>
      <c r="J20" s="18">
        <v>40000000</v>
      </c>
      <c r="K20" s="1"/>
      <c r="L20" s="3"/>
      <c r="M20" s="3"/>
      <c r="N20" s="3"/>
      <c r="O20" s="3"/>
    </row>
    <row r="21" spans="1:15" ht="14.25" customHeight="1">
      <c r="A21" s="12" t="s">
        <v>444</v>
      </c>
      <c r="B21" s="13"/>
      <c r="C21" s="20" t="s">
        <v>161</v>
      </c>
      <c r="D21" s="21"/>
      <c r="E21" s="21"/>
      <c r="F21" s="16"/>
      <c r="G21" s="17"/>
      <c r="H21" s="13"/>
      <c r="I21" s="18"/>
      <c r="J21" s="18">
        <v>40000000</v>
      </c>
      <c r="K21" s="1"/>
      <c r="L21" s="3"/>
      <c r="M21" s="3"/>
      <c r="N21" s="3"/>
      <c r="O21" s="3"/>
    </row>
    <row r="22" spans="1:15" ht="14.25" customHeight="1">
      <c r="A22" s="12" t="s">
        <v>445</v>
      </c>
      <c r="B22" s="13"/>
      <c r="C22" s="20" t="s">
        <v>446</v>
      </c>
      <c r="D22" s="21"/>
      <c r="E22" s="21"/>
      <c r="F22" s="16"/>
      <c r="G22" s="17"/>
      <c r="H22" s="13"/>
      <c r="I22" s="18"/>
      <c r="J22" s="18">
        <v>40000000</v>
      </c>
      <c r="K22" s="1"/>
      <c r="L22" s="3"/>
      <c r="M22" s="3"/>
      <c r="N22" s="3"/>
      <c r="O22" s="3"/>
    </row>
    <row r="23" spans="1:15" ht="14.25" customHeight="1">
      <c r="A23" s="12"/>
      <c r="B23" s="13"/>
      <c r="C23" s="70" t="s">
        <v>305</v>
      </c>
      <c r="D23" s="21" t="s">
        <v>447</v>
      </c>
      <c r="E23" s="21"/>
      <c r="F23" s="22"/>
      <c r="G23" s="17"/>
      <c r="H23" s="13"/>
      <c r="I23" s="18"/>
      <c r="J23" s="18">
        <f>SUM(J24:J26)</f>
        <v>1000000</v>
      </c>
      <c r="K23" s="1"/>
      <c r="L23" s="3"/>
      <c r="M23" s="3"/>
      <c r="N23" s="3"/>
      <c r="O23" s="3"/>
    </row>
    <row r="24" spans="1:15" ht="14.25" customHeight="1">
      <c r="A24" s="12"/>
      <c r="B24" s="13"/>
      <c r="C24" s="20"/>
      <c r="D24" s="27"/>
      <c r="E24" s="27" t="s">
        <v>448</v>
      </c>
      <c r="F24" s="28"/>
      <c r="G24" s="29">
        <v>10</v>
      </c>
      <c r="H24" s="25" t="s">
        <v>449</v>
      </c>
      <c r="I24" s="30">
        <v>30000</v>
      </c>
      <c r="J24" s="30">
        <f>G24*I24</f>
        <v>300000</v>
      </c>
      <c r="K24" s="1"/>
      <c r="L24" s="3"/>
      <c r="M24" s="3"/>
      <c r="N24" s="3"/>
      <c r="O24" s="3"/>
    </row>
    <row r="25" spans="1:15" ht="14.25" customHeight="1">
      <c r="A25" s="12"/>
      <c r="B25" s="13"/>
      <c r="C25" s="20"/>
      <c r="D25" s="27"/>
      <c r="E25" s="27" t="s">
        <v>450</v>
      </c>
      <c r="F25" s="28"/>
      <c r="G25" s="29">
        <v>10</v>
      </c>
      <c r="H25" s="25" t="s">
        <v>449</v>
      </c>
      <c r="I25" s="30">
        <v>35000</v>
      </c>
      <c r="J25" s="30">
        <f t="shared" ref="J25:J39" si="0">G25*I25</f>
        <v>350000</v>
      </c>
      <c r="K25" s="1"/>
      <c r="L25" s="3"/>
      <c r="M25" s="3"/>
      <c r="N25" s="3"/>
      <c r="O25" s="3"/>
    </row>
    <row r="26" spans="1:15" ht="14.25" customHeight="1">
      <c r="A26" s="12"/>
      <c r="B26" s="13"/>
      <c r="C26" s="20"/>
      <c r="D26" s="27"/>
      <c r="E26" s="27" t="s">
        <v>451</v>
      </c>
      <c r="F26" s="28"/>
      <c r="G26" s="29">
        <v>10</v>
      </c>
      <c r="H26" s="25" t="s">
        <v>449</v>
      </c>
      <c r="I26" s="30">
        <v>35000</v>
      </c>
      <c r="J26" s="30">
        <f t="shared" si="0"/>
        <v>350000</v>
      </c>
      <c r="K26" s="1"/>
      <c r="L26" s="3"/>
      <c r="M26" s="3"/>
      <c r="N26" s="3"/>
      <c r="O26" s="3"/>
    </row>
    <row r="27" spans="1:15" ht="14.25" customHeight="1">
      <c r="A27" s="12"/>
      <c r="B27" s="13"/>
      <c r="C27" s="20"/>
      <c r="D27" s="27"/>
      <c r="E27" s="27"/>
      <c r="F27" s="28"/>
      <c r="G27" s="29"/>
      <c r="H27" s="25"/>
      <c r="I27" s="30"/>
      <c r="J27" s="30"/>
      <c r="K27" s="1"/>
      <c r="L27" s="3"/>
      <c r="M27" s="3"/>
      <c r="N27" s="3"/>
      <c r="O27" s="3"/>
    </row>
    <row r="28" spans="1:15" s="50" customFormat="1" ht="14.25" customHeight="1">
      <c r="A28" s="12"/>
      <c r="B28" s="13"/>
      <c r="C28" s="20" t="s">
        <v>308</v>
      </c>
      <c r="D28" s="21" t="s">
        <v>452</v>
      </c>
      <c r="E28" s="21"/>
      <c r="F28" s="22"/>
      <c r="G28" s="17"/>
      <c r="H28" s="13"/>
      <c r="I28" s="18"/>
      <c r="J28" s="18">
        <f>SUM(J29:J31)</f>
        <v>4200000</v>
      </c>
      <c r="K28" s="2"/>
      <c r="L28" s="23"/>
      <c r="M28" s="23"/>
      <c r="N28" s="23"/>
      <c r="O28" s="23"/>
    </row>
    <row r="29" spans="1:15" ht="14.25" customHeight="1">
      <c r="A29" s="12"/>
      <c r="B29" s="13"/>
      <c r="C29" s="20"/>
      <c r="D29" s="27"/>
      <c r="E29" s="27" t="s">
        <v>453</v>
      </c>
      <c r="F29" s="28"/>
      <c r="G29" s="29">
        <v>200</v>
      </c>
      <c r="H29" s="25" t="s">
        <v>454</v>
      </c>
      <c r="I29" s="30">
        <v>10000</v>
      </c>
      <c r="J29" s="30">
        <f t="shared" si="0"/>
        <v>2000000</v>
      </c>
      <c r="K29" s="1"/>
      <c r="L29" s="3"/>
      <c r="M29" s="3"/>
      <c r="N29" s="3"/>
      <c r="O29" s="3"/>
    </row>
    <row r="30" spans="1:15" ht="14.25" customHeight="1">
      <c r="A30" s="12"/>
      <c r="B30" s="13"/>
      <c r="C30" s="20"/>
      <c r="D30" s="27"/>
      <c r="E30" s="27" t="s">
        <v>455</v>
      </c>
      <c r="F30" s="28"/>
      <c r="G30" s="29">
        <v>10</v>
      </c>
      <c r="H30" s="25" t="s">
        <v>456</v>
      </c>
      <c r="I30" s="30">
        <v>20000</v>
      </c>
      <c r="J30" s="30">
        <f t="shared" si="0"/>
        <v>200000</v>
      </c>
      <c r="K30" s="1"/>
      <c r="L30" s="3"/>
      <c r="M30" s="3"/>
      <c r="N30" s="3"/>
      <c r="O30" s="3"/>
    </row>
    <row r="31" spans="1:15" ht="14.25" customHeight="1">
      <c r="A31" s="12"/>
      <c r="B31" s="13"/>
      <c r="C31" s="20"/>
      <c r="D31" s="27"/>
      <c r="E31" s="27" t="s">
        <v>457</v>
      </c>
      <c r="F31" s="28"/>
      <c r="G31" s="29">
        <v>100</v>
      </c>
      <c r="H31" s="25" t="s">
        <v>458</v>
      </c>
      <c r="I31" s="30">
        <v>20000</v>
      </c>
      <c r="J31" s="30">
        <f t="shared" si="0"/>
        <v>2000000</v>
      </c>
      <c r="K31" s="1"/>
      <c r="L31" s="3"/>
      <c r="M31" s="3"/>
      <c r="N31" s="3"/>
      <c r="O31" s="3"/>
    </row>
    <row r="32" spans="1:15" ht="14.25" customHeight="1">
      <c r="A32" s="12"/>
      <c r="B32" s="13"/>
      <c r="C32" s="20"/>
      <c r="D32" s="27"/>
      <c r="E32" s="27"/>
      <c r="F32" s="28"/>
      <c r="G32" s="29"/>
      <c r="H32" s="25"/>
      <c r="I32" s="30"/>
      <c r="J32" s="30"/>
      <c r="K32" s="1"/>
      <c r="L32" s="3"/>
      <c r="M32" s="3"/>
      <c r="N32" s="3"/>
      <c r="O32" s="3"/>
    </row>
    <row r="33" spans="1:15" s="50" customFormat="1" ht="14.25" customHeight="1">
      <c r="A33" s="12"/>
      <c r="B33" s="13"/>
      <c r="C33" s="20" t="s">
        <v>312</v>
      </c>
      <c r="D33" s="21" t="s">
        <v>459</v>
      </c>
      <c r="E33" s="21"/>
      <c r="F33" s="22"/>
      <c r="G33" s="17"/>
      <c r="H33" s="13"/>
      <c r="I33" s="18"/>
      <c r="J33" s="18">
        <f>SUM(J34:J36)</f>
        <v>4800000</v>
      </c>
      <c r="K33" s="2"/>
      <c r="L33" s="23"/>
      <c r="M33" s="23"/>
      <c r="N33" s="23"/>
      <c r="O33" s="23"/>
    </row>
    <row r="34" spans="1:15" ht="14.25" customHeight="1">
      <c r="A34" s="12"/>
      <c r="B34" s="13"/>
      <c r="C34" s="20"/>
      <c r="D34" s="27"/>
      <c r="E34" s="27" t="s">
        <v>460</v>
      </c>
      <c r="F34" s="28"/>
      <c r="G34" s="29">
        <v>8</v>
      </c>
      <c r="H34" s="25" t="s">
        <v>461</v>
      </c>
      <c r="I34" s="30">
        <v>500000</v>
      </c>
      <c r="J34" s="30">
        <f t="shared" si="0"/>
        <v>4000000</v>
      </c>
      <c r="K34" s="1"/>
      <c r="L34" s="3"/>
      <c r="M34" s="3"/>
      <c r="N34" s="3"/>
      <c r="O34" s="3"/>
    </row>
    <row r="35" spans="1:15" ht="14.25" customHeight="1">
      <c r="A35" s="12"/>
      <c r="B35" s="13"/>
      <c r="C35" s="20"/>
      <c r="D35" s="27"/>
      <c r="E35" s="27" t="s">
        <v>462</v>
      </c>
      <c r="F35" s="28"/>
      <c r="G35" s="29">
        <v>5</v>
      </c>
      <c r="H35" s="25" t="s">
        <v>170</v>
      </c>
      <c r="I35" s="30">
        <v>100000</v>
      </c>
      <c r="J35" s="30">
        <f t="shared" si="0"/>
        <v>500000</v>
      </c>
      <c r="K35" s="1"/>
      <c r="L35" s="3"/>
      <c r="M35" s="3"/>
      <c r="N35" s="3"/>
      <c r="O35" s="3"/>
    </row>
    <row r="36" spans="1:15" ht="14.25" customHeight="1">
      <c r="A36" s="12"/>
      <c r="B36" s="13"/>
      <c r="C36" s="20"/>
      <c r="D36" s="27"/>
      <c r="E36" s="27" t="s">
        <v>463</v>
      </c>
      <c r="F36" s="28"/>
      <c r="G36" s="29">
        <v>6</v>
      </c>
      <c r="H36" s="25" t="s">
        <v>170</v>
      </c>
      <c r="I36" s="30">
        <v>50000</v>
      </c>
      <c r="J36" s="30">
        <f t="shared" si="0"/>
        <v>300000</v>
      </c>
      <c r="K36" s="1"/>
      <c r="L36" s="3"/>
      <c r="M36" s="3"/>
      <c r="N36" s="3"/>
      <c r="O36" s="3"/>
    </row>
    <row r="37" spans="1:15" ht="14.25" customHeight="1">
      <c r="A37" s="12"/>
      <c r="B37" s="13"/>
      <c r="C37" s="20"/>
      <c r="D37" s="21"/>
      <c r="E37" s="21"/>
      <c r="F37" s="16"/>
      <c r="G37" s="17"/>
      <c r="H37" s="13"/>
      <c r="I37" s="18"/>
      <c r="J37" s="30"/>
      <c r="K37" s="1"/>
      <c r="L37" s="3"/>
      <c r="M37" s="3"/>
      <c r="N37" s="3"/>
      <c r="O37" s="3"/>
    </row>
    <row r="38" spans="1:15" s="50" customFormat="1" ht="14.25" customHeight="1">
      <c r="A38" s="12" t="s">
        <v>464</v>
      </c>
      <c r="B38" s="13"/>
      <c r="C38" s="20" t="s">
        <v>1316</v>
      </c>
      <c r="D38" s="21"/>
      <c r="E38" s="21"/>
      <c r="F38" s="16"/>
      <c r="G38" s="17"/>
      <c r="H38" s="13"/>
      <c r="I38" s="18"/>
      <c r="J38" s="18">
        <v>28200000</v>
      </c>
      <c r="K38" s="2"/>
      <c r="L38" s="23"/>
      <c r="M38" s="23"/>
      <c r="N38" s="23"/>
      <c r="O38" s="23"/>
    </row>
    <row r="39" spans="1:15" ht="14.25" customHeight="1">
      <c r="A39" s="12"/>
      <c r="B39" s="13"/>
      <c r="C39" s="66" t="s">
        <v>57</v>
      </c>
      <c r="D39" s="27" t="s">
        <v>1317</v>
      </c>
      <c r="E39" s="27"/>
      <c r="F39" s="28"/>
      <c r="G39" s="29">
        <v>12</v>
      </c>
      <c r="H39" s="25" t="s">
        <v>1318</v>
      </c>
      <c r="I39" s="30">
        <v>1500000</v>
      </c>
      <c r="J39" s="30">
        <f t="shared" si="0"/>
        <v>18000000</v>
      </c>
      <c r="K39" s="1"/>
      <c r="L39" s="3"/>
      <c r="M39" s="3"/>
      <c r="N39" s="3"/>
      <c r="O39" s="3"/>
    </row>
    <row r="40" spans="1:15" ht="14.25" customHeight="1">
      <c r="A40" s="12"/>
      <c r="B40" s="13"/>
      <c r="C40" s="20" t="s">
        <v>1140</v>
      </c>
      <c r="D40" s="21"/>
      <c r="E40" s="21"/>
      <c r="F40" s="16"/>
      <c r="G40" s="17">
        <v>12</v>
      </c>
      <c r="H40" s="13" t="s">
        <v>1319</v>
      </c>
      <c r="I40" s="18">
        <v>850000</v>
      </c>
      <c r="J40" s="30">
        <f>G40*I40</f>
        <v>10200000</v>
      </c>
      <c r="K40" s="1"/>
      <c r="L40" s="3"/>
      <c r="M40" s="3"/>
      <c r="N40" s="3"/>
      <c r="O40" s="3"/>
    </row>
    <row r="41" spans="1:15">
      <c r="A41" s="24"/>
      <c r="B41" s="25"/>
      <c r="C41" s="26"/>
      <c r="D41" s="27"/>
      <c r="E41" s="27"/>
      <c r="F41" s="64"/>
      <c r="G41" s="29"/>
      <c r="H41" s="25"/>
      <c r="I41" s="30"/>
      <c r="J41" s="30">
        <f>J39+J40</f>
        <v>28200000</v>
      </c>
      <c r="K41" s="1"/>
      <c r="L41" s="3"/>
      <c r="M41" s="3"/>
      <c r="N41" s="3"/>
      <c r="O41" s="3"/>
    </row>
    <row r="42" spans="1:15">
      <c r="A42" s="24"/>
      <c r="B42" s="764"/>
      <c r="C42" s="345" t="s">
        <v>1320</v>
      </c>
      <c r="D42" s="765"/>
      <c r="E42" s="765"/>
      <c r="F42" s="764"/>
      <c r="G42" s="29"/>
      <c r="H42" s="25"/>
      <c r="I42" s="347"/>
      <c r="J42" s="347">
        <f>J44+J43</f>
        <v>1800000</v>
      </c>
      <c r="K42" s="763"/>
      <c r="L42" s="3"/>
      <c r="M42" s="3"/>
      <c r="N42" s="3"/>
      <c r="O42" s="3"/>
    </row>
    <row r="43" spans="1:15">
      <c r="A43" s="24"/>
      <c r="B43" s="25"/>
      <c r="C43" s="26"/>
      <c r="D43" s="27" t="s">
        <v>1321</v>
      </c>
      <c r="E43" s="65"/>
      <c r="F43" s="28"/>
      <c r="G43" s="29">
        <v>3</v>
      </c>
      <c r="H43" s="25" t="s">
        <v>436</v>
      </c>
      <c r="I43" s="30">
        <v>500000</v>
      </c>
      <c r="J43" s="30">
        <f t="shared" ref="J43:J44" si="1">G43*I43</f>
        <v>1500000</v>
      </c>
      <c r="K43" s="1"/>
      <c r="L43" s="3"/>
      <c r="M43" s="3"/>
      <c r="N43" s="3"/>
      <c r="O43" s="3"/>
    </row>
    <row r="44" spans="1:15" ht="15.75" thickBot="1">
      <c r="A44" s="24"/>
      <c r="B44" s="25"/>
      <c r="C44" s="36"/>
      <c r="D44" s="37" t="s">
        <v>1322</v>
      </c>
      <c r="E44" s="37"/>
      <c r="F44" s="38"/>
      <c r="G44" s="29">
        <v>5</v>
      </c>
      <c r="H44" s="25" t="s">
        <v>1323</v>
      </c>
      <c r="I44" s="30">
        <v>60000</v>
      </c>
      <c r="J44" s="30">
        <f t="shared" si="1"/>
        <v>300000</v>
      </c>
      <c r="K44" s="1"/>
      <c r="L44" s="3"/>
      <c r="M44" s="3"/>
      <c r="N44" s="3"/>
      <c r="O44" s="3"/>
    </row>
    <row r="45" spans="1:15" ht="15.75" thickTop="1">
      <c r="A45" s="982" t="s">
        <v>126</v>
      </c>
      <c r="B45" s="982"/>
      <c r="C45" s="982"/>
      <c r="D45" s="982"/>
      <c r="E45" s="982"/>
      <c r="F45" s="982"/>
      <c r="G45" s="982"/>
      <c r="H45" s="982"/>
      <c r="I45" s="982"/>
      <c r="J45" s="39">
        <f>J42+J38+J33+J28+J23</f>
        <v>40000000</v>
      </c>
      <c r="K45" s="1"/>
      <c r="L45" s="3">
        <f>SUM(J23+J28+J33+J38+J42)</f>
        <v>40000000</v>
      </c>
      <c r="M45" s="3">
        <f>SUM(M16:M44)</f>
        <v>0</v>
      </c>
      <c r="N45" s="3">
        <f>SUM(N16:N44)</f>
        <v>0</v>
      </c>
      <c r="O45" s="3">
        <f>SUM(O16:O44)</f>
        <v>0</v>
      </c>
    </row>
    <row r="46" spans="1:15" ht="15" customHeight="1">
      <c r="A46" s="40"/>
      <c r="B46" s="983" t="s">
        <v>127</v>
      </c>
      <c r="C46" s="983"/>
      <c r="D46" s="983"/>
      <c r="E46" s="983"/>
      <c r="F46" s="983"/>
      <c r="G46" s="41"/>
      <c r="H46" s="41"/>
      <c r="I46" s="41"/>
      <c r="J46" s="42"/>
      <c r="K46" s="1"/>
      <c r="L46" s="23">
        <f>SUM(L45:O45)</f>
        <v>40000000</v>
      </c>
      <c r="M46" s="43">
        <f>J45-L46</f>
        <v>0</v>
      </c>
      <c r="N46" s="3"/>
      <c r="O46" s="3"/>
    </row>
    <row r="47" spans="1:15" ht="15" customHeight="1">
      <c r="A47" s="977" t="s">
        <v>128</v>
      </c>
      <c r="B47" s="975"/>
      <c r="C47" s="975"/>
      <c r="D47" s="7" t="s">
        <v>95</v>
      </c>
      <c r="E47" s="978">
        <f>L45</f>
        <v>40000000</v>
      </c>
      <c r="F47" s="978"/>
      <c r="G47" s="4"/>
      <c r="H47" s="4"/>
      <c r="I47" s="4"/>
      <c r="J47" s="44"/>
      <c r="K47" s="1"/>
      <c r="L47" s="3"/>
      <c r="M47" s="3"/>
      <c r="N47" s="3"/>
      <c r="O47" s="3"/>
    </row>
    <row r="48" spans="1:15" ht="15" customHeight="1">
      <c r="A48" s="977" t="s">
        <v>129</v>
      </c>
      <c r="B48" s="975"/>
      <c r="C48" s="975"/>
      <c r="D48" s="7" t="s">
        <v>95</v>
      </c>
      <c r="E48" s="978">
        <f>M45</f>
        <v>0</v>
      </c>
      <c r="F48" s="978"/>
      <c r="G48" s="4"/>
      <c r="H48" s="4"/>
      <c r="I48" s="4"/>
      <c r="J48" s="44"/>
      <c r="K48" s="1"/>
      <c r="L48" s="3"/>
      <c r="M48" s="3"/>
      <c r="N48" s="3"/>
      <c r="O48" s="3"/>
    </row>
    <row r="49" spans="1:15" ht="15" customHeight="1">
      <c r="A49" s="977" t="s">
        <v>130</v>
      </c>
      <c r="B49" s="975"/>
      <c r="C49" s="975"/>
      <c r="D49" s="7" t="s">
        <v>95</v>
      </c>
      <c r="E49" s="978">
        <f>N45</f>
        <v>0</v>
      </c>
      <c r="F49" s="978"/>
      <c r="G49" s="4"/>
      <c r="H49" s="4"/>
      <c r="I49" s="4"/>
      <c r="J49" s="44"/>
      <c r="K49" s="1"/>
      <c r="L49" s="3"/>
      <c r="M49" s="3"/>
      <c r="N49" s="3"/>
      <c r="O49" s="3"/>
    </row>
    <row r="50" spans="1:15" ht="15" customHeight="1">
      <c r="A50" s="979" t="s">
        <v>131</v>
      </c>
      <c r="B50" s="980"/>
      <c r="C50" s="980"/>
      <c r="D50" s="45" t="s">
        <v>95</v>
      </c>
      <c r="E50" s="999">
        <f>O45</f>
        <v>0</v>
      </c>
      <c r="F50" s="999"/>
      <c r="G50" s="46"/>
      <c r="H50" s="46"/>
      <c r="I50" s="46"/>
      <c r="J50" s="47"/>
      <c r="K50" s="1"/>
      <c r="L50" s="3"/>
      <c r="M50" s="3"/>
      <c r="N50" s="3"/>
      <c r="O50" s="3"/>
    </row>
    <row r="51" spans="1:15" ht="15" customHeight="1">
      <c r="A51" s="40"/>
      <c r="B51" s="41"/>
      <c r="C51" s="41"/>
      <c r="D51" s="41"/>
      <c r="E51" s="41"/>
      <c r="F51" s="42"/>
      <c r="G51" s="1013" t="s">
        <v>132</v>
      </c>
      <c r="H51" s="1013"/>
      <c r="I51" s="1013"/>
      <c r="J51" s="1014"/>
      <c r="K51" s="1"/>
      <c r="L51" s="3"/>
      <c r="M51" s="3"/>
      <c r="N51" s="3"/>
      <c r="O51" s="3"/>
    </row>
    <row r="52" spans="1:15" ht="15" customHeight="1">
      <c r="A52" s="48"/>
      <c r="B52" s="1015" t="s">
        <v>133</v>
      </c>
      <c r="C52" s="1015"/>
      <c r="D52" s="1015"/>
      <c r="E52" s="1015"/>
      <c r="F52" s="1016"/>
      <c r="G52" s="4"/>
      <c r="H52" s="4"/>
      <c r="I52" s="4"/>
      <c r="J52" s="44"/>
      <c r="K52" s="1"/>
      <c r="L52" s="3"/>
      <c r="M52" s="3"/>
      <c r="N52" s="3"/>
      <c r="O52" s="3"/>
    </row>
    <row r="53" spans="1:15" ht="15" customHeight="1">
      <c r="A53" s="48"/>
      <c r="B53" s="973" t="s">
        <v>134</v>
      </c>
      <c r="C53" s="973"/>
      <c r="D53" s="973"/>
      <c r="E53" s="973"/>
      <c r="F53" s="1017"/>
      <c r="G53" s="973" t="s">
        <v>135</v>
      </c>
      <c r="H53" s="973"/>
      <c r="I53" s="973"/>
      <c r="J53" s="1017"/>
      <c r="K53" s="1"/>
      <c r="L53" s="3"/>
      <c r="M53" s="3"/>
      <c r="N53" s="3"/>
      <c r="O53" s="3"/>
    </row>
    <row r="54" spans="1:15" ht="15" customHeight="1">
      <c r="A54" s="48"/>
      <c r="B54" s="4"/>
      <c r="C54" s="4"/>
      <c r="D54" s="4"/>
      <c r="E54" s="4"/>
      <c r="F54" s="44"/>
      <c r="G54" s="4"/>
      <c r="H54" s="4"/>
      <c r="I54" s="4"/>
      <c r="J54" s="44"/>
      <c r="K54" s="1"/>
      <c r="L54" s="3"/>
      <c r="M54" s="3"/>
      <c r="N54" s="3"/>
      <c r="O54" s="3"/>
    </row>
    <row r="55" spans="1:15" ht="15" customHeight="1">
      <c r="A55" s="48"/>
      <c r="B55" s="4"/>
      <c r="C55" s="4"/>
      <c r="D55" s="4"/>
      <c r="E55" s="4"/>
      <c r="F55" s="44"/>
      <c r="G55" s="4"/>
      <c r="H55" s="4"/>
      <c r="I55" s="4"/>
      <c r="J55" s="44"/>
      <c r="K55" s="1"/>
      <c r="L55" s="3"/>
      <c r="M55" s="3"/>
      <c r="N55" s="3"/>
      <c r="O55" s="3"/>
    </row>
    <row r="56" spans="1:15" ht="15" customHeight="1">
      <c r="A56" s="48"/>
      <c r="B56" s="4"/>
      <c r="C56" s="4"/>
      <c r="D56" s="4"/>
      <c r="E56" s="4"/>
      <c r="F56" s="44"/>
      <c r="G56" s="4"/>
      <c r="H56" s="4"/>
      <c r="I56" s="4"/>
      <c r="J56" s="44"/>
      <c r="K56" s="1"/>
      <c r="L56" s="3"/>
      <c r="M56" s="3"/>
      <c r="N56" s="3"/>
      <c r="O56" s="3"/>
    </row>
    <row r="57" spans="1:15" ht="15" customHeight="1">
      <c r="A57" s="48"/>
      <c r="B57" s="4"/>
      <c r="C57" s="4"/>
      <c r="D57" s="4"/>
      <c r="E57" s="4"/>
      <c r="F57" s="44"/>
      <c r="G57" s="4"/>
      <c r="H57" s="4"/>
      <c r="I57" s="4"/>
      <c r="J57" s="44"/>
      <c r="K57" s="1"/>
      <c r="L57" s="3"/>
      <c r="M57" s="3"/>
      <c r="N57" s="3"/>
      <c r="O57" s="3"/>
    </row>
    <row r="58" spans="1:15" ht="15" customHeight="1">
      <c r="A58" s="48"/>
      <c r="B58" s="976" t="s">
        <v>89</v>
      </c>
      <c r="C58" s="976"/>
      <c r="D58" s="976"/>
      <c r="E58" s="976"/>
      <c r="F58" s="1018"/>
      <c r="G58" s="976" t="s">
        <v>136</v>
      </c>
      <c r="H58" s="976"/>
      <c r="I58" s="976"/>
      <c r="J58" s="1018"/>
      <c r="K58" s="1"/>
      <c r="L58" s="3"/>
      <c r="M58" s="3"/>
      <c r="N58" s="3"/>
      <c r="O58" s="3"/>
    </row>
    <row r="59" spans="1:15" ht="15" customHeight="1">
      <c r="A59" s="49"/>
      <c r="B59" s="46"/>
      <c r="C59" s="46"/>
      <c r="D59" s="46"/>
      <c r="E59" s="46"/>
      <c r="F59" s="47"/>
      <c r="G59" s="1019" t="s">
        <v>137</v>
      </c>
      <c r="H59" s="1019"/>
      <c r="I59" s="1019"/>
      <c r="J59" s="1020"/>
      <c r="K59" s="1"/>
      <c r="L59" s="3"/>
      <c r="M59" s="3"/>
      <c r="N59" s="3"/>
      <c r="O59" s="3"/>
    </row>
    <row r="60" spans="1:15" ht="15" customHeight="1">
      <c r="A60" s="4"/>
      <c r="B60" s="4"/>
      <c r="C60" s="4"/>
      <c r="D60" s="4"/>
      <c r="E60" s="4"/>
      <c r="F60" s="4"/>
      <c r="G60" s="976"/>
      <c r="H60" s="976"/>
      <c r="I60" s="976"/>
      <c r="J60" s="976"/>
      <c r="K60" s="1"/>
      <c r="L60" s="3"/>
      <c r="M60" s="3"/>
      <c r="N60" s="3"/>
      <c r="O60" s="3"/>
    </row>
    <row r="61" spans="1:15" ht="15" customHeight="1"/>
    <row r="62" spans="1:15" ht="15" customHeight="1"/>
    <row r="63" spans="1:15" ht="15" customHeight="1"/>
    <row r="64" spans="1:15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  <row r="75" ht="15" customHeight="1"/>
    <row r="76" ht="15" customHeight="1"/>
    <row r="77" ht="15" customHeight="1"/>
    <row r="78" ht="15" customHeight="1"/>
    <row r="79" ht="15" customHeight="1"/>
    <row r="80" ht="15" customHeight="1"/>
    <row r="81" ht="15" customHeight="1"/>
    <row r="82" ht="15" customHeight="1"/>
    <row r="83" ht="15" customHeight="1"/>
    <row r="84" ht="15" customHeight="1"/>
    <row r="85" ht="15" customHeight="1"/>
    <row r="86" ht="15" customHeight="1"/>
    <row r="87" ht="15" customHeight="1"/>
    <row r="88" ht="15" customHeight="1"/>
    <row r="89" ht="15" customHeight="1"/>
  </sheetData>
  <mergeCells count="36">
    <mergeCell ref="G60:J60"/>
    <mergeCell ref="A49:C49"/>
    <mergeCell ref="E49:F49"/>
    <mergeCell ref="A50:C50"/>
    <mergeCell ref="E50:F50"/>
    <mergeCell ref="G51:J51"/>
    <mergeCell ref="B52:F52"/>
    <mergeCell ref="B53:F53"/>
    <mergeCell ref="G53:J53"/>
    <mergeCell ref="B58:F58"/>
    <mergeCell ref="G58:J58"/>
    <mergeCell ref="G59:J59"/>
    <mergeCell ref="A45:I45"/>
    <mergeCell ref="B46:F46"/>
    <mergeCell ref="A47:C47"/>
    <mergeCell ref="E47:F47"/>
    <mergeCell ref="A48:C48"/>
    <mergeCell ref="E48:F48"/>
    <mergeCell ref="M12:M14"/>
    <mergeCell ref="N12:N14"/>
    <mergeCell ref="O12:O14"/>
    <mergeCell ref="A15:B15"/>
    <mergeCell ref="C15:F15"/>
    <mergeCell ref="G15:H15"/>
    <mergeCell ref="A12:B14"/>
    <mergeCell ref="C12:F14"/>
    <mergeCell ref="G12:H14"/>
    <mergeCell ref="I12:I14"/>
    <mergeCell ref="J12:J14"/>
    <mergeCell ref="L12:L14"/>
    <mergeCell ref="A11:B11"/>
    <mergeCell ref="A1:J1"/>
    <mergeCell ref="A2:J2"/>
    <mergeCell ref="A3:J3"/>
    <mergeCell ref="E8:F8"/>
    <mergeCell ref="E10:F10"/>
  </mergeCells>
  <pageMargins left="0.70866141732283472" right="0.31496062992125984" top="0.55118110236220474" bottom="0.35433070866141736" header="0.31496062992125984" footer="0.31496062992125984"/>
  <pageSetup paperSize="5" scale="85" orientation="portrait" horizontalDpi="4294967293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92D050"/>
  </sheetPr>
  <dimension ref="A1:O55"/>
  <sheetViews>
    <sheetView topLeftCell="A10" workbookViewId="0">
      <selection activeCell="G23" sqref="G23"/>
    </sheetView>
  </sheetViews>
  <sheetFormatPr defaultRowHeight="14.25"/>
  <cols>
    <col min="1" max="1" width="2.7109375" style="94" customWidth="1"/>
    <col min="2" max="2" width="10.7109375" style="94" customWidth="1"/>
    <col min="3" max="4" width="2.7109375" style="94" customWidth="1"/>
    <col min="5" max="5" width="9.140625" style="94"/>
    <col min="6" max="6" width="25.7109375" style="94" customWidth="1"/>
    <col min="7" max="8" width="9.140625" style="94"/>
    <col min="9" max="10" width="17.7109375" style="94" customWidth="1"/>
    <col min="11" max="11" width="2.7109375" style="94" customWidth="1"/>
    <col min="12" max="15" width="12.7109375" style="94" customWidth="1"/>
    <col min="16" max="16384" width="9.140625" style="94"/>
  </cols>
  <sheetData>
    <row r="1" spans="1:15" ht="15.75">
      <c r="A1" s="921" t="s">
        <v>90</v>
      </c>
      <c r="B1" s="921"/>
      <c r="C1" s="921"/>
      <c r="D1" s="921"/>
      <c r="E1" s="921"/>
      <c r="F1" s="921"/>
      <c r="G1" s="921"/>
      <c r="H1" s="921"/>
      <c r="I1" s="921"/>
      <c r="J1" s="921"/>
      <c r="L1" s="95"/>
      <c r="M1" s="95"/>
      <c r="N1" s="95"/>
      <c r="O1" s="95"/>
    </row>
    <row r="2" spans="1:15" ht="15.75">
      <c r="A2" s="921" t="str">
        <f>'2.3.13'!A2:J2</f>
        <v>PEMERINTAH DESA PARUNGSARI KECAMATAN SAJIRA</v>
      </c>
      <c r="B2" s="921"/>
      <c r="C2" s="921"/>
      <c r="D2" s="921"/>
      <c r="E2" s="921"/>
      <c r="F2" s="921"/>
      <c r="G2" s="921"/>
      <c r="H2" s="921"/>
      <c r="I2" s="921"/>
      <c r="J2" s="921"/>
      <c r="L2" s="95"/>
      <c r="M2" s="95"/>
      <c r="N2" s="95"/>
      <c r="O2" s="95"/>
    </row>
    <row r="3" spans="1:15" ht="15.75">
      <c r="A3" s="921" t="s">
        <v>92</v>
      </c>
      <c r="B3" s="921"/>
      <c r="C3" s="921"/>
      <c r="D3" s="921"/>
      <c r="E3" s="921"/>
      <c r="F3" s="921"/>
      <c r="G3" s="921"/>
      <c r="H3" s="921"/>
      <c r="I3" s="921"/>
      <c r="J3" s="921"/>
      <c r="L3" s="95"/>
      <c r="M3" s="95"/>
      <c r="N3" s="95"/>
      <c r="O3" s="95"/>
    </row>
    <row r="4" spans="1:15">
      <c r="A4" s="96"/>
      <c r="B4" s="96"/>
      <c r="C4" s="96"/>
      <c r="D4" s="96"/>
      <c r="E4" s="96"/>
      <c r="F4" s="96"/>
      <c r="G4" s="96"/>
      <c r="H4" s="96"/>
      <c r="I4" s="96"/>
      <c r="J4" s="96"/>
      <c r="L4" s="95"/>
      <c r="M4" s="95"/>
      <c r="N4" s="95"/>
      <c r="O4" s="95"/>
    </row>
    <row r="5" spans="1:15">
      <c r="A5" s="97" t="s">
        <v>93</v>
      </c>
      <c r="B5" s="96" t="s">
        <v>94</v>
      </c>
      <c r="C5" s="98"/>
      <c r="D5" s="99" t="s">
        <v>95</v>
      </c>
      <c r="E5" s="97" t="s">
        <v>96</v>
      </c>
      <c r="F5" s="98" t="str">
        <f>'[2]2.3.17'!F5</f>
        <v>Pelaksanaan Pembangunan Desa</v>
      </c>
      <c r="G5" s="96"/>
      <c r="H5" s="96"/>
      <c r="I5" s="96"/>
      <c r="J5" s="96"/>
      <c r="L5" s="95"/>
      <c r="M5" s="95"/>
      <c r="N5" s="95"/>
      <c r="O5" s="95"/>
    </row>
    <row r="6" spans="1:15">
      <c r="A6" s="97" t="s">
        <v>96</v>
      </c>
      <c r="B6" s="96" t="s">
        <v>97</v>
      </c>
      <c r="C6" s="98"/>
      <c r="D6" s="99" t="s">
        <v>95</v>
      </c>
      <c r="E6" s="97" t="s">
        <v>432</v>
      </c>
      <c r="F6" s="98" t="str">
        <f>'[2]2.3.17'!F6</f>
        <v>Pekerjaan Umum dan Penataan Ruang</v>
      </c>
      <c r="G6" s="96"/>
      <c r="H6" s="96"/>
      <c r="I6" s="96"/>
      <c r="J6" s="96"/>
      <c r="L6" s="95"/>
      <c r="M6" s="95"/>
      <c r="N6" s="95"/>
      <c r="O6" s="95"/>
    </row>
    <row r="7" spans="1:15">
      <c r="A7" s="97" t="s">
        <v>99</v>
      </c>
      <c r="B7" s="96" t="s">
        <v>100</v>
      </c>
      <c r="C7" s="98"/>
      <c r="D7" s="99" t="s">
        <v>95</v>
      </c>
      <c r="E7" s="97" t="s">
        <v>877</v>
      </c>
      <c r="F7" s="98" t="str">
        <f>[2]LAMPIRAN!F87</f>
        <v>Pembangunan/Rehabilitasi/Peningkatan Embung Desa</v>
      </c>
      <c r="G7" s="96"/>
      <c r="H7" s="96"/>
      <c r="I7" s="96"/>
      <c r="J7" s="96"/>
      <c r="L7" s="95"/>
      <c r="M7" s="95"/>
      <c r="N7" s="95"/>
      <c r="O7" s="95"/>
    </row>
    <row r="8" spans="1:15">
      <c r="A8" s="97" t="s">
        <v>102</v>
      </c>
      <c r="B8" s="96" t="s">
        <v>103</v>
      </c>
      <c r="C8" s="98"/>
      <c r="D8" s="99" t="s">
        <v>95</v>
      </c>
      <c r="E8" s="920" t="str">
        <f>'2.3.13'!E8:F8</f>
        <v>01 Januari s/d 31 Desember 2024</v>
      </c>
      <c r="F8" s="920"/>
      <c r="G8" s="96"/>
      <c r="H8" s="96"/>
      <c r="I8" s="96"/>
      <c r="J8" s="96"/>
      <c r="L8" s="95"/>
      <c r="M8" s="95"/>
      <c r="N8" s="95"/>
      <c r="O8" s="95"/>
    </row>
    <row r="9" spans="1:15">
      <c r="A9" s="97"/>
      <c r="B9" s="96" t="s">
        <v>104</v>
      </c>
      <c r="C9" s="98"/>
      <c r="D9" s="99"/>
      <c r="E9" s="96"/>
      <c r="F9" s="98"/>
      <c r="G9" s="96"/>
      <c r="H9" s="96"/>
      <c r="I9" s="96"/>
      <c r="J9" s="96"/>
      <c r="L9" s="95"/>
      <c r="M9" s="95"/>
      <c r="N9" s="95"/>
      <c r="O9" s="95"/>
    </row>
    <row r="10" spans="1:15">
      <c r="A10" s="97" t="s">
        <v>105</v>
      </c>
      <c r="B10" s="96" t="s">
        <v>106</v>
      </c>
      <c r="C10" s="98"/>
      <c r="D10" s="99" t="s">
        <v>95</v>
      </c>
      <c r="E10" s="920" t="s">
        <v>48</v>
      </c>
      <c r="F10" s="920"/>
      <c r="G10" s="96"/>
      <c r="H10" s="96"/>
      <c r="I10" s="96"/>
      <c r="J10" s="96"/>
      <c r="L10" s="95"/>
      <c r="M10" s="95"/>
      <c r="N10" s="95"/>
      <c r="O10" s="95"/>
    </row>
    <row r="11" spans="1:15">
      <c r="A11" s="927" t="s">
        <v>108</v>
      </c>
      <c r="B11" s="927"/>
      <c r="C11" s="98"/>
      <c r="D11" s="100" t="s">
        <v>95</v>
      </c>
      <c r="E11" s="101"/>
      <c r="F11" s="98"/>
      <c r="G11" s="96"/>
      <c r="H11" s="96"/>
      <c r="I11" s="96"/>
      <c r="J11" s="96"/>
      <c r="L11" s="95"/>
      <c r="M11" s="95"/>
      <c r="N11" s="95"/>
      <c r="O11" s="95"/>
    </row>
    <row r="12" spans="1:15">
      <c r="A12" s="928" t="s">
        <v>109</v>
      </c>
      <c r="B12" s="928"/>
      <c r="C12" s="928" t="s">
        <v>110</v>
      </c>
      <c r="D12" s="928"/>
      <c r="E12" s="928"/>
      <c r="F12" s="928"/>
      <c r="G12" s="929" t="s">
        <v>111</v>
      </c>
      <c r="H12" s="930"/>
      <c r="I12" s="926" t="s">
        <v>112</v>
      </c>
      <c r="J12" s="926" t="s">
        <v>113</v>
      </c>
      <c r="L12" s="954" t="s">
        <v>114</v>
      </c>
      <c r="M12" s="954" t="s">
        <v>115</v>
      </c>
      <c r="N12" s="954" t="s">
        <v>116</v>
      </c>
      <c r="O12" s="954" t="s">
        <v>117</v>
      </c>
    </row>
    <row r="13" spans="1:15">
      <c r="A13" s="928"/>
      <c r="B13" s="928"/>
      <c r="C13" s="928"/>
      <c r="D13" s="928"/>
      <c r="E13" s="928"/>
      <c r="F13" s="928"/>
      <c r="G13" s="931"/>
      <c r="H13" s="932"/>
      <c r="I13" s="926"/>
      <c r="J13" s="926"/>
      <c r="L13" s="954"/>
      <c r="M13" s="954"/>
      <c r="N13" s="954"/>
      <c r="O13" s="954"/>
    </row>
    <row r="14" spans="1:15">
      <c r="A14" s="928"/>
      <c r="B14" s="928"/>
      <c r="C14" s="928"/>
      <c r="D14" s="928"/>
      <c r="E14" s="928"/>
      <c r="F14" s="928"/>
      <c r="G14" s="933"/>
      <c r="H14" s="934"/>
      <c r="I14" s="926"/>
      <c r="J14" s="926"/>
      <c r="L14" s="954"/>
      <c r="M14" s="954"/>
      <c r="N14" s="954"/>
      <c r="O14" s="954"/>
    </row>
    <row r="15" spans="1:15">
      <c r="A15" s="923">
        <v>1</v>
      </c>
      <c r="B15" s="923"/>
      <c r="C15" s="923">
        <v>2</v>
      </c>
      <c r="D15" s="923"/>
      <c r="E15" s="923"/>
      <c r="F15" s="923"/>
      <c r="G15" s="924">
        <v>3</v>
      </c>
      <c r="H15" s="925"/>
      <c r="I15" s="102">
        <v>4</v>
      </c>
      <c r="J15" s="102">
        <v>5</v>
      </c>
      <c r="L15" s="103">
        <v>1</v>
      </c>
      <c r="M15" s="103">
        <v>2</v>
      </c>
      <c r="N15" s="103">
        <v>3</v>
      </c>
      <c r="O15" s="103">
        <v>4</v>
      </c>
    </row>
    <row r="16" spans="1:15">
      <c r="A16" s="104"/>
      <c r="B16" s="105"/>
      <c r="C16" s="106"/>
      <c r="D16" s="107"/>
      <c r="E16" s="107"/>
      <c r="F16" s="108"/>
      <c r="G16" s="109"/>
      <c r="H16" s="105"/>
      <c r="I16" s="110"/>
      <c r="J16" s="110"/>
      <c r="L16" s="95"/>
      <c r="M16" s="95"/>
      <c r="N16" s="95"/>
      <c r="O16" s="95"/>
    </row>
    <row r="17" spans="1:15">
      <c r="A17" s="106" t="str">
        <f>E5</f>
        <v>2.</v>
      </c>
      <c r="B17" s="105"/>
      <c r="C17" s="106" t="str">
        <f>F5</f>
        <v>Pelaksanaan Pembangunan Desa</v>
      </c>
      <c r="D17" s="107"/>
      <c r="E17" s="107"/>
      <c r="F17" s="108"/>
      <c r="G17" s="109"/>
      <c r="H17" s="105"/>
      <c r="I17" s="110"/>
      <c r="J17" s="110">
        <f t="shared" ref="J17:J22" si="0">J18</f>
        <v>0</v>
      </c>
      <c r="L17" s="95"/>
      <c r="M17" s="95"/>
      <c r="N17" s="95"/>
      <c r="O17" s="95"/>
    </row>
    <row r="18" spans="1:15">
      <c r="A18" s="111" t="str">
        <f>E6</f>
        <v>2.3</v>
      </c>
      <c r="B18" s="105"/>
      <c r="C18" s="106" t="str">
        <f>F6</f>
        <v>Pekerjaan Umum dan Penataan Ruang</v>
      </c>
      <c r="D18" s="107"/>
      <c r="E18" s="107"/>
      <c r="F18" s="108"/>
      <c r="G18" s="109"/>
      <c r="H18" s="105"/>
      <c r="I18" s="110"/>
      <c r="J18" s="110">
        <f t="shared" si="0"/>
        <v>0</v>
      </c>
      <c r="L18" s="95"/>
      <c r="M18" s="95"/>
      <c r="N18" s="95"/>
      <c r="O18" s="95"/>
    </row>
    <row r="19" spans="1:15">
      <c r="A19" s="111" t="str">
        <f>E7</f>
        <v>2.3.18</v>
      </c>
      <c r="B19" s="105"/>
      <c r="C19" s="106" t="str">
        <f>F7</f>
        <v>Pembangunan/Rehabilitasi/Peningkatan Embung Desa</v>
      </c>
      <c r="D19" s="107"/>
      <c r="E19" s="107"/>
      <c r="F19" s="108"/>
      <c r="G19" s="109"/>
      <c r="H19" s="105"/>
      <c r="I19" s="110"/>
      <c r="J19" s="110">
        <f t="shared" si="0"/>
        <v>0</v>
      </c>
      <c r="L19" s="95"/>
      <c r="M19" s="95"/>
      <c r="N19" s="95"/>
      <c r="O19" s="95"/>
    </row>
    <row r="20" spans="1:15">
      <c r="A20" s="104" t="s">
        <v>878</v>
      </c>
      <c r="B20" s="105"/>
      <c r="C20" s="112" t="s">
        <v>880</v>
      </c>
      <c r="D20" s="113"/>
      <c r="E20" s="113"/>
      <c r="F20" s="108"/>
      <c r="G20" s="109"/>
      <c r="H20" s="105"/>
      <c r="I20" s="110"/>
      <c r="J20" s="110">
        <f t="shared" si="0"/>
        <v>0</v>
      </c>
      <c r="L20" s="95"/>
      <c r="M20" s="95"/>
      <c r="N20" s="95"/>
      <c r="O20" s="95"/>
    </row>
    <row r="21" spans="1:15">
      <c r="A21" s="104" t="s">
        <v>879</v>
      </c>
      <c r="B21" s="118"/>
      <c r="C21" s="119" t="s">
        <v>881</v>
      </c>
      <c r="D21" s="120"/>
      <c r="E21" s="120"/>
      <c r="F21" s="121"/>
      <c r="G21" s="122"/>
      <c r="H21" s="118"/>
      <c r="I21" s="123"/>
      <c r="J21" s="123">
        <f t="shared" si="0"/>
        <v>0</v>
      </c>
      <c r="L21" s="95"/>
      <c r="M21" s="95"/>
      <c r="N21" s="95"/>
      <c r="O21" s="95"/>
    </row>
    <row r="22" spans="1:15">
      <c r="A22" s="104" t="s">
        <v>882</v>
      </c>
      <c r="B22" s="118"/>
      <c r="C22" s="119" t="s">
        <v>883</v>
      </c>
      <c r="D22" s="120"/>
      <c r="E22" s="120"/>
      <c r="F22" s="121"/>
      <c r="G22" s="122"/>
      <c r="H22" s="118"/>
      <c r="I22" s="123"/>
      <c r="J22" s="123">
        <f t="shared" si="0"/>
        <v>0</v>
      </c>
      <c r="L22" s="95"/>
      <c r="M22" s="95"/>
      <c r="N22" s="95"/>
      <c r="O22" s="95"/>
    </row>
    <row r="23" spans="1:15">
      <c r="A23" s="117"/>
      <c r="B23" s="118"/>
      <c r="C23" s="119"/>
      <c r="D23" s="120" t="s">
        <v>57</v>
      </c>
      <c r="E23" s="120" t="s">
        <v>884</v>
      </c>
      <c r="F23" s="121"/>
      <c r="G23" s="122"/>
      <c r="H23" s="118" t="s">
        <v>436</v>
      </c>
      <c r="I23" s="123">
        <f>22777000+166000</f>
        <v>22943000</v>
      </c>
      <c r="J23" s="123">
        <f t="shared" ref="J23" si="1">G23*I23</f>
        <v>0</v>
      </c>
      <c r="L23" s="95"/>
      <c r="M23" s="95"/>
      <c r="N23" s="95"/>
      <c r="O23" s="95"/>
    </row>
    <row r="24" spans="1:15">
      <c r="A24" s="117"/>
      <c r="B24" s="118"/>
      <c r="C24" s="119"/>
      <c r="D24" s="120"/>
      <c r="E24" s="120"/>
      <c r="F24" s="121"/>
      <c r="G24" s="122"/>
      <c r="H24" s="118"/>
      <c r="I24" s="123"/>
      <c r="J24" s="123">
        <f t="shared" ref="J24:J38" si="2">G24*I24</f>
        <v>0</v>
      </c>
      <c r="L24" s="95"/>
      <c r="M24" s="95"/>
      <c r="N24" s="95"/>
      <c r="O24" s="95"/>
    </row>
    <row r="25" spans="1:15">
      <c r="A25" s="117"/>
      <c r="B25" s="118"/>
      <c r="C25" s="119"/>
      <c r="D25" s="120"/>
      <c r="E25" s="120"/>
      <c r="F25" s="121"/>
      <c r="G25" s="122"/>
      <c r="H25" s="118"/>
      <c r="I25" s="123"/>
      <c r="J25" s="123">
        <f t="shared" si="2"/>
        <v>0</v>
      </c>
      <c r="L25" s="95"/>
      <c r="M25" s="95"/>
      <c r="N25" s="95"/>
      <c r="O25" s="95"/>
    </row>
    <row r="26" spans="1:15">
      <c r="A26" s="117"/>
      <c r="B26" s="118"/>
      <c r="C26" s="119"/>
      <c r="D26" s="120"/>
      <c r="E26" s="120"/>
      <c r="F26" s="121"/>
      <c r="G26" s="122"/>
      <c r="H26" s="118"/>
      <c r="I26" s="123"/>
      <c r="J26" s="123">
        <f t="shared" si="2"/>
        <v>0</v>
      </c>
      <c r="L26" s="95"/>
      <c r="M26" s="95"/>
      <c r="N26" s="95"/>
      <c r="O26" s="95"/>
    </row>
    <row r="27" spans="1:15">
      <c r="A27" s="117"/>
      <c r="B27" s="118"/>
      <c r="C27" s="119"/>
      <c r="D27" s="120"/>
      <c r="E27" s="120"/>
      <c r="F27" s="121"/>
      <c r="G27" s="122"/>
      <c r="H27" s="118"/>
      <c r="I27" s="123"/>
      <c r="J27" s="123">
        <f t="shared" si="2"/>
        <v>0</v>
      </c>
      <c r="L27" s="95"/>
      <c r="M27" s="95"/>
      <c r="N27" s="95"/>
      <c r="O27" s="95"/>
    </row>
    <row r="28" spans="1:15">
      <c r="A28" s="117"/>
      <c r="B28" s="118"/>
      <c r="C28" s="119"/>
      <c r="D28" s="120"/>
      <c r="E28" s="120"/>
      <c r="F28" s="121"/>
      <c r="G28" s="122"/>
      <c r="H28" s="118"/>
      <c r="I28" s="123"/>
      <c r="J28" s="123">
        <f t="shared" si="2"/>
        <v>0</v>
      </c>
      <c r="L28" s="95"/>
      <c r="M28" s="95"/>
      <c r="N28" s="95"/>
      <c r="O28" s="95"/>
    </row>
    <row r="29" spans="1:15">
      <c r="A29" s="117"/>
      <c r="B29" s="118"/>
      <c r="C29" s="119"/>
      <c r="D29" s="120"/>
      <c r="E29" s="120"/>
      <c r="F29" s="121"/>
      <c r="G29" s="122"/>
      <c r="H29" s="118"/>
      <c r="I29" s="123"/>
      <c r="J29" s="123">
        <f t="shared" si="2"/>
        <v>0</v>
      </c>
      <c r="L29" s="95"/>
      <c r="M29" s="95"/>
      <c r="N29" s="95"/>
      <c r="O29" s="95"/>
    </row>
    <row r="30" spans="1:15">
      <c r="A30" s="117"/>
      <c r="B30" s="118"/>
      <c r="C30" s="119"/>
      <c r="D30" s="120"/>
      <c r="E30" s="120"/>
      <c r="F30" s="121"/>
      <c r="G30" s="122"/>
      <c r="H30" s="118"/>
      <c r="I30" s="123"/>
      <c r="J30" s="123">
        <f t="shared" si="2"/>
        <v>0</v>
      </c>
      <c r="L30" s="95"/>
      <c r="M30" s="95"/>
      <c r="N30" s="95"/>
      <c r="O30" s="95"/>
    </row>
    <row r="31" spans="1:15">
      <c r="A31" s="117"/>
      <c r="B31" s="118"/>
      <c r="C31" s="119"/>
      <c r="D31" s="120"/>
      <c r="E31" s="120"/>
      <c r="F31" s="121"/>
      <c r="G31" s="122"/>
      <c r="H31" s="118"/>
      <c r="I31" s="123"/>
      <c r="J31" s="123">
        <f t="shared" si="2"/>
        <v>0</v>
      </c>
      <c r="L31" s="95"/>
      <c r="M31" s="95"/>
      <c r="N31" s="95"/>
      <c r="O31" s="95"/>
    </row>
    <row r="32" spans="1:15">
      <c r="A32" s="117"/>
      <c r="B32" s="118"/>
      <c r="C32" s="119"/>
      <c r="D32" s="120"/>
      <c r="E32" s="120"/>
      <c r="F32" s="121"/>
      <c r="G32" s="122"/>
      <c r="H32" s="118"/>
      <c r="I32" s="123"/>
      <c r="J32" s="123">
        <f t="shared" si="2"/>
        <v>0</v>
      </c>
      <c r="L32" s="95"/>
      <c r="M32" s="95"/>
      <c r="N32" s="95"/>
      <c r="O32" s="95"/>
    </row>
    <row r="33" spans="1:15">
      <c r="A33" s="117"/>
      <c r="B33" s="118"/>
      <c r="C33" s="119"/>
      <c r="D33" s="120"/>
      <c r="E33" s="120"/>
      <c r="F33" s="121"/>
      <c r="G33" s="122"/>
      <c r="H33" s="118"/>
      <c r="I33" s="123"/>
      <c r="J33" s="123">
        <f t="shared" si="2"/>
        <v>0</v>
      </c>
      <c r="L33" s="95"/>
      <c r="M33" s="95"/>
      <c r="N33" s="95"/>
      <c r="O33" s="95"/>
    </row>
    <row r="34" spans="1:15">
      <c r="A34" s="117"/>
      <c r="B34" s="118"/>
      <c r="C34" s="119"/>
      <c r="D34" s="120"/>
      <c r="E34" s="120"/>
      <c r="F34" s="121"/>
      <c r="G34" s="122"/>
      <c r="H34" s="118"/>
      <c r="I34" s="123"/>
      <c r="J34" s="123">
        <f t="shared" si="2"/>
        <v>0</v>
      </c>
      <c r="L34" s="95"/>
      <c r="M34" s="95"/>
      <c r="N34" s="95"/>
      <c r="O34" s="95"/>
    </row>
    <row r="35" spans="1:15">
      <c r="A35" s="117"/>
      <c r="B35" s="118"/>
      <c r="C35" s="119"/>
      <c r="D35" s="120"/>
      <c r="E35" s="120"/>
      <c r="F35" s="121"/>
      <c r="G35" s="122"/>
      <c r="H35" s="118"/>
      <c r="I35" s="123"/>
      <c r="J35" s="123">
        <f t="shared" si="2"/>
        <v>0</v>
      </c>
      <c r="L35" s="95"/>
      <c r="M35" s="95"/>
      <c r="N35" s="95"/>
      <c r="O35" s="95"/>
    </row>
    <row r="36" spans="1:15">
      <c r="A36" s="117"/>
      <c r="B36" s="118"/>
      <c r="C36" s="119"/>
      <c r="D36" s="120"/>
      <c r="E36" s="120"/>
      <c r="F36" s="121"/>
      <c r="G36" s="122"/>
      <c r="H36" s="118"/>
      <c r="I36" s="123"/>
      <c r="J36" s="123">
        <f t="shared" si="2"/>
        <v>0</v>
      </c>
      <c r="L36" s="95"/>
      <c r="M36" s="95"/>
      <c r="N36" s="95"/>
      <c r="O36" s="95"/>
    </row>
    <row r="37" spans="1:15">
      <c r="A37" s="117"/>
      <c r="B37" s="118"/>
      <c r="C37" s="119"/>
      <c r="D37" s="120"/>
      <c r="E37" s="120"/>
      <c r="F37" s="121"/>
      <c r="G37" s="122"/>
      <c r="H37" s="118"/>
      <c r="I37" s="123"/>
      <c r="J37" s="123">
        <f t="shared" si="2"/>
        <v>0</v>
      </c>
      <c r="L37" s="95"/>
      <c r="M37" s="95"/>
      <c r="N37" s="95"/>
      <c r="O37" s="95"/>
    </row>
    <row r="38" spans="1:15">
      <c r="A38" s="117"/>
      <c r="B38" s="118"/>
      <c r="C38" s="119"/>
      <c r="D38" s="120"/>
      <c r="E38" s="120"/>
      <c r="F38" s="121"/>
      <c r="G38" s="122"/>
      <c r="H38" s="118"/>
      <c r="I38" s="123"/>
      <c r="J38" s="123">
        <f t="shared" si="2"/>
        <v>0</v>
      </c>
      <c r="L38" s="95"/>
      <c r="M38" s="95"/>
      <c r="N38" s="95"/>
      <c r="O38" s="95"/>
    </row>
    <row r="39" spans="1:15" ht="15" thickBot="1">
      <c r="A39" s="117"/>
      <c r="B39" s="118"/>
      <c r="C39" s="127"/>
      <c r="D39" s="128"/>
      <c r="E39" s="128"/>
      <c r="F39" s="129"/>
      <c r="G39" s="122"/>
      <c r="H39" s="118"/>
      <c r="I39" s="123"/>
      <c r="J39" s="123"/>
      <c r="L39" s="95"/>
      <c r="M39" s="95"/>
      <c r="N39" s="95"/>
      <c r="O39" s="95"/>
    </row>
    <row r="40" spans="1:15" ht="15" thickTop="1">
      <c r="A40" s="941" t="s">
        <v>126</v>
      </c>
      <c r="B40" s="941"/>
      <c r="C40" s="941"/>
      <c r="D40" s="941"/>
      <c r="E40" s="941"/>
      <c r="F40" s="941"/>
      <c r="G40" s="941"/>
      <c r="H40" s="941"/>
      <c r="I40" s="941"/>
      <c r="J40" s="130">
        <f>J17</f>
        <v>0</v>
      </c>
      <c r="L40" s="95">
        <f>SUM(L16:L39)</f>
        <v>0</v>
      </c>
      <c r="M40" s="95">
        <f>SUM(M16:M39)</f>
        <v>0</v>
      </c>
      <c r="N40" s="95">
        <f>SUM(N16:N39)</f>
        <v>0</v>
      </c>
      <c r="O40" s="95">
        <f>SUM(O16:O39)</f>
        <v>0</v>
      </c>
    </row>
    <row r="41" spans="1:15">
      <c r="A41" s="131"/>
      <c r="B41" s="942" t="s">
        <v>127</v>
      </c>
      <c r="C41" s="942"/>
      <c r="D41" s="942"/>
      <c r="E41" s="942"/>
      <c r="F41" s="942"/>
      <c r="G41" s="132"/>
      <c r="H41" s="132"/>
      <c r="I41" s="132"/>
      <c r="J41" s="133"/>
      <c r="L41" s="116">
        <f>SUM(L40:O40)</f>
        <v>0</v>
      </c>
      <c r="M41" s="134">
        <f>J40-L41</f>
        <v>0</v>
      </c>
      <c r="N41" s="95"/>
      <c r="O41" s="95"/>
    </row>
    <row r="42" spans="1:15">
      <c r="A42" s="943" t="s">
        <v>128</v>
      </c>
      <c r="B42" s="920"/>
      <c r="C42" s="920"/>
      <c r="D42" s="99" t="s">
        <v>95</v>
      </c>
      <c r="E42" s="944">
        <f>L40</f>
        <v>0</v>
      </c>
      <c r="F42" s="944"/>
      <c r="G42" s="96"/>
      <c r="H42" s="96"/>
      <c r="I42" s="96"/>
      <c r="J42" s="135"/>
      <c r="L42" s="95"/>
      <c r="M42" s="95"/>
      <c r="N42" s="95"/>
      <c r="O42" s="95"/>
    </row>
    <row r="43" spans="1:15">
      <c r="A43" s="943" t="s">
        <v>129</v>
      </c>
      <c r="B43" s="920"/>
      <c r="C43" s="920"/>
      <c r="D43" s="99" t="s">
        <v>95</v>
      </c>
      <c r="E43" s="944">
        <f>J40</f>
        <v>0</v>
      </c>
      <c r="F43" s="944"/>
      <c r="G43" s="96"/>
      <c r="H43" s="96"/>
      <c r="I43" s="96"/>
      <c r="J43" s="135"/>
      <c r="L43" s="95"/>
      <c r="M43" s="95"/>
      <c r="N43" s="95"/>
      <c r="O43" s="95"/>
    </row>
    <row r="44" spans="1:15">
      <c r="A44" s="943" t="s">
        <v>130</v>
      </c>
      <c r="B44" s="920"/>
      <c r="C44" s="920"/>
      <c r="D44" s="99" t="s">
        <v>95</v>
      </c>
      <c r="E44" s="944">
        <f>N40</f>
        <v>0</v>
      </c>
      <c r="F44" s="944"/>
      <c r="G44" s="96"/>
      <c r="H44" s="96"/>
      <c r="I44" s="96"/>
      <c r="J44" s="135"/>
      <c r="L44" s="95"/>
      <c r="M44" s="95"/>
      <c r="N44" s="95"/>
      <c r="O44" s="95"/>
    </row>
    <row r="45" spans="1:15">
      <c r="A45" s="945" t="s">
        <v>131</v>
      </c>
      <c r="B45" s="946"/>
      <c r="C45" s="946"/>
      <c r="D45" s="136" t="s">
        <v>95</v>
      </c>
      <c r="E45" s="971">
        <f>O40</f>
        <v>0</v>
      </c>
      <c r="F45" s="971"/>
      <c r="G45" s="137"/>
      <c r="H45" s="137"/>
      <c r="I45" s="137"/>
      <c r="J45" s="138"/>
      <c r="L45" s="95"/>
      <c r="M45" s="95"/>
      <c r="N45" s="95"/>
      <c r="O45" s="95"/>
    </row>
    <row r="46" spans="1:15">
      <c r="A46" s="131"/>
      <c r="B46" s="132"/>
      <c r="C46" s="132"/>
      <c r="D46" s="132"/>
      <c r="E46" s="132"/>
      <c r="F46" s="133"/>
      <c r="G46" s="961" t="s">
        <v>132</v>
      </c>
      <c r="H46" s="961"/>
      <c r="I46" s="961"/>
      <c r="J46" s="962"/>
      <c r="L46" s="95"/>
      <c r="M46" s="95"/>
      <c r="N46" s="95"/>
      <c r="O46" s="95"/>
    </row>
    <row r="47" spans="1:15">
      <c r="A47" s="139"/>
      <c r="B47" s="947" t="s">
        <v>133</v>
      </c>
      <c r="C47" s="947"/>
      <c r="D47" s="947"/>
      <c r="E47" s="947"/>
      <c r="F47" s="948"/>
      <c r="G47" s="96"/>
      <c r="H47" s="96"/>
      <c r="I47" s="96"/>
      <c r="J47" s="135"/>
      <c r="L47" s="95"/>
      <c r="M47" s="95"/>
      <c r="N47" s="95"/>
      <c r="O47" s="95"/>
    </row>
    <row r="48" spans="1:15">
      <c r="A48" s="139"/>
      <c r="B48" s="927" t="s">
        <v>134</v>
      </c>
      <c r="C48" s="927"/>
      <c r="D48" s="927"/>
      <c r="E48" s="927"/>
      <c r="F48" s="949"/>
      <c r="G48" s="927" t="s">
        <v>888</v>
      </c>
      <c r="H48" s="927"/>
      <c r="I48" s="927"/>
      <c r="J48" s="949"/>
      <c r="L48" s="95"/>
      <c r="M48" s="95"/>
      <c r="N48" s="95"/>
      <c r="O48" s="95"/>
    </row>
    <row r="49" spans="1:15">
      <c r="A49" s="139"/>
      <c r="B49" s="96"/>
      <c r="C49" s="96"/>
      <c r="D49" s="96"/>
      <c r="E49" s="96"/>
      <c r="F49" s="135"/>
      <c r="G49" s="96"/>
      <c r="H49" s="96"/>
      <c r="I49" s="96"/>
      <c r="J49" s="135"/>
      <c r="L49" s="95"/>
      <c r="M49" s="95"/>
      <c r="N49" s="95"/>
      <c r="O49" s="95"/>
    </row>
    <row r="50" spans="1:15">
      <c r="A50" s="139"/>
      <c r="B50" s="96"/>
      <c r="C50" s="96"/>
      <c r="D50" s="96"/>
      <c r="E50" s="96"/>
      <c r="F50" s="135"/>
      <c r="G50" s="96"/>
      <c r="H50" s="96"/>
      <c r="I50" s="96"/>
      <c r="J50" s="135"/>
      <c r="L50" s="95"/>
      <c r="M50" s="95"/>
      <c r="N50" s="95"/>
      <c r="O50" s="95"/>
    </row>
    <row r="51" spans="1:15">
      <c r="A51" s="139"/>
      <c r="B51" s="96"/>
      <c r="C51" s="96"/>
      <c r="D51" s="96"/>
      <c r="E51" s="96"/>
      <c r="F51" s="135"/>
      <c r="G51" s="96"/>
      <c r="H51" s="96"/>
      <c r="I51" s="96"/>
      <c r="J51" s="135"/>
      <c r="L51" s="95"/>
      <c r="M51" s="95"/>
      <c r="N51" s="95"/>
      <c r="O51" s="95"/>
    </row>
    <row r="52" spans="1:15">
      <c r="A52" s="139"/>
      <c r="B52" s="96"/>
      <c r="C52" s="96"/>
      <c r="D52" s="96"/>
      <c r="E52" s="96"/>
      <c r="F52" s="135"/>
      <c r="G52" s="96"/>
      <c r="H52" s="96"/>
      <c r="I52" s="96"/>
      <c r="J52" s="135"/>
      <c r="L52" s="95"/>
      <c r="M52" s="95"/>
      <c r="N52" s="95"/>
      <c r="O52" s="95"/>
    </row>
    <row r="53" spans="1:15">
      <c r="A53" s="139"/>
      <c r="B53" s="951" t="s">
        <v>89</v>
      </c>
      <c r="C53" s="951"/>
      <c r="D53" s="951"/>
      <c r="E53" s="951"/>
      <c r="F53" s="952"/>
      <c r="G53" s="951" t="s">
        <v>889</v>
      </c>
      <c r="H53" s="951"/>
      <c r="I53" s="951"/>
      <c r="J53" s="952"/>
      <c r="L53" s="95"/>
      <c r="M53" s="95"/>
      <c r="N53" s="95"/>
      <c r="O53" s="95"/>
    </row>
    <row r="54" spans="1:15">
      <c r="A54" s="140"/>
      <c r="B54" s="137"/>
      <c r="C54" s="137"/>
      <c r="D54" s="137"/>
      <c r="E54" s="137"/>
      <c r="F54" s="138"/>
      <c r="G54" s="958" t="s">
        <v>890</v>
      </c>
      <c r="H54" s="958"/>
      <c r="I54" s="958"/>
      <c r="J54" s="959"/>
      <c r="L54" s="95"/>
      <c r="M54" s="95"/>
      <c r="N54" s="95"/>
      <c r="O54" s="95"/>
    </row>
    <row r="55" spans="1:15">
      <c r="A55" s="96"/>
      <c r="B55" s="96"/>
      <c r="C55" s="96"/>
      <c r="D55" s="96"/>
      <c r="E55" s="96"/>
      <c r="F55" s="96"/>
      <c r="G55" s="951"/>
      <c r="H55" s="951"/>
      <c r="I55" s="951"/>
      <c r="J55" s="951"/>
      <c r="L55" s="95"/>
      <c r="M55" s="95"/>
      <c r="N55" s="95"/>
      <c r="O55" s="95"/>
    </row>
  </sheetData>
  <mergeCells count="36">
    <mergeCell ref="G55:J55"/>
    <mergeCell ref="A44:C44"/>
    <mergeCell ref="E44:F44"/>
    <mergeCell ref="A45:C45"/>
    <mergeCell ref="E45:F45"/>
    <mergeCell ref="G46:J46"/>
    <mergeCell ref="B47:F47"/>
    <mergeCell ref="B48:F48"/>
    <mergeCell ref="G48:J48"/>
    <mergeCell ref="B53:F53"/>
    <mergeCell ref="G53:J53"/>
    <mergeCell ref="G54:J54"/>
    <mergeCell ref="A40:I40"/>
    <mergeCell ref="B41:F41"/>
    <mergeCell ref="A42:C42"/>
    <mergeCell ref="E42:F42"/>
    <mergeCell ref="A43:C43"/>
    <mergeCell ref="E43:F43"/>
    <mergeCell ref="M12:M14"/>
    <mergeCell ref="N12:N14"/>
    <mergeCell ref="O12:O14"/>
    <mergeCell ref="A15:B15"/>
    <mergeCell ref="C15:F15"/>
    <mergeCell ref="G15:H15"/>
    <mergeCell ref="A12:B14"/>
    <mergeCell ref="C12:F14"/>
    <mergeCell ref="G12:H14"/>
    <mergeCell ref="I12:I14"/>
    <mergeCell ref="J12:J14"/>
    <mergeCell ref="L12:L14"/>
    <mergeCell ref="A11:B11"/>
    <mergeCell ref="A1:J1"/>
    <mergeCell ref="A2:J2"/>
    <mergeCell ref="A3:J3"/>
    <mergeCell ref="E8:F8"/>
    <mergeCell ref="E10:F10"/>
  </mergeCells>
  <pageMargins left="0.70866141732283472" right="0.31496062992125984" top="0.55118110236220474" bottom="0.35433070866141736" header="0.31496062992125984" footer="0.31496062992125984"/>
  <pageSetup paperSize="5" scale="85" orientation="portrait" horizontalDpi="4294967293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7030A0"/>
  </sheetPr>
  <dimension ref="A1:P52"/>
  <sheetViews>
    <sheetView topLeftCell="A19" workbookViewId="0">
      <selection activeCell="H31" sqref="H31"/>
    </sheetView>
  </sheetViews>
  <sheetFormatPr defaultRowHeight="15"/>
  <cols>
    <col min="1" max="1" width="2.7109375" customWidth="1"/>
    <col min="2" max="2" width="15.7109375" customWidth="1"/>
    <col min="3" max="4" width="2.7109375" customWidth="1"/>
    <col min="6" max="6" width="25.7109375" customWidth="1"/>
    <col min="9" max="10" width="17.7109375" customWidth="1"/>
    <col min="11" max="11" width="2.7109375" customWidth="1"/>
    <col min="12" max="15" width="12.7109375" customWidth="1"/>
  </cols>
  <sheetData>
    <row r="1" spans="1:16" ht="15.75">
      <c r="A1" s="974" t="s">
        <v>90</v>
      </c>
      <c r="B1" s="974"/>
      <c r="C1" s="974"/>
      <c r="D1" s="974"/>
      <c r="E1" s="974"/>
      <c r="F1" s="974"/>
      <c r="G1" s="974"/>
      <c r="H1" s="974"/>
      <c r="I1" s="974"/>
      <c r="J1" s="974"/>
      <c r="K1" s="1"/>
      <c r="L1" s="3"/>
      <c r="M1" s="3"/>
      <c r="N1" s="3"/>
      <c r="O1" s="3"/>
      <c r="P1" s="1"/>
    </row>
    <row r="2" spans="1:16" ht="15.75">
      <c r="A2" s="974" t="s">
        <v>1244</v>
      </c>
      <c r="B2" s="974"/>
      <c r="C2" s="974"/>
      <c r="D2" s="974"/>
      <c r="E2" s="974"/>
      <c r="F2" s="974"/>
      <c r="G2" s="974"/>
      <c r="H2" s="974"/>
      <c r="I2" s="974"/>
      <c r="J2" s="974"/>
      <c r="K2" s="1"/>
      <c r="L2" s="3"/>
      <c r="M2" s="3"/>
      <c r="N2" s="3"/>
      <c r="O2" s="3"/>
      <c r="P2" s="1"/>
    </row>
    <row r="3" spans="1:16" ht="15.75">
      <c r="A3" s="974" t="s">
        <v>1263</v>
      </c>
      <c r="B3" s="974"/>
      <c r="C3" s="974"/>
      <c r="D3" s="974"/>
      <c r="E3" s="974"/>
      <c r="F3" s="974"/>
      <c r="G3" s="974"/>
      <c r="H3" s="974"/>
      <c r="I3" s="974"/>
      <c r="J3" s="974"/>
      <c r="K3" s="1"/>
      <c r="L3" s="3"/>
      <c r="M3" s="3"/>
      <c r="N3" s="3"/>
      <c r="O3" s="3"/>
      <c r="P3" s="1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1"/>
      <c r="L4" s="3"/>
      <c r="M4" s="3"/>
      <c r="N4" s="3"/>
      <c r="O4" s="3"/>
      <c r="P4" s="1"/>
    </row>
    <row r="5" spans="1:16">
      <c r="A5" s="5" t="s">
        <v>93</v>
      </c>
      <c r="B5" s="4" t="s">
        <v>94</v>
      </c>
      <c r="C5" s="6"/>
      <c r="D5" s="7" t="s">
        <v>95</v>
      </c>
      <c r="E5" s="5" t="s">
        <v>99</v>
      </c>
      <c r="F5" s="6" t="str">
        <f>'[3]3.2.2'!F5</f>
        <v>PEMBINAAN KEMASYARAKATAN DESA</v>
      </c>
      <c r="G5" s="4"/>
      <c r="H5" s="4"/>
      <c r="I5" s="4"/>
      <c r="J5" s="4"/>
      <c r="K5" s="1"/>
      <c r="L5" s="3"/>
      <c r="M5" s="3"/>
      <c r="N5" s="3"/>
      <c r="O5" s="3"/>
      <c r="P5" s="1"/>
    </row>
    <row r="6" spans="1:16">
      <c r="A6" s="5" t="s">
        <v>96</v>
      </c>
      <c r="B6" s="4" t="s">
        <v>97</v>
      </c>
      <c r="C6" s="6"/>
      <c r="D6" s="7" t="s">
        <v>95</v>
      </c>
      <c r="E6" s="5" t="s">
        <v>498</v>
      </c>
      <c r="F6" s="6" t="str">
        <f>'[3]3.2.2'!F6</f>
        <v>Kebudayaan dan Keagamaan</v>
      </c>
      <c r="G6" s="4"/>
      <c r="H6" s="4"/>
      <c r="I6" s="4"/>
      <c r="J6" s="4"/>
      <c r="K6" s="1"/>
      <c r="L6" s="3"/>
      <c r="M6" s="3"/>
      <c r="N6" s="3"/>
      <c r="O6" s="3"/>
      <c r="P6" s="1"/>
    </row>
    <row r="7" spans="1:16">
      <c r="A7" s="5" t="s">
        <v>99</v>
      </c>
      <c r="B7" s="4" t="s">
        <v>100</v>
      </c>
      <c r="C7" s="6"/>
      <c r="D7" s="7" t="s">
        <v>95</v>
      </c>
      <c r="E7" s="5" t="s">
        <v>499</v>
      </c>
      <c r="F7" s="6" t="str">
        <f>LAMPIRAN!F280</f>
        <v>Penyelenggaraan Festival Kesenian, Adat/Kebudayaan, dan Keagamaan (perayaan hari kemerdekaan, hari besar keagamaan, dll) tingkat Desa</v>
      </c>
      <c r="G7" s="4"/>
      <c r="H7" s="4"/>
      <c r="I7" s="4"/>
      <c r="J7" s="4"/>
      <c r="K7" s="1"/>
      <c r="L7" s="3"/>
      <c r="M7" s="3"/>
      <c r="N7" s="3"/>
      <c r="O7" s="3"/>
      <c r="P7" s="1"/>
    </row>
    <row r="8" spans="1:16">
      <c r="A8" s="5" t="s">
        <v>102</v>
      </c>
      <c r="B8" s="4" t="s">
        <v>103</v>
      </c>
      <c r="C8" s="6"/>
      <c r="D8" s="7" t="s">
        <v>95</v>
      </c>
      <c r="E8" s="975" t="str">
        <f>'2.6.3'!E8:F8</f>
        <v>01 Januari s/d 31 Desember 2024</v>
      </c>
      <c r="F8" s="975"/>
      <c r="G8" s="4"/>
      <c r="H8" s="4"/>
      <c r="I8" s="4"/>
      <c r="J8" s="4"/>
      <c r="K8" s="1"/>
      <c r="L8" s="3"/>
      <c r="M8" s="3"/>
      <c r="N8" s="3"/>
      <c r="O8" s="3"/>
      <c r="P8" s="1"/>
    </row>
    <row r="9" spans="1:16">
      <c r="A9" s="5"/>
      <c r="B9" s="4" t="s">
        <v>104</v>
      </c>
      <c r="C9" s="6"/>
      <c r="D9" s="7"/>
      <c r="E9" s="4"/>
      <c r="F9" s="6"/>
      <c r="G9" s="4"/>
      <c r="H9" s="4"/>
      <c r="I9" s="4"/>
      <c r="J9" s="4"/>
      <c r="K9" s="1"/>
      <c r="L9" s="3"/>
      <c r="M9" s="3"/>
      <c r="N9" s="3"/>
      <c r="O9" s="3"/>
      <c r="P9" s="1"/>
    </row>
    <row r="10" spans="1:16">
      <c r="A10" s="5" t="s">
        <v>105</v>
      </c>
      <c r="B10" s="4" t="s">
        <v>106</v>
      </c>
      <c r="C10" s="6"/>
      <c r="D10" s="7" t="s">
        <v>95</v>
      </c>
      <c r="E10" s="975" t="s">
        <v>1271</v>
      </c>
      <c r="F10" s="975"/>
      <c r="G10" s="4"/>
      <c r="H10" s="4"/>
      <c r="I10" s="4"/>
      <c r="J10" s="4"/>
      <c r="K10" s="1"/>
      <c r="L10" s="3"/>
      <c r="M10" s="3"/>
      <c r="N10" s="3"/>
      <c r="O10" s="3"/>
      <c r="P10" s="1"/>
    </row>
    <row r="11" spans="1:16" ht="15" customHeight="1">
      <c r="A11" s="973" t="s">
        <v>108</v>
      </c>
      <c r="B11" s="973"/>
      <c r="C11" s="6"/>
      <c r="D11" s="8" t="s">
        <v>95</v>
      </c>
      <c r="E11" s="9"/>
      <c r="F11" s="6"/>
      <c r="G11" s="4"/>
      <c r="H11" s="4"/>
      <c r="I11" s="4"/>
      <c r="J11" s="4"/>
      <c r="K11" s="1"/>
      <c r="L11" s="3"/>
      <c r="M11" s="3"/>
      <c r="N11" s="3"/>
      <c r="O11" s="3"/>
      <c r="P11" s="1"/>
    </row>
    <row r="12" spans="1:16">
      <c r="A12" s="987" t="s">
        <v>109</v>
      </c>
      <c r="B12" s="987"/>
      <c r="C12" s="987" t="s">
        <v>110</v>
      </c>
      <c r="D12" s="987"/>
      <c r="E12" s="987"/>
      <c r="F12" s="987"/>
      <c r="G12" s="988" t="s">
        <v>111</v>
      </c>
      <c r="H12" s="989"/>
      <c r="I12" s="981" t="s">
        <v>112</v>
      </c>
      <c r="J12" s="981" t="s">
        <v>113</v>
      </c>
      <c r="K12" s="1"/>
      <c r="L12" s="995" t="s">
        <v>114</v>
      </c>
      <c r="M12" s="995" t="s">
        <v>115</v>
      </c>
      <c r="N12" s="995" t="s">
        <v>116</v>
      </c>
      <c r="O12" s="995" t="s">
        <v>117</v>
      </c>
      <c r="P12" s="1"/>
    </row>
    <row r="13" spans="1:16">
      <c r="A13" s="987"/>
      <c r="B13" s="987"/>
      <c r="C13" s="987"/>
      <c r="D13" s="987"/>
      <c r="E13" s="987"/>
      <c r="F13" s="987"/>
      <c r="G13" s="990"/>
      <c r="H13" s="991"/>
      <c r="I13" s="981"/>
      <c r="J13" s="981"/>
      <c r="K13" s="1"/>
      <c r="L13" s="995"/>
      <c r="M13" s="995"/>
      <c r="N13" s="995"/>
      <c r="O13" s="995"/>
      <c r="P13" s="1"/>
    </row>
    <row r="14" spans="1:16">
      <c r="A14" s="987"/>
      <c r="B14" s="987"/>
      <c r="C14" s="987"/>
      <c r="D14" s="987"/>
      <c r="E14" s="987"/>
      <c r="F14" s="987"/>
      <c r="G14" s="992"/>
      <c r="H14" s="993"/>
      <c r="I14" s="981"/>
      <c r="J14" s="981"/>
      <c r="K14" s="1"/>
      <c r="L14" s="995"/>
      <c r="M14" s="995"/>
      <c r="N14" s="995"/>
      <c r="O14" s="995"/>
      <c r="P14" s="1"/>
    </row>
    <row r="15" spans="1:16">
      <c r="A15" s="984">
        <v>1</v>
      </c>
      <c r="B15" s="984"/>
      <c r="C15" s="984">
        <v>2</v>
      </c>
      <c r="D15" s="984"/>
      <c r="E15" s="984"/>
      <c r="F15" s="984"/>
      <c r="G15" s="985">
        <v>3</v>
      </c>
      <c r="H15" s="986"/>
      <c r="I15" s="10">
        <v>4</v>
      </c>
      <c r="J15" s="10">
        <v>5</v>
      </c>
      <c r="K15" s="1"/>
      <c r="L15" s="11">
        <v>1</v>
      </c>
      <c r="M15" s="11">
        <v>2</v>
      </c>
      <c r="N15" s="11">
        <v>3</v>
      </c>
      <c r="O15" s="11">
        <v>4</v>
      </c>
      <c r="P15" s="1"/>
    </row>
    <row r="16" spans="1:16">
      <c r="A16" s="12"/>
      <c r="B16" s="13"/>
      <c r="C16" s="14"/>
      <c r="D16" s="15"/>
      <c r="E16" s="15"/>
      <c r="F16" s="16"/>
      <c r="G16" s="17"/>
      <c r="H16" s="13"/>
      <c r="I16" s="18"/>
      <c r="J16" s="18"/>
      <c r="K16" s="1"/>
      <c r="L16" s="3"/>
      <c r="M16" s="3"/>
      <c r="N16" s="3"/>
      <c r="O16" s="3"/>
      <c r="P16" s="1"/>
    </row>
    <row r="17" spans="1:16">
      <c r="A17" s="14" t="str">
        <f>E5</f>
        <v>3.</v>
      </c>
      <c r="B17" s="13"/>
      <c r="C17" s="14" t="str">
        <f>F5</f>
        <v>PEMBINAAN KEMASYARAKATAN DESA</v>
      </c>
      <c r="D17" s="15"/>
      <c r="E17" s="15"/>
      <c r="F17" s="16"/>
      <c r="G17" s="17"/>
      <c r="H17" s="13"/>
      <c r="I17" s="18"/>
      <c r="J17" s="18">
        <f>J18</f>
        <v>14749500</v>
      </c>
      <c r="K17" s="1"/>
      <c r="L17" s="3">
        <f>PAGU!F19</f>
        <v>3746220</v>
      </c>
      <c r="M17" s="3"/>
      <c r="N17" s="3"/>
      <c r="O17" s="3"/>
      <c r="P17" s="1"/>
    </row>
    <row r="18" spans="1:16">
      <c r="A18" s="19" t="str">
        <f>E6</f>
        <v>3.2</v>
      </c>
      <c r="B18" s="13"/>
      <c r="C18" s="14" t="str">
        <f>F6</f>
        <v>Kebudayaan dan Keagamaan</v>
      </c>
      <c r="D18" s="15"/>
      <c r="E18" s="15"/>
      <c r="F18" s="16"/>
      <c r="G18" s="17"/>
      <c r="H18" s="13"/>
      <c r="I18" s="18"/>
      <c r="J18" s="18">
        <f>J19</f>
        <v>14749500</v>
      </c>
      <c r="K18" s="1"/>
      <c r="L18" s="3">
        <f>L17-J17</f>
        <v>-11003280</v>
      </c>
      <c r="M18" s="3"/>
      <c r="N18" s="3"/>
      <c r="O18" s="3"/>
      <c r="P18" s="1"/>
    </row>
    <row r="19" spans="1:16" ht="30" customHeight="1">
      <c r="A19" s="19" t="str">
        <f>E7</f>
        <v>3.2.3</v>
      </c>
      <c r="B19" s="13"/>
      <c r="C19" s="1021" t="str">
        <f>F7</f>
        <v>Penyelenggaraan Festival Kesenian, Adat/Kebudayaan, dan Keagamaan (perayaan hari kemerdekaan, hari besar keagamaan, dll) tingkat Desa</v>
      </c>
      <c r="D19" s="1022"/>
      <c r="E19" s="1022"/>
      <c r="F19" s="1023"/>
      <c r="G19" s="17"/>
      <c r="H19" s="13"/>
      <c r="I19" s="18"/>
      <c r="J19" s="18">
        <f>J20</f>
        <v>14749500</v>
      </c>
      <c r="K19" s="1"/>
      <c r="L19" s="714">
        <f>L18/250</f>
        <v>-44013.120000000003</v>
      </c>
      <c r="M19" s="3"/>
      <c r="N19" s="3"/>
      <c r="O19" s="3"/>
      <c r="P19" s="1"/>
    </row>
    <row r="20" spans="1:16">
      <c r="A20" s="12" t="s">
        <v>500</v>
      </c>
      <c r="B20" s="13"/>
      <c r="C20" s="20" t="s">
        <v>43</v>
      </c>
      <c r="D20" s="21"/>
      <c r="E20" s="21"/>
      <c r="F20" s="16"/>
      <c r="G20" s="17"/>
      <c r="H20" s="13"/>
      <c r="I20" s="18"/>
      <c r="J20" s="18">
        <f>J21</f>
        <v>14749500</v>
      </c>
      <c r="K20" s="1"/>
      <c r="L20" s="3"/>
      <c r="M20" s="3"/>
      <c r="N20" s="3"/>
      <c r="O20" s="3"/>
      <c r="P20" s="1"/>
    </row>
    <row r="21" spans="1:16" s="50" customFormat="1">
      <c r="A21" s="12" t="s">
        <v>501</v>
      </c>
      <c r="B21" s="13"/>
      <c r="C21" s="31" t="s">
        <v>161</v>
      </c>
      <c r="D21" s="21"/>
      <c r="E21" s="21"/>
      <c r="F21" s="22"/>
      <c r="G21" s="17"/>
      <c r="H21" s="13"/>
      <c r="I21" s="18"/>
      <c r="J21" s="18">
        <f>J22+J26+J33</f>
        <v>14749500</v>
      </c>
      <c r="K21" s="2"/>
      <c r="L21" s="23"/>
      <c r="M21" s="23"/>
      <c r="N21" s="23"/>
      <c r="O21" s="23"/>
      <c r="P21" s="2"/>
    </row>
    <row r="22" spans="1:16" s="50" customFormat="1">
      <c r="A22" s="12" t="s">
        <v>502</v>
      </c>
      <c r="B22" s="13"/>
      <c r="C22" s="31" t="s">
        <v>265</v>
      </c>
      <c r="D22" s="21"/>
      <c r="E22" s="21"/>
      <c r="F22" s="22"/>
      <c r="G22" s="17"/>
      <c r="H22" s="13"/>
      <c r="I22" s="18"/>
      <c r="J22" s="18">
        <f>J25+J24+J23</f>
        <v>1249500</v>
      </c>
      <c r="K22" s="2"/>
      <c r="L22" s="23"/>
      <c r="M22" s="23"/>
      <c r="N22" s="23"/>
      <c r="O22" s="23"/>
      <c r="P22" s="2"/>
    </row>
    <row r="23" spans="1:16">
      <c r="A23" s="24"/>
      <c r="B23" s="25"/>
      <c r="C23" s="32" t="s">
        <v>57</v>
      </c>
      <c r="D23" s="27" t="s">
        <v>214</v>
      </c>
      <c r="E23" s="27"/>
      <c r="F23" s="28"/>
      <c r="G23" s="29">
        <v>20</v>
      </c>
      <c r="H23" s="25" t="s">
        <v>303</v>
      </c>
      <c r="I23" s="30">
        <v>50000</v>
      </c>
      <c r="J23" s="30">
        <f>G23*I23</f>
        <v>1000000</v>
      </c>
      <c r="K23" s="1"/>
      <c r="L23" s="3">
        <v>1000000</v>
      </c>
      <c r="M23" s="3"/>
      <c r="N23" s="3"/>
      <c r="O23" s="3"/>
      <c r="P23" s="1"/>
    </row>
    <row r="24" spans="1:16">
      <c r="A24" s="24"/>
      <c r="B24" s="25"/>
      <c r="C24" s="32" t="s">
        <v>57</v>
      </c>
      <c r="D24" s="27" t="s">
        <v>334</v>
      </c>
      <c r="E24" s="27"/>
      <c r="F24" s="28"/>
      <c r="G24" s="29">
        <v>300</v>
      </c>
      <c r="H24" s="25" t="s">
        <v>199</v>
      </c>
      <c r="I24" s="30">
        <v>250</v>
      </c>
      <c r="J24" s="30">
        <f>G24*I24</f>
        <v>75000</v>
      </c>
      <c r="K24" s="1"/>
      <c r="L24" s="3">
        <v>75000</v>
      </c>
      <c r="M24" s="3"/>
      <c r="N24" s="3"/>
      <c r="O24" s="3"/>
      <c r="P24" s="1"/>
    </row>
    <row r="25" spans="1:16" s="50" customFormat="1">
      <c r="A25" s="12"/>
      <c r="B25" s="13"/>
      <c r="C25" s="31"/>
      <c r="D25" s="715"/>
      <c r="E25" s="715" t="s">
        <v>213</v>
      </c>
      <c r="F25" s="766"/>
      <c r="G25" s="717">
        <v>1</v>
      </c>
      <c r="H25" s="718" t="s">
        <v>1326</v>
      </c>
      <c r="I25" s="719">
        <v>174500</v>
      </c>
      <c r="J25" s="719">
        <f>G25*I25</f>
        <v>174500</v>
      </c>
      <c r="K25" s="2"/>
      <c r="L25" s="23">
        <v>74925</v>
      </c>
      <c r="M25" s="23"/>
      <c r="N25" s="23"/>
      <c r="O25" s="23"/>
      <c r="P25" s="2"/>
    </row>
    <row r="26" spans="1:16" s="50" customFormat="1" ht="14.25" customHeight="1">
      <c r="A26" s="12" t="s">
        <v>503</v>
      </c>
      <c r="B26" s="13"/>
      <c r="C26" s="31" t="s">
        <v>504</v>
      </c>
      <c r="D26" s="21"/>
      <c r="E26" s="21"/>
      <c r="F26" s="22"/>
      <c r="G26" s="17"/>
      <c r="H26" s="13"/>
      <c r="I26" s="18"/>
      <c r="J26" s="18">
        <f>SUM(J27:J30)</f>
        <v>3500000</v>
      </c>
      <c r="K26" s="2"/>
      <c r="L26" s="23">
        <f>SUM(L23:L25)</f>
        <v>1149925</v>
      </c>
      <c r="M26" s="23"/>
      <c r="N26" s="23"/>
      <c r="O26" s="23"/>
      <c r="P26" s="2"/>
    </row>
    <row r="27" spans="1:16">
      <c r="A27" s="24"/>
      <c r="B27" s="25"/>
      <c r="C27" s="32" t="s">
        <v>57</v>
      </c>
      <c r="D27" s="27" t="s">
        <v>505</v>
      </c>
      <c r="E27" s="27"/>
      <c r="F27" s="28"/>
      <c r="G27" s="29">
        <v>100</v>
      </c>
      <c r="H27" s="25" t="s">
        <v>209</v>
      </c>
      <c r="I27" s="30">
        <v>25000</v>
      </c>
      <c r="J27" s="30">
        <f t="shared" ref="J27:J35" si="0">G27*I27</f>
        <v>2500000</v>
      </c>
      <c r="K27" s="1"/>
      <c r="L27" s="3"/>
      <c r="M27" s="3"/>
      <c r="N27" s="3"/>
      <c r="O27" s="3"/>
      <c r="P27" s="1"/>
    </row>
    <row r="28" spans="1:16">
      <c r="A28" s="24"/>
      <c r="B28" s="25"/>
      <c r="C28" s="32" t="s">
        <v>57</v>
      </c>
      <c r="D28" s="27" t="s">
        <v>1154</v>
      </c>
      <c r="E28" s="27"/>
      <c r="F28" s="28"/>
      <c r="G28" s="29">
        <v>100</v>
      </c>
      <c r="H28" s="25" t="s">
        <v>209</v>
      </c>
      <c r="I28" s="30">
        <v>10000</v>
      </c>
      <c r="J28" s="30">
        <f t="shared" si="0"/>
        <v>1000000</v>
      </c>
      <c r="K28" s="1"/>
      <c r="L28" s="3">
        <f>LAMPIRAN!J42</f>
        <v>-12652800</v>
      </c>
      <c r="M28" s="3"/>
      <c r="N28" s="3"/>
      <c r="O28" s="3"/>
      <c r="P28" s="1"/>
    </row>
    <row r="29" spans="1:16" hidden="1">
      <c r="A29" s="24"/>
      <c r="B29" s="25"/>
      <c r="C29" s="32" t="s">
        <v>57</v>
      </c>
      <c r="D29" s="27" t="s">
        <v>506</v>
      </c>
      <c r="E29" s="27"/>
      <c r="F29" s="28"/>
      <c r="G29" s="29"/>
      <c r="H29" s="25" t="s">
        <v>209</v>
      </c>
      <c r="I29" s="30">
        <v>20000</v>
      </c>
      <c r="J29" s="30">
        <f t="shared" si="0"/>
        <v>0</v>
      </c>
      <c r="K29" s="1"/>
      <c r="L29" s="3"/>
      <c r="M29" s="3"/>
      <c r="N29" s="3"/>
      <c r="O29" s="3"/>
      <c r="P29" s="1"/>
    </row>
    <row r="30" spans="1:16" hidden="1">
      <c r="A30" s="24"/>
      <c r="B30" s="25"/>
      <c r="C30" s="32" t="s">
        <v>57</v>
      </c>
      <c r="D30" s="27" t="s">
        <v>507</v>
      </c>
      <c r="E30" s="27"/>
      <c r="F30" s="28"/>
      <c r="G30" s="29"/>
      <c r="H30" s="25" t="s">
        <v>209</v>
      </c>
      <c r="I30" s="30">
        <v>10000</v>
      </c>
      <c r="J30" s="30">
        <f t="shared" si="0"/>
        <v>0</v>
      </c>
      <c r="K30" s="1"/>
      <c r="L30" s="3"/>
      <c r="M30" s="3"/>
      <c r="N30" s="3"/>
      <c r="O30" s="3"/>
      <c r="P30" s="1"/>
    </row>
    <row r="31" spans="1:16">
      <c r="A31" s="24"/>
      <c r="B31" s="25"/>
      <c r="C31" s="32"/>
      <c r="D31" s="27"/>
      <c r="E31" s="27"/>
      <c r="F31" s="28"/>
      <c r="G31" s="29"/>
      <c r="H31" s="25"/>
      <c r="I31" s="30"/>
      <c r="J31" s="30"/>
      <c r="K31" s="1"/>
      <c r="L31" s="3"/>
      <c r="M31" s="3"/>
      <c r="N31" s="3"/>
      <c r="O31" s="3"/>
      <c r="P31" s="1"/>
    </row>
    <row r="32" spans="1:16">
      <c r="A32" s="12" t="s">
        <v>995</v>
      </c>
      <c r="B32" s="25"/>
      <c r="C32" s="345" t="s">
        <v>706</v>
      </c>
      <c r="D32" s="27"/>
      <c r="E32" s="27"/>
      <c r="F32" s="28"/>
      <c r="G32" s="29"/>
      <c r="H32" s="25"/>
      <c r="I32" s="30"/>
      <c r="J32" s="30">
        <f>J33</f>
        <v>10000000</v>
      </c>
      <c r="K32" s="1"/>
      <c r="L32" s="3"/>
      <c r="M32" s="3"/>
      <c r="N32" s="3"/>
      <c r="O32" s="3"/>
      <c r="P32" s="1"/>
    </row>
    <row r="33" spans="1:16">
      <c r="A33" s="12" t="s">
        <v>996</v>
      </c>
      <c r="B33" s="25"/>
      <c r="C33" s="604" t="s">
        <v>709</v>
      </c>
      <c r="D33" s="27"/>
      <c r="E33" s="27"/>
      <c r="F33" s="28"/>
      <c r="G33" s="29"/>
      <c r="H33" s="25"/>
      <c r="I33" s="30"/>
      <c r="J33" s="18">
        <f>J36+J34</f>
        <v>10000000</v>
      </c>
      <c r="K33" s="1"/>
      <c r="L33" s="3"/>
      <c r="M33" s="3"/>
      <c r="N33" s="3"/>
      <c r="O33" s="3"/>
      <c r="P33" s="1"/>
    </row>
    <row r="34" spans="1:16">
      <c r="A34" s="24"/>
      <c r="B34" s="25"/>
      <c r="C34" s="26" t="s">
        <v>57</v>
      </c>
      <c r="D34" s="27" t="s">
        <v>1246</v>
      </c>
      <c r="E34" s="27"/>
      <c r="F34" s="28"/>
      <c r="G34" s="29">
        <v>10</v>
      </c>
      <c r="H34" s="25" t="s">
        <v>282</v>
      </c>
      <c r="I34" s="30">
        <v>500000</v>
      </c>
      <c r="J34" s="30">
        <f t="shared" si="0"/>
        <v>5000000</v>
      </c>
      <c r="K34" s="1"/>
      <c r="L34" s="3"/>
      <c r="M34" s="3"/>
      <c r="N34" s="3"/>
      <c r="O34" s="3"/>
      <c r="P34" s="1"/>
    </row>
    <row r="35" spans="1:16">
      <c r="A35" s="24"/>
      <c r="B35" s="25"/>
      <c r="C35" s="26"/>
      <c r="D35" s="27" t="s">
        <v>1245</v>
      </c>
      <c r="E35" s="27"/>
      <c r="F35" s="28"/>
      <c r="G35" s="29"/>
      <c r="H35" s="25"/>
      <c r="I35" s="30"/>
      <c r="J35" s="30">
        <f t="shared" si="0"/>
        <v>0</v>
      </c>
      <c r="K35" s="1"/>
      <c r="L35" s="3"/>
      <c r="M35" s="3"/>
      <c r="N35" s="3"/>
      <c r="O35" s="3"/>
      <c r="P35" s="1"/>
    </row>
    <row r="36" spans="1:16" ht="15.75" thickBot="1">
      <c r="A36" s="24"/>
      <c r="B36" s="25"/>
      <c r="C36" s="36"/>
      <c r="D36" s="37"/>
      <c r="E36" s="37"/>
      <c r="F36" s="38"/>
      <c r="G36" s="29">
        <v>10</v>
      </c>
      <c r="H36" s="25" t="s">
        <v>282</v>
      </c>
      <c r="I36" s="30">
        <v>500000</v>
      </c>
      <c r="J36" s="30">
        <f>G36*I36</f>
        <v>5000000</v>
      </c>
      <c r="K36" s="1"/>
      <c r="L36" s="3"/>
      <c r="M36" s="3"/>
      <c r="N36" s="3"/>
      <c r="O36" s="3"/>
      <c r="P36" s="1"/>
    </row>
    <row r="37" spans="1:16" ht="15.75" thickTop="1">
      <c r="A37" s="982" t="s">
        <v>126</v>
      </c>
      <c r="B37" s="982"/>
      <c r="C37" s="982"/>
      <c r="D37" s="982"/>
      <c r="E37" s="982"/>
      <c r="F37" s="982"/>
      <c r="G37" s="982"/>
      <c r="H37" s="982"/>
      <c r="I37" s="982"/>
      <c r="J37" s="39">
        <f>J33+J26+J22</f>
        <v>14749500</v>
      </c>
      <c r="K37" s="1"/>
      <c r="L37" s="3">
        <f>SUM(L16:L36)</f>
        <v>-17654023.120000001</v>
      </c>
      <c r="M37" s="3">
        <f>SUM(M16:M36)</f>
        <v>0</v>
      </c>
      <c r="N37" s="3">
        <f>SUM(N16:N36)</f>
        <v>0</v>
      </c>
      <c r="O37" s="3">
        <f>SUM(O16:O36)</f>
        <v>0</v>
      </c>
      <c r="P37" s="1"/>
    </row>
    <row r="38" spans="1:16">
      <c r="A38" s="40"/>
      <c r="B38" s="983" t="s">
        <v>127</v>
      </c>
      <c r="C38" s="983"/>
      <c r="D38" s="983"/>
      <c r="E38" s="983"/>
      <c r="F38" s="983"/>
      <c r="G38" s="41"/>
      <c r="H38" s="41"/>
      <c r="I38" s="41"/>
      <c r="J38" s="42"/>
      <c r="K38" s="1"/>
      <c r="L38" s="23">
        <f>SUM(L37:O37)</f>
        <v>-17654023.120000001</v>
      </c>
      <c r="M38" s="43">
        <f>J37-L38</f>
        <v>32403523.120000001</v>
      </c>
      <c r="N38" s="3"/>
      <c r="O38" s="3"/>
      <c r="P38" s="1"/>
    </row>
    <row r="39" spans="1:16">
      <c r="A39" s="977" t="s">
        <v>128</v>
      </c>
      <c r="B39" s="975"/>
      <c r="C39" s="975"/>
      <c r="D39" s="7" t="s">
        <v>95</v>
      </c>
      <c r="E39" s="978"/>
      <c r="F39" s="978"/>
      <c r="G39" s="4"/>
      <c r="H39" s="4"/>
      <c r="I39" s="4"/>
      <c r="J39" s="44"/>
      <c r="K39" s="1"/>
      <c r="L39" s="3"/>
      <c r="M39" s="3"/>
      <c r="N39" s="3"/>
      <c r="O39" s="3"/>
      <c r="P39" s="1"/>
    </row>
    <row r="40" spans="1:16">
      <c r="A40" s="977" t="s">
        <v>129</v>
      </c>
      <c r="B40" s="975"/>
      <c r="C40" s="975"/>
      <c r="D40" s="7" t="s">
        <v>95</v>
      </c>
      <c r="E40" s="978">
        <f>J37/2</f>
        <v>7374750</v>
      </c>
      <c r="F40" s="978"/>
      <c r="G40" s="4"/>
      <c r="H40" s="4"/>
      <c r="I40" s="4"/>
      <c r="J40" s="44"/>
      <c r="K40" s="1"/>
      <c r="L40" s="3"/>
      <c r="M40" s="3"/>
      <c r="N40" s="3"/>
      <c r="O40" s="3"/>
      <c r="P40" s="1"/>
    </row>
    <row r="41" spans="1:16">
      <c r="A41" s="977" t="s">
        <v>130</v>
      </c>
      <c r="B41" s="975"/>
      <c r="C41" s="975"/>
      <c r="D41" s="7" t="s">
        <v>95</v>
      </c>
      <c r="E41" s="978">
        <f>E40</f>
        <v>7374750</v>
      </c>
      <c r="F41" s="978"/>
      <c r="G41" s="4"/>
      <c r="H41" s="4"/>
      <c r="I41" s="4"/>
      <c r="J41" s="44"/>
      <c r="K41" s="1"/>
      <c r="L41" s="3"/>
      <c r="M41" s="3"/>
      <c r="N41" s="3"/>
      <c r="O41" s="3"/>
      <c r="P41" s="1"/>
    </row>
    <row r="42" spans="1:16">
      <c r="A42" s="979" t="s">
        <v>131</v>
      </c>
      <c r="B42" s="980"/>
      <c r="C42" s="980"/>
      <c r="D42" s="45" t="s">
        <v>95</v>
      </c>
      <c r="E42" s="999">
        <f>O37</f>
        <v>0</v>
      </c>
      <c r="F42" s="999"/>
      <c r="G42" s="46"/>
      <c r="H42" s="46"/>
      <c r="I42" s="46"/>
      <c r="J42" s="47"/>
      <c r="K42" s="1"/>
      <c r="L42" s="3"/>
      <c r="M42" s="3"/>
      <c r="N42" s="3"/>
      <c r="O42" s="3"/>
      <c r="P42" s="1"/>
    </row>
    <row r="43" spans="1:16">
      <c r="A43" s="40"/>
      <c r="B43" s="41"/>
      <c r="C43" s="41"/>
      <c r="D43" s="41"/>
      <c r="E43" s="41"/>
      <c r="F43" s="42"/>
      <c r="G43" s="961" t="s">
        <v>1325</v>
      </c>
      <c r="H43" s="961"/>
      <c r="I43" s="961"/>
      <c r="J43" s="962"/>
      <c r="K43" s="1"/>
      <c r="L43" s="3"/>
      <c r="M43" s="3"/>
      <c r="N43" s="3"/>
      <c r="O43" s="3"/>
      <c r="P43" s="1"/>
    </row>
    <row r="44" spans="1:16">
      <c r="A44" s="48"/>
      <c r="B44" s="1015"/>
      <c r="C44" s="1015"/>
      <c r="D44" s="1015"/>
      <c r="E44" s="1015"/>
      <c r="F44" s="1016"/>
      <c r="G44" s="4"/>
      <c r="H44" s="4"/>
      <c r="I44" s="4"/>
      <c r="J44" s="44"/>
      <c r="K44" s="1"/>
      <c r="L44" s="3"/>
      <c r="M44" s="3"/>
      <c r="N44" s="3"/>
      <c r="O44" s="3"/>
      <c r="P44" s="1"/>
    </row>
    <row r="45" spans="1:16">
      <c r="A45" s="48"/>
      <c r="B45" s="973"/>
      <c r="C45" s="973"/>
      <c r="D45" s="973"/>
      <c r="E45" s="973"/>
      <c r="F45" s="1017"/>
      <c r="G45" s="950" t="s">
        <v>1094</v>
      </c>
      <c r="H45" s="927"/>
      <c r="I45" s="927"/>
      <c r="J45" s="949"/>
      <c r="K45" s="1"/>
      <c r="L45" s="3"/>
      <c r="M45" s="3"/>
      <c r="N45" s="3"/>
      <c r="O45" s="3"/>
      <c r="P45" s="1"/>
    </row>
    <row r="46" spans="1:16">
      <c r="A46" s="48"/>
      <c r="B46" s="4"/>
      <c r="C46" s="4"/>
      <c r="D46" s="4"/>
      <c r="E46" s="4"/>
      <c r="F46" s="44"/>
      <c r="G46" s="96"/>
      <c r="H46" s="96"/>
      <c r="I46" s="96"/>
      <c r="J46" s="135"/>
      <c r="K46" s="1"/>
      <c r="L46" s="3"/>
      <c r="M46" s="3"/>
      <c r="N46" s="3"/>
      <c r="O46" s="3"/>
      <c r="P46" s="1"/>
    </row>
    <row r="47" spans="1:16">
      <c r="A47" s="48"/>
      <c r="B47" s="4"/>
      <c r="C47" s="4"/>
      <c r="D47" s="4"/>
      <c r="E47" s="4"/>
      <c r="F47" s="44"/>
      <c r="G47" s="96"/>
      <c r="H47" s="96"/>
      <c r="I47" s="96"/>
      <c r="J47" s="135"/>
      <c r="K47" s="1"/>
      <c r="L47" s="3"/>
      <c r="M47" s="3"/>
      <c r="N47" s="3"/>
      <c r="O47" s="3"/>
      <c r="P47" s="1"/>
    </row>
    <row r="48" spans="1:16">
      <c r="A48" s="48"/>
      <c r="B48" s="4"/>
      <c r="C48" s="4"/>
      <c r="D48" s="4"/>
      <c r="E48" s="4"/>
      <c r="F48" s="44"/>
      <c r="G48" s="96"/>
      <c r="H48" s="96"/>
      <c r="I48" s="96"/>
      <c r="J48" s="135"/>
      <c r="K48" s="1"/>
      <c r="L48" s="3"/>
      <c r="M48" s="3"/>
      <c r="N48" s="3"/>
      <c r="O48" s="3"/>
      <c r="P48" s="1"/>
    </row>
    <row r="49" spans="1:16">
      <c r="A49" s="48"/>
      <c r="B49" s="4"/>
      <c r="C49" s="4"/>
      <c r="D49" s="4"/>
      <c r="E49" s="4"/>
      <c r="F49" s="44"/>
      <c r="G49" s="96"/>
      <c r="H49" s="96"/>
      <c r="I49" s="96"/>
      <c r="J49" s="135"/>
      <c r="K49" s="1"/>
      <c r="L49" s="3"/>
      <c r="M49" s="3"/>
      <c r="N49" s="3"/>
      <c r="O49" s="3"/>
      <c r="P49" s="1"/>
    </row>
    <row r="50" spans="1:16">
      <c r="A50" s="48"/>
      <c r="B50" s="976"/>
      <c r="C50" s="976"/>
      <c r="D50" s="976"/>
      <c r="E50" s="976"/>
      <c r="F50" s="1018"/>
      <c r="G50" s="953" t="s">
        <v>1295</v>
      </c>
      <c r="H50" s="951"/>
      <c r="I50" s="951"/>
      <c r="J50" s="952"/>
      <c r="K50" s="1"/>
      <c r="L50" s="3"/>
      <c r="M50" s="3"/>
      <c r="N50" s="3"/>
      <c r="O50" s="3"/>
      <c r="P50" s="1"/>
    </row>
    <row r="51" spans="1:16">
      <c r="A51" s="49"/>
      <c r="B51" s="46"/>
      <c r="C51" s="46"/>
      <c r="D51" s="46"/>
      <c r="E51" s="46"/>
      <c r="F51" s="47"/>
      <c r="G51" s="958"/>
      <c r="H51" s="958"/>
      <c r="I51" s="958"/>
      <c r="J51" s="959"/>
      <c r="K51" s="1"/>
      <c r="L51" s="3"/>
      <c r="M51" s="3"/>
      <c r="N51" s="3"/>
      <c r="O51" s="3"/>
      <c r="P51" s="1"/>
    </row>
    <row r="52" spans="1:16">
      <c r="A52" s="4"/>
      <c r="B52" s="4"/>
      <c r="C52" s="4"/>
      <c r="D52" s="4"/>
      <c r="E52" s="4"/>
      <c r="F52" s="4"/>
      <c r="G52" s="976"/>
      <c r="H52" s="976"/>
      <c r="I52" s="976"/>
      <c r="J52" s="976"/>
      <c r="K52" s="1"/>
      <c r="L52" s="3"/>
      <c r="M52" s="3"/>
      <c r="N52" s="3"/>
      <c r="O52" s="3"/>
      <c r="P52" s="1"/>
    </row>
  </sheetData>
  <mergeCells count="37">
    <mergeCell ref="A39:C39"/>
    <mergeCell ref="E39:F39"/>
    <mergeCell ref="G52:J52"/>
    <mergeCell ref="A41:C41"/>
    <mergeCell ref="E41:F41"/>
    <mergeCell ref="A42:C42"/>
    <mergeCell ref="E42:F42"/>
    <mergeCell ref="G43:J43"/>
    <mergeCell ref="B44:F44"/>
    <mergeCell ref="B45:F45"/>
    <mergeCell ref="G45:J45"/>
    <mergeCell ref="B50:F50"/>
    <mergeCell ref="G50:J50"/>
    <mergeCell ref="G51:J51"/>
    <mergeCell ref="A40:C40"/>
    <mergeCell ref="E40:F40"/>
    <mergeCell ref="M12:M14"/>
    <mergeCell ref="N12:N14"/>
    <mergeCell ref="O12:O14"/>
    <mergeCell ref="A15:B15"/>
    <mergeCell ref="C15:F15"/>
    <mergeCell ref="G15:H15"/>
    <mergeCell ref="A12:B14"/>
    <mergeCell ref="C12:F14"/>
    <mergeCell ref="G12:H14"/>
    <mergeCell ref="I12:I14"/>
    <mergeCell ref="J12:J14"/>
    <mergeCell ref="L12:L14"/>
    <mergeCell ref="C19:F19"/>
    <mergeCell ref="A37:I37"/>
    <mergeCell ref="B38:F38"/>
    <mergeCell ref="A11:B11"/>
    <mergeCell ref="A1:J1"/>
    <mergeCell ref="A2:J2"/>
    <mergeCell ref="A3:J3"/>
    <mergeCell ref="E8:F8"/>
    <mergeCell ref="E10:F10"/>
  </mergeCells>
  <pageMargins left="0.70866141732283472" right="0.70866141732283472" top="0.74803149606299213" bottom="0.74803149606299213" header="0.31496062992125984" footer="0.31496062992125984"/>
  <pageSetup paperSize="5" scale="80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view="pageBreakPreview" topLeftCell="A6" zoomScale="98" zoomScaleNormal="100" zoomScaleSheetLayoutView="98" zoomScalePageLayoutView="39" workbookViewId="0">
      <selection activeCell="E20" sqref="E20:G20"/>
    </sheetView>
  </sheetViews>
  <sheetFormatPr defaultRowHeight="15"/>
  <cols>
    <col min="1" max="1" width="3.85546875" style="680" customWidth="1"/>
    <col min="2" max="2" width="21.85546875" style="680" customWidth="1"/>
    <col min="3" max="3" width="17.7109375" style="680" customWidth="1"/>
    <col min="4" max="4" width="18.85546875" style="680" customWidth="1"/>
    <col min="5" max="6" width="16.42578125" style="680" customWidth="1"/>
    <col min="7" max="7" width="16.42578125" style="694" customWidth="1"/>
    <col min="8" max="16384" width="9.140625" style="680"/>
  </cols>
  <sheetData>
    <row r="1" spans="1:7">
      <c r="A1" s="827" t="s">
        <v>1095</v>
      </c>
      <c r="B1" s="827"/>
      <c r="C1" s="827"/>
      <c r="D1" s="827"/>
      <c r="E1" s="827"/>
      <c r="F1" s="827"/>
      <c r="G1" s="827"/>
    </row>
    <row r="2" spans="1:7">
      <c r="A2" s="827" t="s">
        <v>1096</v>
      </c>
      <c r="B2" s="827"/>
      <c r="C2" s="827"/>
      <c r="D2" s="827"/>
      <c r="E2" s="827"/>
      <c r="F2" s="827"/>
      <c r="G2" s="827"/>
    </row>
    <row r="3" spans="1:7">
      <c r="A3" s="827" t="s">
        <v>1298</v>
      </c>
      <c r="B3" s="827"/>
      <c r="C3" s="827"/>
      <c r="D3" s="827"/>
      <c r="E3" s="827"/>
      <c r="F3" s="827"/>
      <c r="G3" s="827"/>
    </row>
    <row r="5" spans="1:7" s="684" customFormat="1" ht="31.5" customHeight="1">
      <c r="A5" s="681" t="s">
        <v>1097</v>
      </c>
      <c r="B5" s="682" t="s">
        <v>1098</v>
      </c>
      <c r="C5" s="682" t="s">
        <v>1099</v>
      </c>
      <c r="D5" s="682" t="s">
        <v>1100</v>
      </c>
      <c r="E5" s="682" t="s">
        <v>1085</v>
      </c>
      <c r="F5" s="682" t="s">
        <v>1101</v>
      </c>
      <c r="G5" s="683" t="s">
        <v>1102</v>
      </c>
    </row>
    <row r="6" spans="1:7" ht="16.5" customHeight="1">
      <c r="A6" s="685">
        <v>1</v>
      </c>
      <c r="B6" s="685">
        <v>2</v>
      </c>
      <c r="C6" s="685">
        <v>3</v>
      </c>
      <c r="D6" s="685">
        <v>4</v>
      </c>
      <c r="E6" s="685">
        <v>5</v>
      </c>
      <c r="F6" s="685">
        <v>6</v>
      </c>
      <c r="G6" s="686">
        <v>7</v>
      </c>
    </row>
    <row r="7" spans="1:7" ht="28.5" customHeight="1">
      <c r="A7" s="687">
        <v>1</v>
      </c>
      <c r="B7" s="688" t="s">
        <v>1124</v>
      </c>
      <c r="C7" s="688" t="s">
        <v>1124</v>
      </c>
      <c r="D7" s="688" t="s">
        <v>1124</v>
      </c>
      <c r="E7" s="689" t="s">
        <v>1124</v>
      </c>
      <c r="F7" s="689" t="s">
        <v>1124</v>
      </c>
      <c r="G7" s="690" t="s">
        <v>1124</v>
      </c>
    </row>
    <row r="8" spans="1:7" ht="28.5" customHeight="1">
      <c r="A8" s="687">
        <v>2</v>
      </c>
      <c r="B8" s="688"/>
      <c r="C8" s="688"/>
      <c r="D8" s="688"/>
      <c r="E8" s="689"/>
      <c r="F8" s="689"/>
      <c r="G8" s="690"/>
    </row>
    <row r="9" spans="1:7" ht="28.5" customHeight="1">
      <c r="A9" s="687">
        <v>3</v>
      </c>
      <c r="B9" s="688"/>
      <c r="C9" s="688"/>
      <c r="D9" s="688"/>
      <c r="E9" s="689"/>
      <c r="F9" s="689"/>
      <c r="G9" s="690"/>
    </row>
    <row r="10" spans="1:7" ht="28.5" customHeight="1">
      <c r="A10" s="687">
        <v>4</v>
      </c>
      <c r="B10" s="688"/>
      <c r="C10" s="691"/>
      <c r="D10" s="691"/>
      <c r="E10" s="692"/>
      <c r="F10" s="692"/>
      <c r="G10" s="690"/>
    </row>
    <row r="11" spans="1:7" ht="28.5" customHeight="1">
      <c r="A11" s="687">
        <v>5</v>
      </c>
      <c r="B11" s="688"/>
      <c r="C11" s="691"/>
      <c r="D11" s="691"/>
      <c r="E11" s="692"/>
      <c r="F11" s="692"/>
      <c r="G11" s="690"/>
    </row>
    <row r="12" spans="1:7">
      <c r="A12" s="828" t="s">
        <v>933</v>
      </c>
      <c r="B12" s="829"/>
      <c r="C12" s="829"/>
      <c r="D12" s="829"/>
      <c r="E12" s="829"/>
      <c r="F12" s="830"/>
      <c r="G12" s="693">
        <f>SUM(G7:G11)</f>
        <v>0</v>
      </c>
    </row>
    <row r="14" spans="1:7" ht="18">
      <c r="E14" s="796" t="str">
        <f>USULAN!H69</f>
        <v>Calungbungur September 2023</v>
      </c>
      <c r="F14" s="796"/>
      <c r="G14" s="796"/>
    </row>
    <row r="15" spans="1:7" ht="18">
      <c r="E15" s="796" t="s">
        <v>1109</v>
      </c>
      <c r="F15" s="796"/>
      <c r="G15" s="796"/>
    </row>
    <row r="16" spans="1:7" ht="18">
      <c r="E16" s="796" t="s">
        <v>1094</v>
      </c>
      <c r="F16" s="796"/>
      <c r="G16" s="796"/>
    </row>
    <row r="17" spans="5:7" ht="18">
      <c r="E17" s="796"/>
      <c r="F17" s="796"/>
      <c r="G17" s="796"/>
    </row>
    <row r="18" spans="5:7" ht="18">
      <c r="E18" s="796"/>
      <c r="F18" s="796"/>
      <c r="G18" s="796"/>
    </row>
    <row r="19" spans="5:7" ht="18">
      <c r="E19" s="796"/>
      <c r="F19" s="796"/>
      <c r="G19" s="796"/>
    </row>
    <row r="20" spans="5:7" ht="18">
      <c r="E20" s="796" t="s">
        <v>1295</v>
      </c>
      <c r="F20" s="796"/>
      <c r="G20" s="796"/>
    </row>
  </sheetData>
  <mergeCells count="11">
    <mergeCell ref="E19:G19"/>
    <mergeCell ref="E20:G20"/>
    <mergeCell ref="A1:G1"/>
    <mergeCell ref="A2:G2"/>
    <mergeCell ref="A3:G3"/>
    <mergeCell ref="A12:F12"/>
    <mergeCell ref="E14:G14"/>
    <mergeCell ref="E15:G15"/>
    <mergeCell ref="E16:G16"/>
    <mergeCell ref="E17:G17"/>
    <mergeCell ref="E18:G18"/>
  </mergeCells>
  <pageMargins left="0.7" right="0.7" top="0.75" bottom="0.75" header="0.3" footer="0.3"/>
  <pageSetup paperSize="5" scale="120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Z74"/>
  <sheetViews>
    <sheetView view="pageBreakPreview" zoomScale="60" zoomScaleNormal="91" workbookViewId="0">
      <selection activeCell="I23" sqref="I23:I24"/>
    </sheetView>
  </sheetViews>
  <sheetFormatPr defaultRowHeight="15"/>
  <cols>
    <col min="1" max="1" width="2.7109375" customWidth="1"/>
    <col min="2" max="2" width="14.7109375" customWidth="1"/>
    <col min="3" max="4" width="2.7109375" customWidth="1"/>
    <col min="6" max="6" width="14.7109375" customWidth="1"/>
    <col min="9" max="10" width="17.7109375" customWidth="1"/>
    <col min="11" max="11" width="2.7109375" customWidth="1"/>
    <col min="12" max="15" width="12.7109375" customWidth="1"/>
    <col min="17" max="17" width="11" bestFit="1" customWidth="1"/>
    <col min="23" max="23" width="10.85546875" customWidth="1"/>
    <col min="24" max="24" width="10.5703125" customWidth="1"/>
  </cols>
  <sheetData>
    <row r="1" spans="1:23" ht="15.75">
      <c r="A1" s="974" t="s">
        <v>90</v>
      </c>
      <c r="B1" s="974"/>
      <c r="C1" s="974"/>
      <c r="D1" s="974"/>
      <c r="E1" s="974"/>
      <c r="F1" s="974"/>
      <c r="G1" s="974"/>
      <c r="H1" s="974"/>
      <c r="I1" s="974"/>
      <c r="J1" s="974"/>
      <c r="K1" s="1"/>
      <c r="L1" s="3"/>
      <c r="M1" s="3"/>
      <c r="N1" s="3"/>
      <c r="O1" s="3"/>
    </row>
    <row r="2" spans="1:23" ht="15.75">
      <c r="A2" s="974" t="str">
        <f>'3.4.4'!A2:J2</f>
        <v>PEMERINTAH DESA PARUNGSARI KECAMATAN SAJIRA</v>
      </c>
      <c r="B2" s="974"/>
      <c r="C2" s="974"/>
      <c r="D2" s="974"/>
      <c r="E2" s="974"/>
      <c r="F2" s="974"/>
      <c r="G2" s="974"/>
      <c r="H2" s="974"/>
      <c r="I2" s="974"/>
      <c r="J2" s="974"/>
      <c r="K2" s="1"/>
      <c r="L2" s="3"/>
      <c r="M2" s="3"/>
      <c r="N2" s="3"/>
      <c r="O2" s="3"/>
    </row>
    <row r="3" spans="1:23" ht="15.75">
      <c r="A3" s="974" t="s">
        <v>1111</v>
      </c>
      <c r="B3" s="974"/>
      <c r="C3" s="974"/>
      <c r="D3" s="974"/>
      <c r="E3" s="974"/>
      <c r="F3" s="974"/>
      <c r="G3" s="974"/>
      <c r="H3" s="974"/>
      <c r="I3" s="974"/>
      <c r="J3" s="974"/>
      <c r="K3" s="1"/>
      <c r="L3" s="3"/>
      <c r="M3" s="3"/>
      <c r="N3" s="3"/>
      <c r="O3" s="3"/>
    </row>
    <row r="4" spans="1:23">
      <c r="A4" s="4"/>
      <c r="B4" s="4"/>
      <c r="C4" s="4"/>
      <c r="D4" s="4"/>
      <c r="E4" s="4"/>
      <c r="F4" s="4"/>
      <c r="G4" s="4"/>
      <c r="H4" s="4"/>
      <c r="I4" s="4"/>
      <c r="J4" s="4"/>
      <c r="K4" s="1"/>
      <c r="L4" s="3"/>
      <c r="M4" s="3"/>
      <c r="N4" s="3"/>
      <c r="O4" s="3"/>
    </row>
    <row r="5" spans="1:23">
      <c r="A5" s="5" t="s">
        <v>93</v>
      </c>
      <c r="B5" s="4" t="s">
        <v>94</v>
      </c>
      <c r="C5" s="6"/>
      <c r="D5" s="7" t="s">
        <v>95</v>
      </c>
      <c r="E5" s="5" t="s">
        <v>99</v>
      </c>
      <c r="F5" s="6" t="str">
        <f>'[3]3.4.2'!F5</f>
        <v>PEMBINAAN KEMASYARAKATAN DESA</v>
      </c>
      <c r="G5" s="4"/>
      <c r="H5" s="4"/>
      <c r="I5" s="4"/>
      <c r="J5" s="4"/>
      <c r="K5" s="1"/>
      <c r="L5" s="3"/>
      <c r="M5" s="3"/>
      <c r="N5" s="3"/>
      <c r="O5" s="3"/>
    </row>
    <row r="6" spans="1:23">
      <c r="A6" s="5" t="s">
        <v>96</v>
      </c>
      <c r="B6" s="4" t="s">
        <v>97</v>
      </c>
      <c r="C6" s="6"/>
      <c r="D6" s="7" t="s">
        <v>95</v>
      </c>
      <c r="E6" s="5" t="s">
        <v>508</v>
      </c>
      <c r="F6" s="6" t="str">
        <f>'[3]3.4.2'!F6</f>
        <v>Kelembagaan Masyarakat</v>
      </c>
      <c r="G6" s="4"/>
      <c r="H6" s="4"/>
      <c r="I6" s="4"/>
      <c r="J6" s="4"/>
      <c r="K6" s="1"/>
      <c r="L6" s="3"/>
      <c r="M6" s="3"/>
      <c r="N6" s="3"/>
      <c r="O6" s="3"/>
    </row>
    <row r="7" spans="1:23">
      <c r="A7" s="5" t="s">
        <v>99</v>
      </c>
      <c r="B7" s="4" t="s">
        <v>100</v>
      </c>
      <c r="C7" s="6"/>
      <c r="D7" s="7" t="s">
        <v>95</v>
      </c>
      <c r="E7" s="5" t="s">
        <v>509</v>
      </c>
      <c r="F7" s="6" t="str">
        <f>LAMPIRAN!F307</f>
        <v>Pembinaan PKK</v>
      </c>
      <c r="G7" s="4"/>
      <c r="H7" s="4"/>
      <c r="I7" s="4"/>
      <c r="J7" s="4"/>
      <c r="K7" s="1"/>
      <c r="L7" s="3"/>
      <c r="M7" s="3"/>
      <c r="N7" s="3"/>
      <c r="O7" s="3"/>
    </row>
    <row r="8" spans="1:23">
      <c r="A8" s="5" t="s">
        <v>102</v>
      </c>
      <c r="B8" s="4" t="s">
        <v>103</v>
      </c>
      <c r="C8" s="6"/>
      <c r="D8" s="7" t="s">
        <v>95</v>
      </c>
      <c r="E8" s="975" t="str">
        <f>'3.2.3'!E8:F8</f>
        <v>01 Januari s/d 31 Desember 2024</v>
      </c>
      <c r="F8" s="975"/>
      <c r="G8" s="4"/>
      <c r="H8" s="4"/>
      <c r="I8" s="4"/>
      <c r="J8" s="4"/>
      <c r="K8" s="1"/>
      <c r="L8" s="3"/>
      <c r="M8" s="3"/>
      <c r="N8" s="3"/>
      <c r="O8" s="3"/>
    </row>
    <row r="9" spans="1:23">
      <c r="A9" s="5"/>
      <c r="B9" s="4" t="s">
        <v>104</v>
      </c>
      <c r="C9" s="6"/>
      <c r="D9" s="7"/>
      <c r="E9" s="4"/>
      <c r="F9" s="6"/>
      <c r="G9" s="4"/>
      <c r="H9" s="4"/>
      <c r="I9" s="4"/>
      <c r="J9" s="4"/>
      <c r="K9" s="1"/>
      <c r="L9" s="3"/>
      <c r="M9" s="3"/>
      <c r="N9" s="3"/>
      <c r="O9" s="3"/>
    </row>
    <row r="10" spans="1:23">
      <c r="A10" s="5" t="s">
        <v>105</v>
      </c>
      <c r="B10" s="4" t="s">
        <v>106</v>
      </c>
      <c r="C10" s="6"/>
      <c r="D10" s="7" t="s">
        <v>95</v>
      </c>
      <c r="E10" s="975" t="s">
        <v>876</v>
      </c>
      <c r="F10" s="975"/>
      <c r="G10" s="4"/>
      <c r="H10" s="4"/>
      <c r="I10" s="4"/>
      <c r="J10" s="4"/>
      <c r="K10" s="1"/>
      <c r="L10" s="3"/>
      <c r="M10" s="3"/>
      <c r="N10" s="3"/>
      <c r="O10" s="3"/>
    </row>
    <row r="11" spans="1:23">
      <c r="A11" s="973" t="s">
        <v>108</v>
      </c>
      <c r="B11" s="973"/>
      <c r="C11" s="6"/>
      <c r="D11" s="8" t="s">
        <v>95</v>
      </c>
      <c r="E11" s="9"/>
      <c r="F11" s="6"/>
      <c r="G11" s="4"/>
      <c r="H11" s="4"/>
      <c r="I11" s="4"/>
      <c r="J11" s="4"/>
      <c r="K11" s="1"/>
      <c r="L11" s="3"/>
      <c r="M11" s="3"/>
      <c r="N11" s="3"/>
      <c r="O11" s="3"/>
    </row>
    <row r="12" spans="1:23">
      <c r="A12" s="987" t="s">
        <v>109</v>
      </c>
      <c r="B12" s="987"/>
      <c r="C12" s="987" t="s">
        <v>110</v>
      </c>
      <c r="D12" s="987"/>
      <c r="E12" s="987"/>
      <c r="F12" s="987"/>
      <c r="G12" s="988" t="s">
        <v>111</v>
      </c>
      <c r="H12" s="989"/>
      <c r="I12" s="981" t="s">
        <v>112</v>
      </c>
      <c r="J12" s="981" t="s">
        <v>113</v>
      </c>
      <c r="K12" s="1"/>
      <c r="L12" s="954" t="s">
        <v>834</v>
      </c>
      <c r="M12" s="954"/>
      <c r="N12" s="954"/>
      <c r="O12" s="954"/>
      <c r="P12" s="954"/>
      <c r="Q12" s="954"/>
      <c r="R12" s="954"/>
      <c r="S12" s="954"/>
      <c r="T12" s="954"/>
      <c r="U12" s="954"/>
      <c r="V12" s="954"/>
      <c r="W12" s="954"/>
    </row>
    <row r="13" spans="1:23">
      <c r="A13" s="987"/>
      <c r="B13" s="987"/>
      <c r="C13" s="987"/>
      <c r="D13" s="987"/>
      <c r="E13" s="987"/>
      <c r="F13" s="987"/>
      <c r="G13" s="990"/>
      <c r="H13" s="991"/>
      <c r="I13" s="981"/>
      <c r="J13" s="981"/>
      <c r="K13" s="1"/>
      <c r="L13" s="954"/>
      <c r="M13" s="954"/>
      <c r="N13" s="954"/>
      <c r="O13" s="954"/>
      <c r="P13" s="954"/>
      <c r="Q13" s="954"/>
      <c r="R13" s="954"/>
      <c r="S13" s="954"/>
      <c r="T13" s="954"/>
      <c r="U13" s="954"/>
      <c r="V13" s="954"/>
      <c r="W13" s="954"/>
    </row>
    <row r="14" spans="1:23">
      <c r="A14" s="987"/>
      <c r="B14" s="987"/>
      <c r="C14" s="987"/>
      <c r="D14" s="987"/>
      <c r="E14" s="987"/>
      <c r="F14" s="987"/>
      <c r="G14" s="992"/>
      <c r="H14" s="993"/>
      <c r="I14" s="981"/>
      <c r="J14" s="981"/>
      <c r="K14" s="1"/>
      <c r="L14" s="954"/>
      <c r="M14" s="954"/>
      <c r="N14" s="954"/>
      <c r="O14" s="954"/>
      <c r="P14" s="954"/>
      <c r="Q14" s="954"/>
      <c r="R14" s="954"/>
      <c r="S14" s="954"/>
      <c r="T14" s="954"/>
      <c r="U14" s="954"/>
      <c r="V14" s="954"/>
      <c r="W14" s="954"/>
    </row>
    <row r="15" spans="1:23">
      <c r="A15" s="984">
        <v>1</v>
      </c>
      <c r="B15" s="984"/>
      <c r="C15" s="984">
        <v>2</v>
      </c>
      <c r="D15" s="984"/>
      <c r="E15" s="984"/>
      <c r="F15" s="984"/>
      <c r="G15" s="985">
        <v>3</v>
      </c>
      <c r="H15" s="986"/>
      <c r="I15" s="10">
        <v>4</v>
      </c>
      <c r="J15" s="10">
        <v>5</v>
      </c>
      <c r="K15" s="1"/>
      <c r="L15" s="103">
        <v>1</v>
      </c>
      <c r="M15" s="103">
        <v>2</v>
      </c>
      <c r="N15" s="103">
        <v>3</v>
      </c>
      <c r="O15" s="103">
        <v>4</v>
      </c>
      <c r="P15" s="103">
        <v>5</v>
      </c>
      <c r="Q15" s="103">
        <v>6</v>
      </c>
      <c r="R15" s="103">
        <v>7</v>
      </c>
      <c r="S15" s="103">
        <v>8</v>
      </c>
      <c r="T15" s="103">
        <v>9</v>
      </c>
      <c r="U15" s="103">
        <v>10</v>
      </c>
      <c r="V15" s="103">
        <v>11</v>
      </c>
      <c r="W15" s="103">
        <v>12</v>
      </c>
    </row>
    <row r="16" spans="1:23">
      <c r="A16" s="12"/>
      <c r="B16" s="13"/>
      <c r="C16" s="14"/>
      <c r="D16" s="15"/>
      <c r="E16" s="15"/>
      <c r="F16" s="16"/>
      <c r="G16" s="17"/>
      <c r="H16" s="13"/>
      <c r="I16" s="18"/>
      <c r="J16" s="18"/>
      <c r="K16" s="1"/>
      <c r="L16" s="95"/>
      <c r="M16" s="95"/>
      <c r="N16" s="95"/>
      <c r="O16" s="95"/>
      <c r="P16" s="94"/>
      <c r="Q16" s="94"/>
      <c r="R16" s="94"/>
      <c r="S16" s="94"/>
      <c r="T16" s="94"/>
      <c r="U16" s="94"/>
      <c r="V16" s="94"/>
      <c r="W16" s="94"/>
    </row>
    <row r="17" spans="1:25">
      <c r="A17" s="14" t="str">
        <f>E5</f>
        <v>3.</v>
      </c>
      <c r="B17" s="13"/>
      <c r="C17" s="14" t="str">
        <f>F5</f>
        <v>PEMBINAAN KEMASYARAKATAN DESA</v>
      </c>
      <c r="D17" s="15"/>
      <c r="E17" s="15"/>
      <c r="F17" s="16"/>
      <c r="G17" s="17"/>
      <c r="H17" s="13"/>
      <c r="I17" s="18"/>
      <c r="J17" s="18">
        <f>J18</f>
        <v>10351900</v>
      </c>
      <c r="K17" s="1"/>
      <c r="L17" s="95"/>
      <c r="M17" s="95"/>
      <c r="N17" s="95"/>
      <c r="O17" s="95"/>
      <c r="P17" s="94"/>
      <c r="Q17" s="94"/>
      <c r="R17" s="94"/>
      <c r="S17" s="94"/>
      <c r="T17" s="94"/>
      <c r="U17" s="94"/>
      <c r="V17" s="94"/>
      <c r="W17" s="94"/>
    </row>
    <row r="18" spans="1:25">
      <c r="A18" s="19" t="str">
        <f>E6</f>
        <v>3.4</v>
      </c>
      <c r="B18" s="13"/>
      <c r="C18" s="14" t="str">
        <f>F6</f>
        <v>Kelembagaan Masyarakat</v>
      </c>
      <c r="D18" s="15"/>
      <c r="E18" s="15"/>
      <c r="F18" s="16"/>
      <c r="G18" s="17"/>
      <c r="H18" s="13"/>
      <c r="I18" s="18"/>
      <c r="J18" s="18">
        <f>J19</f>
        <v>10351900</v>
      </c>
      <c r="K18" s="1"/>
      <c r="L18" s="95"/>
      <c r="M18" s="95"/>
      <c r="N18" s="95"/>
      <c r="O18" s="95"/>
      <c r="P18" s="94"/>
      <c r="Q18" s="94"/>
      <c r="R18" s="94"/>
      <c r="S18" s="94"/>
      <c r="T18" s="94"/>
      <c r="U18" s="94"/>
      <c r="V18" s="94"/>
      <c r="W18" s="94"/>
    </row>
    <row r="19" spans="1:25" ht="21" customHeight="1">
      <c r="A19" s="19" t="str">
        <f>E7</f>
        <v>3.4.3</v>
      </c>
      <c r="B19" s="13"/>
      <c r="C19" s="1021" t="str">
        <f>F7</f>
        <v>Pembinaan PKK</v>
      </c>
      <c r="D19" s="1022"/>
      <c r="E19" s="1022"/>
      <c r="F19" s="1023"/>
      <c r="G19" s="17"/>
      <c r="H19" s="13"/>
      <c r="I19" s="18"/>
      <c r="J19" s="18">
        <f>J20</f>
        <v>10351900</v>
      </c>
      <c r="K19" s="1"/>
      <c r="L19" s="95"/>
      <c r="M19" s="95"/>
      <c r="N19" s="95"/>
      <c r="O19" s="95"/>
      <c r="P19" s="94"/>
      <c r="Q19" s="94"/>
      <c r="R19" s="94"/>
      <c r="S19" s="94"/>
      <c r="T19" s="94"/>
      <c r="U19" s="94"/>
      <c r="V19" s="94"/>
      <c r="W19" s="94"/>
    </row>
    <row r="20" spans="1:25">
      <c r="A20" s="12" t="s">
        <v>510</v>
      </c>
      <c r="B20" s="13"/>
      <c r="C20" s="20" t="s">
        <v>511</v>
      </c>
      <c r="D20" s="21"/>
      <c r="E20" s="21"/>
      <c r="F20" s="16"/>
      <c r="G20" s="17"/>
      <c r="H20" s="13"/>
      <c r="I20" s="18"/>
      <c r="J20" s="18">
        <f>J21</f>
        <v>10351900</v>
      </c>
      <c r="K20" s="1"/>
      <c r="L20" s="95"/>
      <c r="M20" s="95"/>
      <c r="N20" s="95"/>
      <c r="O20" s="95"/>
      <c r="P20" s="94"/>
      <c r="Q20" s="94"/>
      <c r="R20" s="94"/>
      <c r="S20" s="94"/>
      <c r="T20" s="94"/>
      <c r="U20" s="94"/>
      <c r="V20" s="94"/>
      <c r="W20" s="94"/>
    </row>
    <row r="21" spans="1:25" s="50" customFormat="1">
      <c r="A21" s="12" t="s">
        <v>512</v>
      </c>
      <c r="B21" s="13"/>
      <c r="C21" s="31" t="s">
        <v>161</v>
      </c>
      <c r="D21" s="21"/>
      <c r="E21" s="21"/>
      <c r="F21" s="22"/>
      <c r="G21" s="17"/>
      <c r="H21" s="13"/>
      <c r="I21" s="18"/>
      <c r="J21" s="18">
        <f>J22+J34+J40+J53</f>
        <v>10351900</v>
      </c>
      <c r="K21" s="2"/>
      <c r="L21" s="116"/>
      <c r="M21" s="116"/>
      <c r="N21" s="116"/>
      <c r="O21" s="116"/>
      <c r="P21" s="115"/>
      <c r="Q21" s="115"/>
      <c r="R21" s="115"/>
      <c r="S21" s="115"/>
      <c r="T21" s="115"/>
      <c r="U21" s="115"/>
      <c r="V21" s="115"/>
      <c r="W21" s="115"/>
    </row>
    <row r="22" spans="1:25" s="50" customFormat="1">
      <c r="A22" s="12" t="s">
        <v>513</v>
      </c>
      <c r="B22" s="13"/>
      <c r="C22" s="31" t="s">
        <v>163</v>
      </c>
      <c r="D22" s="21"/>
      <c r="E22" s="21"/>
      <c r="F22" s="22"/>
      <c r="G22" s="17"/>
      <c r="H22" s="13"/>
      <c r="I22" s="18"/>
      <c r="J22" s="18">
        <f>SUM(J23:J32)</f>
        <v>629400</v>
      </c>
      <c r="K22" s="2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</row>
    <row r="23" spans="1:25">
      <c r="A23" s="24"/>
      <c r="B23" s="25"/>
      <c r="C23" s="59" t="s">
        <v>57</v>
      </c>
      <c r="D23" s="60" t="s">
        <v>258</v>
      </c>
      <c r="E23" s="60"/>
      <c r="F23" s="61"/>
      <c r="G23" s="33">
        <v>2</v>
      </c>
      <c r="H23" s="62" t="s">
        <v>165</v>
      </c>
      <c r="I23" s="35">
        <v>40000</v>
      </c>
      <c r="J23" s="30">
        <f t="shared" ref="J23:J38" si="0">G23*I23</f>
        <v>80000</v>
      </c>
      <c r="K23" s="1"/>
      <c r="L23" s="95"/>
      <c r="M23" s="95">
        <f t="shared" ref="M23:M29" si="1">L23</f>
        <v>0</v>
      </c>
      <c r="N23" s="95">
        <v>40000</v>
      </c>
      <c r="O23" s="95"/>
      <c r="P23" s="95">
        <f t="shared" ref="P23:P29" si="2">O23</f>
        <v>0</v>
      </c>
      <c r="Q23" s="95">
        <f t="shared" ref="Q23:Q29" si="3">P23</f>
        <v>0</v>
      </c>
      <c r="R23" s="95">
        <f t="shared" ref="R23:R29" si="4">Q23</f>
        <v>0</v>
      </c>
      <c r="S23" s="95">
        <f t="shared" ref="S23:S29" si="5">R23</f>
        <v>0</v>
      </c>
      <c r="T23" s="95">
        <v>40000</v>
      </c>
      <c r="U23" s="95"/>
      <c r="V23" s="95">
        <f t="shared" ref="V23:V29" si="6">U23</f>
        <v>0</v>
      </c>
      <c r="W23" s="95">
        <f t="shared" ref="W23:W29" si="7">V23</f>
        <v>0</v>
      </c>
      <c r="X23" s="640">
        <f>SUM(L23:W23)</f>
        <v>80000</v>
      </c>
      <c r="Y23" t="b">
        <f>J23=X23</f>
        <v>1</v>
      </c>
    </row>
    <row r="24" spans="1:25">
      <c r="A24" s="24"/>
      <c r="B24" s="25"/>
      <c r="C24" s="59" t="s">
        <v>57</v>
      </c>
      <c r="D24" s="60" t="s">
        <v>259</v>
      </c>
      <c r="E24" s="60"/>
      <c r="F24" s="61"/>
      <c r="G24" s="33">
        <v>24</v>
      </c>
      <c r="H24" s="62" t="s">
        <v>170</v>
      </c>
      <c r="I24" s="35">
        <v>3000</v>
      </c>
      <c r="J24" s="30">
        <f t="shared" si="0"/>
        <v>72000</v>
      </c>
      <c r="K24" s="1"/>
      <c r="L24" s="95"/>
      <c r="M24" s="95">
        <f t="shared" si="1"/>
        <v>0</v>
      </c>
      <c r="N24" s="95">
        <v>36000</v>
      </c>
      <c r="O24" s="95"/>
      <c r="P24" s="95">
        <f t="shared" si="2"/>
        <v>0</v>
      </c>
      <c r="Q24" s="95">
        <f t="shared" si="3"/>
        <v>0</v>
      </c>
      <c r="R24" s="95">
        <f t="shared" si="4"/>
        <v>0</v>
      </c>
      <c r="S24" s="95">
        <f t="shared" si="5"/>
        <v>0</v>
      </c>
      <c r="T24" s="95">
        <v>36000</v>
      </c>
      <c r="U24" s="95"/>
      <c r="V24" s="95">
        <f t="shared" si="6"/>
        <v>0</v>
      </c>
      <c r="W24" s="95">
        <f t="shared" si="7"/>
        <v>0</v>
      </c>
      <c r="X24" s="640">
        <f t="shared" ref="X24:X56" si="8">SUM(L24:W24)</f>
        <v>72000</v>
      </c>
      <c r="Y24" t="b">
        <f t="shared" ref="Y24:Y57" si="9">J24=X24</f>
        <v>1</v>
      </c>
    </row>
    <row r="25" spans="1:25">
      <c r="A25" s="24"/>
      <c r="B25" s="25"/>
      <c r="C25" s="59" t="s">
        <v>57</v>
      </c>
      <c r="D25" s="60" t="s">
        <v>260</v>
      </c>
      <c r="E25" s="60"/>
      <c r="F25" s="61"/>
      <c r="G25" s="33">
        <v>8</v>
      </c>
      <c r="H25" s="62" t="s">
        <v>170</v>
      </c>
      <c r="I25" s="35">
        <v>20000</v>
      </c>
      <c r="J25" s="30">
        <f t="shared" si="0"/>
        <v>160000</v>
      </c>
      <c r="K25" s="1"/>
      <c r="L25" s="95"/>
      <c r="M25" s="95">
        <f t="shared" si="1"/>
        <v>0</v>
      </c>
      <c r="N25" s="95">
        <v>80000</v>
      </c>
      <c r="O25" s="95"/>
      <c r="P25" s="95">
        <f t="shared" si="2"/>
        <v>0</v>
      </c>
      <c r="Q25" s="95">
        <f t="shared" si="3"/>
        <v>0</v>
      </c>
      <c r="R25" s="95">
        <f t="shared" si="4"/>
        <v>0</v>
      </c>
      <c r="S25" s="95">
        <f t="shared" si="5"/>
        <v>0</v>
      </c>
      <c r="T25" s="95">
        <v>80000</v>
      </c>
      <c r="U25" s="95"/>
      <c r="V25" s="95">
        <f t="shared" si="6"/>
        <v>0</v>
      </c>
      <c r="W25" s="95">
        <f t="shared" si="7"/>
        <v>0</v>
      </c>
      <c r="X25" s="640">
        <f t="shared" si="8"/>
        <v>160000</v>
      </c>
      <c r="Y25" t="b">
        <f t="shared" si="9"/>
        <v>1</v>
      </c>
    </row>
    <row r="26" spans="1:25">
      <c r="A26" s="24"/>
      <c r="B26" s="25"/>
      <c r="C26" s="59" t="s">
        <v>57</v>
      </c>
      <c r="D26" s="60" t="s">
        <v>261</v>
      </c>
      <c r="E26" s="60"/>
      <c r="F26" s="61"/>
      <c r="G26" s="33">
        <v>2</v>
      </c>
      <c r="H26" s="62" t="s">
        <v>170</v>
      </c>
      <c r="I26" s="35">
        <v>19000</v>
      </c>
      <c r="J26" s="30">
        <f t="shared" si="0"/>
        <v>38000</v>
      </c>
      <c r="K26" s="1"/>
      <c r="L26" s="95"/>
      <c r="M26" s="95">
        <f t="shared" si="1"/>
        <v>0</v>
      </c>
      <c r="N26" s="95">
        <v>19000</v>
      </c>
      <c r="O26" s="95"/>
      <c r="P26" s="95">
        <f t="shared" si="2"/>
        <v>0</v>
      </c>
      <c r="Q26" s="95">
        <f t="shared" si="3"/>
        <v>0</v>
      </c>
      <c r="R26" s="95">
        <f t="shared" si="4"/>
        <v>0</v>
      </c>
      <c r="S26" s="95">
        <f t="shared" si="5"/>
        <v>0</v>
      </c>
      <c r="T26" s="95">
        <v>19000</v>
      </c>
      <c r="U26" s="95"/>
      <c r="V26" s="95">
        <f t="shared" si="6"/>
        <v>0</v>
      </c>
      <c r="W26" s="95">
        <f t="shared" si="7"/>
        <v>0</v>
      </c>
      <c r="X26" s="640">
        <f t="shared" si="8"/>
        <v>38000</v>
      </c>
      <c r="Y26" t="b">
        <f t="shared" si="9"/>
        <v>1</v>
      </c>
    </row>
    <row r="27" spans="1:25">
      <c r="A27" s="24"/>
      <c r="B27" s="25"/>
      <c r="C27" s="59" t="s">
        <v>57</v>
      </c>
      <c r="D27" s="60" t="s">
        <v>262</v>
      </c>
      <c r="E27" s="60"/>
      <c r="F27" s="61"/>
      <c r="G27" s="33">
        <v>10</v>
      </c>
      <c r="H27" s="62" t="s">
        <v>167</v>
      </c>
      <c r="I27" s="35">
        <v>3000</v>
      </c>
      <c r="J27" s="30">
        <f t="shared" si="0"/>
        <v>30000</v>
      </c>
      <c r="K27" s="1"/>
      <c r="L27" s="95"/>
      <c r="M27" s="95">
        <f t="shared" si="1"/>
        <v>0</v>
      </c>
      <c r="N27" s="95">
        <v>15000</v>
      </c>
      <c r="O27" s="95"/>
      <c r="P27" s="95">
        <f t="shared" si="2"/>
        <v>0</v>
      </c>
      <c r="Q27" s="95">
        <f t="shared" si="3"/>
        <v>0</v>
      </c>
      <c r="R27" s="95">
        <f t="shared" si="4"/>
        <v>0</v>
      </c>
      <c r="S27" s="95">
        <f t="shared" si="5"/>
        <v>0</v>
      </c>
      <c r="T27" s="95">
        <v>15000</v>
      </c>
      <c r="U27" s="95"/>
      <c r="V27" s="95">
        <f t="shared" si="6"/>
        <v>0</v>
      </c>
      <c r="W27" s="95">
        <f t="shared" si="7"/>
        <v>0</v>
      </c>
      <c r="X27" s="640">
        <f t="shared" si="8"/>
        <v>30000</v>
      </c>
      <c r="Y27" t="b">
        <f t="shared" si="9"/>
        <v>1</v>
      </c>
    </row>
    <row r="28" spans="1:25">
      <c r="A28" s="24"/>
      <c r="B28" s="25"/>
      <c r="C28" s="59" t="s">
        <v>57</v>
      </c>
      <c r="D28" s="60" t="s">
        <v>171</v>
      </c>
      <c r="E28" s="60"/>
      <c r="F28" s="61"/>
      <c r="G28" s="33">
        <v>2</v>
      </c>
      <c r="H28" s="62" t="s">
        <v>167</v>
      </c>
      <c r="I28" s="35">
        <v>25000</v>
      </c>
      <c r="J28" s="30">
        <f t="shared" si="0"/>
        <v>50000</v>
      </c>
      <c r="K28" s="1"/>
      <c r="L28" s="95"/>
      <c r="M28" s="95">
        <f t="shared" si="1"/>
        <v>0</v>
      </c>
      <c r="N28" s="95">
        <v>25000</v>
      </c>
      <c r="O28" s="95"/>
      <c r="P28" s="95">
        <f t="shared" si="2"/>
        <v>0</v>
      </c>
      <c r="Q28" s="95">
        <f t="shared" si="3"/>
        <v>0</v>
      </c>
      <c r="R28" s="95">
        <f t="shared" si="4"/>
        <v>0</v>
      </c>
      <c r="S28" s="95">
        <f t="shared" si="5"/>
        <v>0</v>
      </c>
      <c r="T28" s="95">
        <v>25000</v>
      </c>
      <c r="U28" s="95"/>
      <c r="V28" s="95">
        <f t="shared" si="6"/>
        <v>0</v>
      </c>
      <c r="W28" s="95">
        <f t="shared" si="7"/>
        <v>0</v>
      </c>
      <c r="X28" s="640">
        <f t="shared" si="8"/>
        <v>50000</v>
      </c>
      <c r="Y28" t="b">
        <f t="shared" si="9"/>
        <v>1</v>
      </c>
    </row>
    <row r="29" spans="1:25">
      <c r="A29" s="24"/>
      <c r="B29" s="25"/>
      <c r="C29" s="59" t="s">
        <v>57</v>
      </c>
      <c r="D29" s="60" t="s">
        <v>174</v>
      </c>
      <c r="E29" s="60"/>
      <c r="F29" s="61"/>
      <c r="G29" s="33">
        <v>5</v>
      </c>
      <c r="H29" s="62" t="s">
        <v>170</v>
      </c>
      <c r="I29" s="35">
        <v>10000</v>
      </c>
      <c r="J29" s="30">
        <f t="shared" si="0"/>
        <v>50000</v>
      </c>
      <c r="K29" s="1"/>
      <c r="L29" s="95"/>
      <c r="M29" s="95">
        <f t="shared" si="1"/>
        <v>0</v>
      </c>
      <c r="N29" s="95">
        <v>20000</v>
      </c>
      <c r="O29" s="95"/>
      <c r="P29" s="95">
        <f t="shared" si="2"/>
        <v>0</v>
      </c>
      <c r="Q29" s="95">
        <f t="shared" si="3"/>
        <v>0</v>
      </c>
      <c r="R29" s="95">
        <f t="shared" si="4"/>
        <v>0</v>
      </c>
      <c r="S29" s="95">
        <f t="shared" si="5"/>
        <v>0</v>
      </c>
      <c r="T29" s="95">
        <v>30000</v>
      </c>
      <c r="U29" s="95"/>
      <c r="V29" s="95">
        <f t="shared" si="6"/>
        <v>0</v>
      </c>
      <c r="W29" s="95">
        <f t="shared" si="7"/>
        <v>0</v>
      </c>
      <c r="X29" s="640">
        <f t="shared" si="8"/>
        <v>50000</v>
      </c>
      <c r="Y29" t="b">
        <f t="shared" si="9"/>
        <v>1</v>
      </c>
    </row>
    <row r="30" spans="1:25">
      <c r="A30" s="24"/>
      <c r="B30" s="25"/>
      <c r="C30" s="59" t="s">
        <v>57</v>
      </c>
      <c r="D30" s="60" t="s">
        <v>176</v>
      </c>
      <c r="E30" s="60"/>
      <c r="F30" s="61"/>
      <c r="G30" s="33">
        <v>2</v>
      </c>
      <c r="H30" s="62" t="s">
        <v>167</v>
      </c>
      <c r="I30" s="35">
        <v>7000</v>
      </c>
      <c r="J30" s="30">
        <f t="shared" si="0"/>
        <v>14000</v>
      </c>
      <c r="K30" s="1"/>
      <c r="L30" s="95"/>
      <c r="M30" s="95">
        <f t="shared" ref="M30:N37" si="10">L30</f>
        <v>0</v>
      </c>
      <c r="N30" s="95"/>
      <c r="O30" s="95"/>
      <c r="P30" s="95">
        <f t="shared" ref="P30:W37" si="11">O30</f>
        <v>0</v>
      </c>
      <c r="Q30" s="95">
        <f t="shared" si="11"/>
        <v>0</v>
      </c>
      <c r="R30" s="95">
        <f t="shared" si="11"/>
        <v>0</v>
      </c>
      <c r="S30" s="95">
        <f t="shared" si="11"/>
        <v>0</v>
      </c>
      <c r="T30" s="95">
        <v>14000</v>
      </c>
      <c r="U30" s="95"/>
      <c r="V30" s="95">
        <f t="shared" si="11"/>
        <v>0</v>
      </c>
      <c r="W30" s="95">
        <f t="shared" si="11"/>
        <v>0</v>
      </c>
      <c r="X30" s="640">
        <f t="shared" si="8"/>
        <v>14000</v>
      </c>
      <c r="Y30" t="b">
        <f t="shared" si="9"/>
        <v>1</v>
      </c>
    </row>
    <row r="31" spans="1:25">
      <c r="A31" s="24"/>
      <c r="B31" s="25"/>
      <c r="C31" s="59" t="s">
        <v>57</v>
      </c>
      <c r="D31" s="60" t="s">
        <v>179</v>
      </c>
      <c r="E31" s="60"/>
      <c r="F31" s="61"/>
      <c r="G31" s="33">
        <v>2</v>
      </c>
      <c r="H31" s="62" t="s">
        <v>167</v>
      </c>
      <c r="I31" s="35">
        <v>5200</v>
      </c>
      <c r="J31" s="30">
        <f t="shared" si="0"/>
        <v>10400</v>
      </c>
      <c r="K31" s="1"/>
      <c r="L31" s="95"/>
      <c r="M31" s="95">
        <f t="shared" si="10"/>
        <v>0</v>
      </c>
      <c r="N31" s="95">
        <f t="shared" si="10"/>
        <v>0</v>
      </c>
      <c r="O31" s="95"/>
      <c r="P31" s="95">
        <f t="shared" si="11"/>
        <v>0</v>
      </c>
      <c r="Q31" s="95">
        <f t="shared" si="11"/>
        <v>0</v>
      </c>
      <c r="R31" s="95">
        <f t="shared" si="11"/>
        <v>0</v>
      </c>
      <c r="S31" s="95">
        <f t="shared" si="11"/>
        <v>0</v>
      </c>
      <c r="T31" s="95">
        <v>10400</v>
      </c>
      <c r="U31" s="95"/>
      <c r="V31" s="95">
        <f t="shared" si="11"/>
        <v>0</v>
      </c>
      <c r="W31" s="95">
        <f t="shared" si="11"/>
        <v>0</v>
      </c>
      <c r="X31" s="640">
        <f t="shared" si="8"/>
        <v>10400</v>
      </c>
      <c r="Y31" t="b">
        <f t="shared" si="9"/>
        <v>1</v>
      </c>
    </row>
    <row r="32" spans="1:25">
      <c r="A32" s="24"/>
      <c r="B32" s="25"/>
      <c r="C32" s="59" t="s">
        <v>57</v>
      </c>
      <c r="D32" s="60" t="s">
        <v>263</v>
      </c>
      <c r="E32" s="60"/>
      <c r="F32" s="61"/>
      <c r="G32" s="33">
        <v>5</v>
      </c>
      <c r="H32" s="62" t="s">
        <v>170</v>
      </c>
      <c r="I32" s="35">
        <v>25000</v>
      </c>
      <c r="J32" s="30">
        <f t="shared" si="0"/>
        <v>125000</v>
      </c>
      <c r="K32" s="1"/>
      <c r="L32" s="95"/>
      <c r="M32" s="95">
        <f t="shared" si="10"/>
        <v>0</v>
      </c>
      <c r="N32" s="95">
        <v>50000</v>
      </c>
      <c r="O32" s="95"/>
      <c r="P32" s="95">
        <f t="shared" si="11"/>
        <v>0</v>
      </c>
      <c r="Q32" s="95">
        <f t="shared" si="11"/>
        <v>0</v>
      </c>
      <c r="R32" s="95">
        <f t="shared" si="11"/>
        <v>0</v>
      </c>
      <c r="S32" s="95">
        <f t="shared" si="11"/>
        <v>0</v>
      </c>
      <c r="T32" s="95">
        <v>75000</v>
      </c>
      <c r="U32" s="95"/>
      <c r="V32" s="95">
        <f t="shared" si="11"/>
        <v>0</v>
      </c>
      <c r="W32" s="95">
        <f t="shared" si="11"/>
        <v>0</v>
      </c>
      <c r="X32" s="640">
        <f t="shared" si="8"/>
        <v>125000</v>
      </c>
      <c r="Y32" t="b">
        <f t="shared" si="9"/>
        <v>1</v>
      </c>
    </row>
    <row r="33" spans="1:26">
      <c r="A33" s="24"/>
      <c r="B33" s="25"/>
      <c r="C33" s="59"/>
      <c r="D33" s="71"/>
      <c r="E33" s="51"/>
      <c r="F33" s="53"/>
      <c r="G33" s="33"/>
      <c r="H33" s="34"/>
      <c r="I33" s="35"/>
      <c r="J33" s="30"/>
      <c r="K33" s="1"/>
      <c r="L33" s="95"/>
      <c r="M33" s="95">
        <f t="shared" si="10"/>
        <v>0</v>
      </c>
      <c r="N33" s="95">
        <f t="shared" si="10"/>
        <v>0</v>
      </c>
      <c r="O33" s="95"/>
      <c r="P33" s="95">
        <f t="shared" si="11"/>
        <v>0</v>
      </c>
      <c r="Q33" s="95">
        <f t="shared" si="11"/>
        <v>0</v>
      </c>
      <c r="R33" s="95">
        <f t="shared" si="11"/>
        <v>0</v>
      </c>
      <c r="S33" s="95">
        <f t="shared" si="11"/>
        <v>0</v>
      </c>
      <c r="T33" s="95">
        <f t="shared" si="11"/>
        <v>0</v>
      </c>
      <c r="U33" s="95">
        <f t="shared" si="11"/>
        <v>0</v>
      </c>
      <c r="V33" s="95">
        <f t="shared" si="11"/>
        <v>0</v>
      </c>
      <c r="W33" s="95">
        <f t="shared" si="11"/>
        <v>0</v>
      </c>
      <c r="X33" s="640">
        <f t="shared" si="8"/>
        <v>0</v>
      </c>
    </row>
    <row r="34" spans="1:26" s="50" customFormat="1">
      <c r="A34" s="12" t="s">
        <v>514</v>
      </c>
      <c r="B34" s="13"/>
      <c r="C34" s="31" t="s">
        <v>265</v>
      </c>
      <c r="D34" s="21"/>
      <c r="E34" s="21"/>
      <c r="F34" s="22"/>
      <c r="G34" s="17"/>
      <c r="H34" s="13"/>
      <c r="I34" s="18"/>
      <c r="J34" s="18">
        <f>SUM(J35:J38)</f>
        <v>692500</v>
      </c>
      <c r="K34" s="2"/>
      <c r="L34" s="95"/>
      <c r="M34" s="95">
        <f t="shared" si="10"/>
        <v>0</v>
      </c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640">
        <f t="shared" si="8"/>
        <v>0</v>
      </c>
      <c r="Y34"/>
    </row>
    <row r="35" spans="1:26">
      <c r="A35" s="24"/>
      <c r="B35" s="25"/>
      <c r="C35" s="32" t="s">
        <v>57</v>
      </c>
      <c r="D35" s="27" t="s">
        <v>198</v>
      </c>
      <c r="E35" s="27"/>
      <c r="F35" s="28"/>
      <c r="G35" s="29">
        <v>850</v>
      </c>
      <c r="H35" s="25" t="s">
        <v>299</v>
      </c>
      <c r="I35" s="30">
        <v>250</v>
      </c>
      <c r="J35" s="30">
        <f t="shared" si="0"/>
        <v>212500</v>
      </c>
      <c r="K35" s="1"/>
      <c r="L35" s="95"/>
      <c r="M35" s="95">
        <f t="shared" si="10"/>
        <v>0</v>
      </c>
      <c r="N35" s="95">
        <f t="shared" si="10"/>
        <v>0</v>
      </c>
      <c r="O35" s="95"/>
      <c r="P35" s="95">
        <f t="shared" si="11"/>
        <v>0</v>
      </c>
      <c r="Q35" s="95">
        <v>62500</v>
      </c>
      <c r="R35" s="95"/>
      <c r="S35" s="95">
        <f t="shared" si="11"/>
        <v>0</v>
      </c>
      <c r="T35" s="95">
        <f t="shared" si="11"/>
        <v>0</v>
      </c>
      <c r="U35" s="95">
        <f t="shared" si="11"/>
        <v>0</v>
      </c>
      <c r="V35" s="95">
        <f t="shared" si="11"/>
        <v>0</v>
      </c>
      <c r="W35" s="95">
        <v>150000</v>
      </c>
      <c r="X35" s="640">
        <f t="shared" si="8"/>
        <v>212500</v>
      </c>
      <c r="Y35" t="b">
        <f t="shared" si="9"/>
        <v>1</v>
      </c>
      <c r="Z35" s="640">
        <f>J35-X35</f>
        <v>0</v>
      </c>
    </row>
    <row r="36" spans="1:26">
      <c r="A36" s="24"/>
      <c r="B36" s="25"/>
      <c r="C36" s="32" t="s">
        <v>57</v>
      </c>
      <c r="D36" s="27" t="s">
        <v>214</v>
      </c>
      <c r="E36" s="27"/>
      <c r="F36" s="28"/>
      <c r="G36" s="29">
        <v>6</v>
      </c>
      <c r="H36" s="25" t="s">
        <v>303</v>
      </c>
      <c r="I36" s="30">
        <v>50000</v>
      </c>
      <c r="J36" s="30">
        <f t="shared" si="0"/>
        <v>300000</v>
      </c>
      <c r="K36" s="1"/>
      <c r="L36" s="95"/>
      <c r="M36" s="95">
        <f t="shared" si="10"/>
        <v>0</v>
      </c>
      <c r="N36" s="95">
        <f t="shared" si="10"/>
        <v>0</v>
      </c>
      <c r="O36" s="95"/>
      <c r="P36" s="95">
        <f t="shared" si="11"/>
        <v>0</v>
      </c>
      <c r="Q36" s="95">
        <v>100000</v>
      </c>
      <c r="R36" s="95"/>
      <c r="S36" s="95">
        <f t="shared" si="11"/>
        <v>0</v>
      </c>
      <c r="T36" s="95">
        <f t="shared" si="11"/>
        <v>0</v>
      </c>
      <c r="U36" s="95">
        <f t="shared" si="11"/>
        <v>0</v>
      </c>
      <c r="V36" s="95">
        <f t="shared" si="11"/>
        <v>0</v>
      </c>
      <c r="W36" s="95">
        <v>200000</v>
      </c>
      <c r="X36" s="640">
        <f t="shared" si="8"/>
        <v>300000</v>
      </c>
      <c r="Y36" t="b">
        <f t="shared" si="9"/>
        <v>1</v>
      </c>
      <c r="Z36" s="640">
        <f t="shared" ref="Z36:Z38" si="12">J36-X36</f>
        <v>0</v>
      </c>
    </row>
    <row r="37" spans="1:26">
      <c r="A37" s="24"/>
      <c r="B37" s="25"/>
      <c r="C37" s="32" t="s">
        <v>57</v>
      </c>
      <c r="D37" s="27" t="s">
        <v>515</v>
      </c>
      <c r="E37" s="27"/>
      <c r="F37" s="28"/>
      <c r="G37" s="29">
        <v>6</v>
      </c>
      <c r="H37" s="25" t="s">
        <v>299</v>
      </c>
      <c r="I37" s="30">
        <v>7500</v>
      </c>
      <c r="J37" s="30">
        <f t="shared" si="0"/>
        <v>45000</v>
      </c>
      <c r="K37" s="1"/>
      <c r="L37" s="95"/>
      <c r="M37" s="95">
        <f t="shared" si="10"/>
        <v>0</v>
      </c>
      <c r="N37" s="95">
        <f t="shared" si="10"/>
        <v>0</v>
      </c>
      <c r="O37" s="95"/>
      <c r="P37" s="95">
        <f t="shared" si="11"/>
        <v>0</v>
      </c>
      <c r="Q37" s="95">
        <v>15000</v>
      </c>
      <c r="R37" s="95"/>
      <c r="S37" s="95">
        <f t="shared" si="11"/>
        <v>0</v>
      </c>
      <c r="T37" s="95">
        <f t="shared" si="11"/>
        <v>0</v>
      </c>
      <c r="U37" s="95">
        <f t="shared" si="11"/>
        <v>0</v>
      </c>
      <c r="V37" s="95">
        <f t="shared" si="11"/>
        <v>0</v>
      </c>
      <c r="W37" s="95">
        <v>30000</v>
      </c>
      <c r="X37" s="640">
        <f t="shared" si="8"/>
        <v>45000</v>
      </c>
      <c r="Y37" t="b">
        <f t="shared" si="9"/>
        <v>1</v>
      </c>
      <c r="Z37" s="640">
        <f t="shared" si="12"/>
        <v>0</v>
      </c>
    </row>
    <row r="38" spans="1:26">
      <c r="A38" s="24"/>
      <c r="B38" s="25"/>
      <c r="C38" s="32" t="s">
        <v>57</v>
      </c>
      <c r="D38" s="27" t="s">
        <v>516</v>
      </c>
      <c r="E38" s="27"/>
      <c r="F38" s="28"/>
      <c r="G38" s="29">
        <v>9</v>
      </c>
      <c r="H38" s="25" t="s">
        <v>299</v>
      </c>
      <c r="I38" s="30">
        <v>15000</v>
      </c>
      <c r="J38" s="30">
        <f t="shared" si="0"/>
        <v>135000</v>
      </c>
      <c r="K38" s="1"/>
      <c r="L38" s="95"/>
      <c r="M38" s="95">
        <f t="shared" ref="M38:M56" si="13">L38</f>
        <v>0</v>
      </c>
      <c r="N38" s="95">
        <v>15000</v>
      </c>
      <c r="O38" s="95"/>
      <c r="P38" s="95">
        <f t="shared" ref="P38:P56" si="14">O38</f>
        <v>0</v>
      </c>
      <c r="Q38" s="95">
        <v>30000</v>
      </c>
      <c r="R38" s="95"/>
      <c r="S38" s="95">
        <f t="shared" ref="S38:S56" si="15">R38</f>
        <v>0</v>
      </c>
      <c r="T38" s="95">
        <f t="shared" ref="T38:T56" si="16">S38</f>
        <v>0</v>
      </c>
      <c r="U38" s="95">
        <f t="shared" ref="U38:U56" si="17">T38</f>
        <v>0</v>
      </c>
      <c r="V38" s="95">
        <f t="shared" ref="V38:V56" si="18">U38</f>
        <v>0</v>
      </c>
      <c r="W38" s="95">
        <v>90000</v>
      </c>
      <c r="X38" s="640">
        <f t="shared" si="8"/>
        <v>135000</v>
      </c>
      <c r="Y38" t="b">
        <f t="shared" si="9"/>
        <v>1</v>
      </c>
      <c r="Z38" s="640">
        <f t="shared" si="12"/>
        <v>0</v>
      </c>
    </row>
    <row r="39" spans="1:26">
      <c r="A39" s="24"/>
      <c r="B39" s="25"/>
      <c r="C39" s="26"/>
      <c r="D39" s="27"/>
      <c r="E39" s="27"/>
      <c r="F39" s="28"/>
      <c r="G39" s="29"/>
      <c r="H39" s="25"/>
      <c r="I39" s="30"/>
      <c r="J39" s="30"/>
      <c r="K39" s="1"/>
      <c r="L39" s="95"/>
      <c r="M39" s="95">
        <f t="shared" si="13"/>
        <v>0</v>
      </c>
      <c r="N39" s="95">
        <f t="shared" ref="N39:N56" si="19">M39</f>
        <v>0</v>
      </c>
      <c r="O39" s="95"/>
      <c r="P39" s="95">
        <f t="shared" si="14"/>
        <v>0</v>
      </c>
      <c r="Q39" s="95">
        <f t="shared" ref="Q39:Q55" si="20">P39</f>
        <v>0</v>
      </c>
      <c r="R39" s="95">
        <f t="shared" ref="R39:R55" si="21">Q39</f>
        <v>0</v>
      </c>
      <c r="S39" s="95">
        <f t="shared" si="15"/>
        <v>0</v>
      </c>
      <c r="T39" s="95">
        <f t="shared" si="16"/>
        <v>0</v>
      </c>
      <c r="U39" s="95">
        <f t="shared" si="17"/>
        <v>0</v>
      </c>
      <c r="V39" s="95">
        <f t="shared" si="18"/>
        <v>0</v>
      </c>
      <c r="W39" s="95"/>
      <c r="X39" s="640">
        <f t="shared" si="8"/>
        <v>0</v>
      </c>
    </row>
    <row r="40" spans="1:26" s="50" customFormat="1">
      <c r="A40" s="12" t="s">
        <v>517</v>
      </c>
      <c r="B40" s="13"/>
      <c r="C40" s="31" t="s">
        <v>267</v>
      </c>
      <c r="D40" s="21"/>
      <c r="E40" s="21"/>
      <c r="F40" s="22"/>
      <c r="G40" s="17"/>
      <c r="H40" s="13"/>
      <c r="I40" s="18"/>
      <c r="J40" s="18">
        <f>J41+J45+J49</f>
        <v>5355000</v>
      </c>
      <c r="K40" s="2"/>
      <c r="L40" s="95"/>
      <c r="M40" s="95">
        <f t="shared" si="13"/>
        <v>0</v>
      </c>
      <c r="N40" s="95">
        <f t="shared" si="19"/>
        <v>0</v>
      </c>
      <c r="O40" s="95"/>
      <c r="P40" s="95">
        <f t="shared" si="14"/>
        <v>0</v>
      </c>
      <c r="Q40" s="95">
        <f t="shared" si="20"/>
        <v>0</v>
      </c>
      <c r="R40" s="95">
        <f t="shared" si="21"/>
        <v>0</v>
      </c>
      <c r="S40" s="95">
        <f t="shared" si="15"/>
        <v>0</v>
      </c>
      <c r="T40" s="95">
        <f t="shared" si="16"/>
        <v>0</v>
      </c>
      <c r="U40" s="95">
        <f t="shared" si="17"/>
        <v>0</v>
      </c>
      <c r="V40" s="95">
        <f t="shared" si="18"/>
        <v>0</v>
      </c>
      <c r="W40" s="95">
        <f t="shared" ref="W40:W56" si="22">V40</f>
        <v>0</v>
      </c>
      <c r="X40" s="640">
        <f t="shared" si="8"/>
        <v>0</v>
      </c>
      <c r="Y40"/>
    </row>
    <row r="41" spans="1:26">
      <c r="A41" s="24"/>
      <c r="B41" s="25"/>
      <c r="C41" s="26" t="s">
        <v>895</v>
      </c>
      <c r="D41" s="27"/>
      <c r="E41" s="27"/>
      <c r="F41" s="28"/>
      <c r="G41" s="29"/>
      <c r="H41" s="25"/>
      <c r="I41" s="30"/>
      <c r="J41" s="18">
        <f>SUM(J42:J44)</f>
        <v>245000</v>
      </c>
      <c r="K41" s="1"/>
      <c r="L41" s="95"/>
      <c r="M41" s="95">
        <f t="shared" si="13"/>
        <v>0</v>
      </c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640">
        <f t="shared" si="8"/>
        <v>0</v>
      </c>
    </row>
    <row r="42" spans="1:26">
      <c r="A42" s="24"/>
      <c r="B42" s="25"/>
      <c r="C42" s="32"/>
      <c r="D42" s="27" t="s">
        <v>306</v>
      </c>
      <c r="E42" s="27"/>
      <c r="F42" s="28"/>
      <c r="G42" s="29">
        <v>7</v>
      </c>
      <c r="H42" s="25" t="s">
        <v>209</v>
      </c>
      <c r="I42" s="30">
        <v>25000</v>
      </c>
      <c r="J42" s="30">
        <f>G42*I42</f>
        <v>175000</v>
      </c>
      <c r="K42" s="1"/>
      <c r="L42" s="95"/>
      <c r="M42" s="95">
        <f t="shared" si="13"/>
        <v>0</v>
      </c>
      <c r="N42" s="95">
        <f t="shared" si="19"/>
        <v>0</v>
      </c>
      <c r="O42" s="95"/>
      <c r="P42" s="95">
        <f t="shared" si="14"/>
        <v>0</v>
      </c>
      <c r="Q42" s="95">
        <v>175000</v>
      </c>
      <c r="R42" s="95"/>
      <c r="S42" s="95">
        <f t="shared" si="15"/>
        <v>0</v>
      </c>
      <c r="T42" s="95">
        <f t="shared" si="16"/>
        <v>0</v>
      </c>
      <c r="U42" s="95">
        <f t="shared" si="17"/>
        <v>0</v>
      </c>
      <c r="V42" s="95">
        <f t="shared" si="18"/>
        <v>0</v>
      </c>
      <c r="W42" s="95">
        <f t="shared" si="22"/>
        <v>0</v>
      </c>
      <c r="X42" s="640">
        <f t="shared" si="8"/>
        <v>175000</v>
      </c>
      <c r="Y42" t="b">
        <f t="shared" si="9"/>
        <v>1</v>
      </c>
    </row>
    <row r="43" spans="1:26">
      <c r="A43" s="24"/>
      <c r="B43" s="25"/>
      <c r="C43" s="32"/>
      <c r="D43" s="27" t="s">
        <v>307</v>
      </c>
      <c r="E43" s="27"/>
      <c r="F43" s="28"/>
      <c r="G43" s="29">
        <v>7</v>
      </c>
      <c r="H43" s="25" t="s">
        <v>209</v>
      </c>
      <c r="I43" s="30">
        <v>10000</v>
      </c>
      <c r="J43" s="30">
        <f>G43*I43</f>
        <v>70000</v>
      </c>
      <c r="K43" s="1"/>
      <c r="L43" s="95"/>
      <c r="M43" s="95">
        <f t="shared" si="13"/>
        <v>0</v>
      </c>
      <c r="N43" s="95">
        <f t="shared" si="19"/>
        <v>0</v>
      </c>
      <c r="O43" s="95"/>
      <c r="P43" s="95">
        <f t="shared" si="14"/>
        <v>0</v>
      </c>
      <c r="Q43" s="95">
        <v>70000</v>
      </c>
      <c r="R43" s="95"/>
      <c r="S43" s="95">
        <f t="shared" si="15"/>
        <v>0</v>
      </c>
      <c r="T43" s="95">
        <f t="shared" si="16"/>
        <v>0</v>
      </c>
      <c r="U43" s="95">
        <f t="shared" si="17"/>
        <v>0</v>
      </c>
      <c r="V43" s="95">
        <f t="shared" si="18"/>
        <v>0</v>
      </c>
      <c r="W43" s="95">
        <f t="shared" si="22"/>
        <v>0</v>
      </c>
      <c r="X43" s="640">
        <f t="shared" si="8"/>
        <v>70000</v>
      </c>
      <c r="Y43" t="b">
        <f t="shared" si="9"/>
        <v>1</v>
      </c>
    </row>
    <row r="44" spans="1:26">
      <c r="A44" s="24"/>
      <c r="B44" s="25"/>
      <c r="C44" s="32"/>
      <c r="D44" s="27"/>
      <c r="E44" s="27"/>
      <c r="F44" s="28"/>
      <c r="G44" s="29"/>
      <c r="H44" s="25"/>
      <c r="I44" s="30"/>
      <c r="J44" s="30"/>
      <c r="K44" s="1"/>
      <c r="L44" s="95"/>
      <c r="M44" s="95">
        <f t="shared" si="13"/>
        <v>0</v>
      </c>
      <c r="N44" s="95">
        <f t="shared" si="19"/>
        <v>0</v>
      </c>
      <c r="O44" s="95"/>
      <c r="P44" s="95">
        <f t="shared" si="14"/>
        <v>0</v>
      </c>
      <c r="Q44" s="95">
        <f t="shared" si="20"/>
        <v>0</v>
      </c>
      <c r="R44" s="95">
        <f t="shared" si="21"/>
        <v>0</v>
      </c>
      <c r="S44" s="95">
        <f t="shared" si="15"/>
        <v>0</v>
      </c>
      <c r="T44" s="95">
        <f t="shared" si="16"/>
        <v>0</v>
      </c>
      <c r="U44" s="95">
        <f t="shared" si="17"/>
        <v>0</v>
      </c>
      <c r="V44" s="95">
        <f t="shared" si="18"/>
        <v>0</v>
      </c>
      <c r="W44" s="95">
        <f t="shared" si="22"/>
        <v>0</v>
      </c>
      <c r="X44" s="640">
        <f t="shared" si="8"/>
        <v>0</v>
      </c>
    </row>
    <row r="45" spans="1:26">
      <c r="A45" s="24"/>
      <c r="B45" s="25"/>
      <c r="C45" s="26" t="s">
        <v>897</v>
      </c>
      <c r="D45" s="27"/>
      <c r="E45" s="27"/>
      <c r="F45" s="28"/>
      <c r="G45" s="29"/>
      <c r="H45" s="25"/>
      <c r="I45" s="30"/>
      <c r="J45" s="18">
        <f>SUM(J46:J48)</f>
        <v>70000</v>
      </c>
      <c r="K45" s="1"/>
      <c r="L45" s="95"/>
      <c r="M45" s="95">
        <f t="shared" si="13"/>
        <v>0</v>
      </c>
      <c r="N45" s="95">
        <f t="shared" si="19"/>
        <v>0</v>
      </c>
      <c r="O45" s="95"/>
      <c r="P45" s="95">
        <f t="shared" si="14"/>
        <v>0</v>
      </c>
      <c r="Q45" s="95">
        <f t="shared" si="20"/>
        <v>0</v>
      </c>
      <c r="R45" s="95">
        <f t="shared" si="21"/>
        <v>0</v>
      </c>
      <c r="S45" s="95">
        <f t="shared" si="15"/>
        <v>0</v>
      </c>
      <c r="T45" s="95">
        <f t="shared" si="16"/>
        <v>0</v>
      </c>
      <c r="U45" s="95">
        <f t="shared" si="17"/>
        <v>0</v>
      </c>
      <c r="V45" s="95">
        <f t="shared" si="18"/>
        <v>0</v>
      </c>
      <c r="W45" s="95">
        <f t="shared" si="22"/>
        <v>0</v>
      </c>
      <c r="X45" s="640">
        <f t="shared" si="8"/>
        <v>0</v>
      </c>
    </row>
    <row r="46" spans="1:26">
      <c r="A46" s="24"/>
      <c r="B46" s="25"/>
      <c r="C46" s="32"/>
      <c r="D46" s="27" t="s">
        <v>306</v>
      </c>
      <c r="E46" s="27"/>
      <c r="F46" s="28"/>
      <c r="G46" s="29">
        <v>2</v>
      </c>
      <c r="H46" s="25" t="s">
        <v>209</v>
      </c>
      <c r="I46" s="30">
        <v>25000</v>
      </c>
      <c r="J46" s="30">
        <f>G46*I46</f>
        <v>50000</v>
      </c>
      <c r="K46" s="1"/>
      <c r="L46" s="95"/>
      <c r="M46" s="95">
        <f t="shared" si="13"/>
        <v>0</v>
      </c>
      <c r="N46" s="95">
        <f t="shared" si="19"/>
        <v>0</v>
      </c>
      <c r="O46" s="95"/>
      <c r="P46" s="95">
        <f t="shared" si="14"/>
        <v>0</v>
      </c>
      <c r="Q46" s="95">
        <f t="shared" si="20"/>
        <v>0</v>
      </c>
      <c r="R46" s="95">
        <f t="shared" si="21"/>
        <v>0</v>
      </c>
      <c r="S46" s="95">
        <f t="shared" si="15"/>
        <v>0</v>
      </c>
      <c r="T46" s="95">
        <v>50000</v>
      </c>
      <c r="U46" s="95"/>
      <c r="V46" s="95">
        <f t="shared" si="18"/>
        <v>0</v>
      </c>
      <c r="W46" s="95">
        <f t="shared" si="22"/>
        <v>0</v>
      </c>
      <c r="X46" s="640">
        <f t="shared" si="8"/>
        <v>50000</v>
      </c>
      <c r="Y46" t="b">
        <f t="shared" si="9"/>
        <v>1</v>
      </c>
    </row>
    <row r="47" spans="1:26">
      <c r="A47" s="24"/>
      <c r="B47" s="25"/>
      <c r="C47" s="32"/>
      <c r="D47" s="27" t="s">
        <v>307</v>
      </c>
      <c r="E47" s="27"/>
      <c r="F47" s="28"/>
      <c r="G47" s="29">
        <v>2</v>
      </c>
      <c r="H47" s="25" t="s">
        <v>209</v>
      </c>
      <c r="I47" s="30">
        <v>10000</v>
      </c>
      <c r="J47" s="30">
        <f>G47*I47</f>
        <v>20000</v>
      </c>
      <c r="K47" s="1"/>
      <c r="L47" s="95"/>
      <c r="M47" s="95">
        <f t="shared" si="13"/>
        <v>0</v>
      </c>
      <c r="N47" s="95">
        <f t="shared" si="19"/>
        <v>0</v>
      </c>
      <c r="O47" s="95"/>
      <c r="P47" s="95">
        <f t="shared" si="14"/>
        <v>0</v>
      </c>
      <c r="Q47" s="95">
        <f t="shared" si="20"/>
        <v>0</v>
      </c>
      <c r="R47" s="95">
        <f t="shared" si="21"/>
        <v>0</v>
      </c>
      <c r="S47" s="95">
        <f t="shared" si="15"/>
        <v>0</v>
      </c>
      <c r="T47" s="95">
        <v>20000</v>
      </c>
      <c r="U47" s="95"/>
      <c r="V47" s="95">
        <f t="shared" si="18"/>
        <v>0</v>
      </c>
      <c r="W47" s="95">
        <f t="shared" si="22"/>
        <v>0</v>
      </c>
      <c r="X47" s="640">
        <f t="shared" si="8"/>
        <v>20000</v>
      </c>
      <c r="Y47" t="b">
        <f t="shared" si="9"/>
        <v>1</v>
      </c>
    </row>
    <row r="48" spans="1:26">
      <c r="A48" s="24"/>
      <c r="B48" s="25"/>
      <c r="C48" s="32"/>
      <c r="D48" s="27"/>
      <c r="E48" s="27"/>
      <c r="F48" s="28"/>
      <c r="G48" s="29"/>
      <c r="H48" s="25"/>
      <c r="I48" s="30"/>
      <c r="J48" s="30"/>
      <c r="K48" s="1"/>
      <c r="L48" s="95"/>
      <c r="M48" s="95">
        <f t="shared" si="13"/>
        <v>0</v>
      </c>
      <c r="N48" s="95">
        <f t="shared" si="19"/>
        <v>0</v>
      </c>
      <c r="O48" s="95"/>
      <c r="P48" s="95">
        <f t="shared" si="14"/>
        <v>0</v>
      </c>
      <c r="Q48" s="95">
        <f t="shared" si="20"/>
        <v>0</v>
      </c>
      <c r="R48" s="95">
        <f t="shared" si="21"/>
        <v>0</v>
      </c>
      <c r="S48" s="95">
        <f t="shared" si="15"/>
        <v>0</v>
      </c>
      <c r="T48" s="95">
        <f t="shared" si="16"/>
        <v>0</v>
      </c>
      <c r="U48" s="95">
        <f t="shared" si="17"/>
        <v>0</v>
      </c>
      <c r="V48" s="95">
        <f t="shared" si="18"/>
        <v>0</v>
      </c>
      <c r="W48" s="95">
        <f t="shared" si="22"/>
        <v>0</v>
      </c>
      <c r="X48" s="640">
        <f t="shared" si="8"/>
        <v>0</v>
      </c>
    </row>
    <row r="49" spans="1:25">
      <c r="A49" s="24"/>
      <c r="B49" s="25"/>
      <c r="C49" s="26" t="s">
        <v>896</v>
      </c>
      <c r="D49" s="27"/>
      <c r="E49" s="27"/>
      <c r="F49" s="28"/>
      <c r="G49" s="29"/>
      <c r="H49" s="25"/>
      <c r="I49" s="30"/>
      <c r="J49" s="18">
        <f>SUM(J50:J52)</f>
        <v>5040000</v>
      </c>
      <c r="K49" s="1"/>
      <c r="L49" s="95"/>
      <c r="M49" s="95">
        <f t="shared" si="13"/>
        <v>0</v>
      </c>
      <c r="N49" s="95">
        <f t="shared" si="19"/>
        <v>0</v>
      </c>
      <c r="O49" s="95"/>
      <c r="P49" s="95">
        <f t="shared" si="14"/>
        <v>0</v>
      </c>
      <c r="Q49" s="95">
        <f t="shared" si="20"/>
        <v>0</v>
      </c>
      <c r="R49" s="95">
        <f t="shared" si="21"/>
        <v>0</v>
      </c>
      <c r="S49" s="95">
        <f t="shared" si="15"/>
        <v>0</v>
      </c>
      <c r="T49" s="95">
        <f t="shared" si="16"/>
        <v>0</v>
      </c>
      <c r="U49" s="95">
        <f t="shared" si="17"/>
        <v>0</v>
      </c>
      <c r="V49" s="95">
        <f t="shared" si="18"/>
        <v>0</v>
      </c>
      <c r="W49" s="95">
        <f t="shared" si="22"/>
        <v>0</v>
      </c>
      <c r="X49" s="640">
        <f t="shared" si="8"/>
        <v>0</v>
      </c>
    </row>
    <row r="50" spans="1:25">
      <c r="A50" s="24"/>
      <c r="B50" s="25"/>
      <c r="C50" s="32"/>
      <c r="D50" s="27" t="s">
        <v>904</v>
      </c>
      <c r="E50" s="27"/>
      <c r="F50" s="28"/>
      <c r="G50" s="29">
        <f>24*6</f>
        <v>144</v>
      </c>
      <c r="H50" s="25" t="s">
        <v>209</v>
      </c>
      <c r="I50" s="30">
        <v>25000</v>
      </c>
      <c r="J50" s="30">
        <f>G50*I50</f>
        <v>3600000</v>
      </c>
      <c r="K50" s="1"/>
      <c r="L50" s="95"/>
      <c r="M50" s="95"/>
      <c r="N50" s="95">
        <v>600000</v>
      </c>
      <c r="O50" s="95"/>
      <c r="P50" s="95">
        <f t="shared" si="14"/>
        <v>0</v>
      </c>
      <c r="Q50" s="95">
        <v>1200000</v>
      </c>
      <c r="R50" s="95"/>
      <c r="S50" s="95">
        <f t="shared" si="15"/>
        <v>0</v>
      </c>
      <c r="T50" s="95">
        <v>600000</v>
      </c>
      <c r="U50" s="95"/>
      <c r="V50" s="95">
        <f t="shared" si="18"/>
        <v>0</v>
      </c>
      <c r="W50" s="95">
        <v>1200000</v>
      </c>
      <c r="X50" s="640">
        <f t="shared" si="8"/>
        <v>3600000</v>
      </c>
      <c r="Y50" t="b">
        <f t="shared" si="9"/>
        <v>1</v>
      </c>
    </row>
    <row r="51" spans="1:25">
      <c r="A51" s="24"/>
      <c r="B51" s="25"/>
      <c r="C51" s="32"/>
      <c r="D51" s="27" t="s">
        <v>901</v>
      </c>
      <c r="E51" s="27"/>
      <c r="F51" s="28"/>
      <c r="G51" s="29">
        <f>G50</f>
        <v>144</v>
      </c>
      <c r="H51" s="25" t="s">
        <v>209</v>
      </c>
      <c r="I51" s="30">
        <v>10000</v>
      </c>
      <c r="J51" s="30">
        <f>G51*I51</f>
        <v>1440000</v>
      </c>
      <c r="K51" s="1"/>
      <c r="L51" s="95"/>
      <c r="M51" s="95">
        <f t="shared" si="13"/>
        <v>0</v>
      </c>
      <c r="N51" s="95">
        <f>J51/6</f>
        <v>240000</v>
      </c>
      <c r="O51" s="95"/>
      <c r="P51" s="95">
        <f t="shared" si="14"/>
        <v>0</v>
      </c>
      <c r="Q51" s="95">
        <v>480000</v>
      </c>
      <c r="R51" s="95"/>
      <c r="S51" s="95">
        <f t="shared" si="15"/>
        <v>0</v>
      </c>
      <c r="T51" s="95">
        <v>240000</v>
      </c>
      <c r="U51" s="95"/>
      <c r="V51" s="95">
        <f t="shared" si="18"/>
        <v>0</v>
      </c>
      <c r="W51" s="95">
        <v>480000</v>
      </c>
      <c r="X51" s="640">
        <f t="shared" si="8"/>
        <v>1440000</v>
      </c>
      <c r="Y51" t="b">
        <f t="shared" si="9"/>
        <v>1</v>
      </c>
    </row>
    <row r="52" spans="1:25">
      <c r="A52" s="24"/>
      <c r="B52" s="25"/>
      <c r="C52" s="32"/>
      <c r="D52" s="27"/>
      <c r="E52" s="27"/>
      <c r="F52" s="28"/>
      <c r="G52" s="29"/>
      <c r="H52" s="25"/>
      <c r="I52" s="30"/>
      <c r="J52" s="30"/>
      <c r="K52" s="1"/>
      <c r="L52" s="95"/>
      <c r="M52" s="95">
        <f t="shared" si="13"/>
        <v>0</v>
      </c>
      <c r="N52" s="95">
        <f t="shared" si="19"/>
        <v>0</v>
      </c>
      <c r="O52" s="95"/>
      <c r="P52" s="95">
        <f t="shared" si="14"/>
        <v>0</v>
      </c>
      <c r="Q52" s="95">
        <f t="shared" si="20"/>
        <v>0</v>
      </c>
      <c r="R52" s="95">
        <f t="shared" si="21"/>
        <v>0</v>
      </c>
      <c r="S52" s="95">
        <f t="shared" si="15"/>
        <v>0</v>
      </c>
      <c r="T52" s="95">
        <f t="shared" si="16"/>
        <v>0</v>
      </c>
      <c r="U52" s="95">
        <f t="shared" si="17"/>
        <v>0</v>
      </c>
      <c r="V52" s="95">
        <f t="shared" si="18"/>
        <v>0</v>
      </c>
      <c r="W52" s="95">
        <f t="shared" si="22"/>
        <v>0</v>
      </c>
      <c r="X52" s="640">
        <f t="shared" si="8"/>
        <v>0</v>
      </c>
    </row>
    <row r="53" spans="1:25">
      <c r="A53" s="346" t="s">
        <v>902</v>
      </c>
      <c r="B53" s="25"/>
      <c r="C53" s="345" t="s">
        <v>898</v>
      </c>
      <c r="D53" s="27"/>
      <c r="E53" s="27"/>
      <c r="F53" s="28"/>
      <c r="G53" s="29"/>
      <c r="H53" s="25"/>
      <c r="I53" s="30"/>
      <c r="J53" s="347">
        <f>SUM(J54:J57)</f>
        <v>3675000</v>
      </c>
      <c r="K53" s="1"/>
      <c r="L53" s="95"/>
      <c r="M53" s="95">
        <f t="shared" si="13"/>
        <v>0</v>
      </c>
      <c r="N53" s="95">
        <f t="shared" si="19"/>
        <v>0</v>
      </c>
      <c r="O53" s="95"/>
      <c r="P53" s="95">
        <f t="shared" si="14"/>
        <v>0</v>
      </c>
      <c r="Q53" s="95">
        <f t="shared" si="20"/>
        <v>0</v>
      </c>
      <c r="R53" s="95">
        <f t="shared" si="21"/>
        <v>0</v>
      </c>
      <c r="S53" s="95">
        <f t="shared" si="15"/>
        <v>0</v>
      </c>
      <c r="T53" s="95">
        <f t="shared" si="16"/>
        <v>0</v>
      </c>
      <c r="U53" s="95">
        <f t="shared" si="17"/>
        <v>0</v>
      </c>
      <c r="V53" s="95">
        <f t="shared" si="18"/>
        <v>0</v>
      </c>
      <c r="W53" s="95">
        <f t="shared" si="22"/>
        <v>0</v>
      </c>
      <c r="X53" s="640">
        <f t="shared" si="8"/>
        <v>0</v>
      </c>
    </row>
    <row r="54" spans="1:25">
      <c r="A54" s="24"/>
      <c r="B54" s="25"/>
      <c r="C54" s="32"/>
      <c r="D54" s="27" t="s">
        <v>903</v>
      </c>
      <c r="E54" s="27"/>
      <c r="F54" s="28"/>
      <c r="G54" s="29">
        <v>35</v>
      </c>
      <c r="H54" s="25" t="s">
        <v>170</v>
      </c>
      <c r="I54" s="30">
        <v>25000</v>
      </c>
      <c r="J54" s="30">
        <f>G54*I54</f>
        <v>875000</v>
      </c>
      <c r="K54" s="1"/>
      <c r="L54" s="95"/>
      <c r="M54" s="95">
        <f t="shared" si="13"/>
        <v>0</v>
      </c>
      <c r="N54" s="95">
        <f t="shared" si="19"/>
        <v>0</v>
      </c>
      <c r="O54" s="95"/>
      <c r="P54" s="95">
        <f t="shared" si="14"/>
        <v>0</v>
      </c>
      <c r="Q54" s="95">
        <v>875000</v>
      </c>
      <c r="R54" s="95"/>
      <c r="S54" s="95">
        <f t="shared" si="15"/>
        <v>0</v>
      </c>
      <c r="T54" s="95">
        <f t="shared" si="16"/>
        <v>0</v>
      </c>
      <c r="U54" s="95">
        <f t="shared" si="17"/>
        <v>0</v>
      </c>
      <c r="V54" s="95">
        <f t="shared" si="18"/>
        <v>0</v>
      </c>
      <c r="W54" s="95">
        <f t="shared" si="22"/>
        <v>0</v>
      </c>
      <c r="X54" s="640">
        <f t="shared" si="8"/>
        <v>875000</v>
      </c>
      <c r="Y54" t="b">
        <f t="shared" si="9"/>
        <v>1</v>
      </c>
    </row>
    <row r="55" spans="1:25">
      <c r="A55" s="24"/>
      <c r="B55" s="25"/>
      <c r="C55" s="26"/>
      <c r="D55" s="27" t="s">
        <v>899</v>
      </c>
      <c r="E55" s="27"/>
      <c r="F55" s="28"/>
      <c r="G55" s="29">
        <v>2</v>
      </c>
      <c r="H55" s="25" t="s">
        <v>579</v>
      </c>
      <c r="I55" s="30">
        <v>100000</v>
      </c>
      <c r="J55" s="30">
        <f>G55*I55</f>
        <v>200000</v>
      </c>
      <c r="K55" s="1"/>
      <c r="L55" s="95"/>
      <c r="M55" s="95">
        <f t="shared" si="13"/>
        <v>0</v>
      </c>
      <c r="N55" s="95">
        <f t="shared" si="19"/>
        <v>0</v>
      </c>
      <c r="O55" s="95"/>
      <c r="P55" s="95">
        <f t="shared" si="14"/>
        <v>0</v>
      </c>
      <c r="Q55" s="95">
        <f t="shared" si="20"/>
        <v>0</v>
      </c>
      <c r="R55" s="95">
        <f t="shared" si="21"/>
        <v>0</v>
      </c>
      <c r="S55" s="95">
        <f t="shared" si="15"/>
        <v>0</v>
      </c>
      <c r="T55" s="95">
        <v>200000</v>
      </c>
      <c r="U55" s="95"/>
      <c r="V55" s="95">
        <f t="shared" si="18"/>
        <v>0</v>
      </c>
      <c r="W55" s="95">
        <f t="shared" si="22"/>
        <v>0</v>
      </c>
      <c r="X55" s="640">
        <f t="shared" si="8"/>
        <v>200000</v>
      </c>
      <c r="Y55" t="b">
        <f t="shared" si="9"/>
        <v>1</v>
      </c>
    </row>
    <row r="56" spans="1:25">
      <c r="A56" s="24"/>
      <c r="B56" s="25"/>
      <c r="C56" s="342"/>
      <c r="D56" s="343" t="s">
        <v>900</v>
      </c>
      <c r="E56" s="343"/>
      <c r="F56" s="344"/>
      <c r="G56" s="29">
        <v>1</v>
      </c>
      <c r="H56" s="25" t="str">
        <f>H55</f>
        <v>Potong</v>
      </c>
      <c r="I56" s="30">
        <v>500000</v>
      </c>
      <c r="J56" s="30">
        <f>G56*I56</f>
        <v>500000</v>
      </c>
      <c r="K56" s="1"/>
      <c r="L56" s="95"/>
      <c r="M56" s="95">
        <f t="shared" si="13"/>
        <v>0</v>
      </c>
      <c r="N56" s="95">
        <f t="shared" si="19"/>
        <v>0</v>
      </c>
      <c r="O56" s="95"/>
      <c r="P56" s="95">
        <f t="shared" si="14"/>
        <v>0</v>
      </c>
      <c r="Q56" s="95">
        <v>500000</v>
      </c>
      <c r="R56" s="95"/>
      <c r="S56" s="95">
        <f t="shared" si="15"/>
        <v>0</v>
      </c>
      <c r="T56" s="95">
        <f t="shared" si="16"/>
        <v>0</v>
      </c>
      <c r="U56" s="95">
        <f t="shared" si="17"/>
        <v>0</v>
      </c>
      <c r="V56" s="95">
        <f t="shared" si="18"/>
        <v>0</v>
      </c>
      <c r="W56" s="95">
        <f t="shared" si="22"/>
        <v>0</v>
      </c>
      <c r="X56" s="640">
        <f t="shared" si="8"/>
        <v>500000</v>
      </c>
      <c r="Y56" t="b">
        <f t="shared" si="9"/>
        <v>1</v>
      </c>
    </row>
    <row r="57" spans="1:25">
      <c r="A57" s="24"/>
      <c r="B57" s="25"/>
      <c r="C57" s="342"/>
      <c r="D57" s="343" t="s">
        <v>900</v>
      </c>
      <c r="E57" s="343"/>
      <c r="F57" s="344"/>
      <c r="G57" s="29">
        <v>15</v>
      </c>
      <c r="H57" s="25" t="str">
        <f>H56</f>
        <v>Potong</v>
      </c>
      <c r="I57" s="30">
        <v>140000</v>
      </c>
      <c r="J57" s="30">
        <f>G57*I57</f>
        <v>2100000</v>
      </c>
      <c r="K57" s="1"/>
      <c r="L57" s="95"/>
      <c r="M57" s="95">
        <f t="shared" ref="M57" si="23">L57</f>
        <v>0</v>
      </c>
      <c r="N57" s="95">
        <f t="shared" ref="N57" si="24">M57</f>
        <v>0</v>
      </c>
      <c r="O57" s="95"/>
      <c r="P57" s="95">
        <f t="shared" ref="P57" si="25">O57</f>
        <v>0</v>
      </c>
      <c r="Q57" s="95">
        <v>2100000</v>
      </c>
      <c r="R57" s="95"/>
      <c r="S57" s="95">
        <f t="shared" ref="S57" si="26">R57</f>
        <v>0</v>
      </c>
      <c r="T57" s="95">
        <f t="shared" ref="T57" si="27">S57</f>
        <v>0</v>
      </c>
      <c r="U57" s="95">
        <f t="shared" ref="U57" si="28">T57</f>
        <v>0</v>
      </c>
      <c r="V57" s="95">
        <f t="shared" ref="V57" si="29">U57</f>
        <v>0</v>
      </c>
      <c r="W57" s="95">
        <f t="shared" ref="W57" si="30">V57</f>
        <v>0</v>
      </c>
      <c r="X57" s="640">
        <f>SUM(L57:W57)</f>
        <v>2100000</v>
      </c>
      <c r="Y57" t="b">
        <f t="shared" si="9"/>
        <v>1</v>
      </c>
    </row>
    <row r="58" spans="1:25" ht="15.75" thickBot="1">
      <c r="A58" s="24"/>
      <c r="B58" s="25"/>
      <c r="C58" s="36"/>
      <c r="D58" s="37"/>
      <c r="E58" s="37"/>
      <c r="F58" s="38"/>
      <c r="G58" s="29"/>
      <c r="H58" s="25"/>
      <c r="I58" s="30"/>
      <c r="J58" s="30"/>
      <c r="K58" s="1"/>
      <c r="L58" s="3"/>
      <c r="M58" s="3"/>
      <c r="N58" s="3"/>
      <c r="O58" s="3"/>
      <c r="Q58" s="640">
        <f>SUM(Q55:Q57)</f>
        <v>2600000</v>
      </c>
      <c r="R58" s="640">
        <f t="shared" ref="R58:W58" si="31">SUM(R55:R57)</f>
        <v>0</v>
      </c>
      <c r="S58" s="640">
        <f t="shared" si="31"/>
        <v>0</v>
      </c>
      <c r="T58" s="640">
        <f t="shared" si="31"/>
        <v>200000</v>
      </c>
      <c r="U58" s="640">
        <f t="shared" si="31"/>
        <v>0</v>
      </c>
      <c r="V58" s="640">
        <f t="shared" si="31"/>
        <v>0</v>
      </c>
      <c r="W58" s="640">
        <f t="shared" si="31"/>
        <v>0</v>
      </c>
    </row>
    <row r="59" spans="1:25" ht="15.75" thickTop="1">
      <c r="A59" s="982" t="s">
        <v>126</v>
      </c>
      <c r="B59" s="982"/>
      <c r="C59" s="982"/>
      <c r="D59" s="982"/>
      <c r="E59" s="982"/>
      <c r="F59" s="982"/>
      <c r="G59" s="982"/>
      <c r="H59" s="982"/>
      <c r="I59" s="982"/>
      <c r="J59" s="39">
        <f>J18</f>
        <v>10351900</v>
      </c>
      <c r="K59" s="1"/>
      <c r="L59" s="3">
        <f>SUM(L16:L58)</f>
        <v>0</v>
      </c>
      <c r="M59" s="3">
        <f t="shared" ref="M59:W59" si="32">SUM(M16:M58)</f>
        <v>0</v>
      </c>
      <c r="N59" s="3">
        <f t="shared" si="32"/>
        <v>1140000</v>
      </c>
      <c r="O59" s="3">
        <f t="shared" si="32"/>
        <v>0</v>
      </c>
      <c r="P59" s="3">
        <f t="shared" si="32"/>
        <v>0</v>
      </c>
      <c r="Q59" s="3">
        <f t="shared" si="32"/>
        <v>8207500</v>
      </c>
      <c r="R59" s="3">
        <f t="shared" si="32"/>
        <v>0</v>
      </c>
      <c r="S59" s="3">
        <f t="shared" si="32"/>
        <v>0</v>
      </c>
      <c r="T59" s="3">
        <f t="shared" si="32"/>
        <v>1654400</v>
      </c>
      <c r="U59" s="3">
        <f t="shared" si="32"/>
        <v>0</v>
      </c>
      <c r="V59" s="3">
        <f t="shared" si="32"/>
        <v>0</v>
      </c>
      <c r="W59" s="3">
        <f t="shared" si="32"/>
        <v>2150000</v>
      </c>
    </row>
    <row r="60" spans="1:25">
      <c r="A60" s="40"/>
      <c r="B60" s="983" t="s">
        <v>127</v>
      </c>
      <c r="C60" s="983"/>
      <c r="D60" s="983"/>
      <c r="E60" s="983"/>
      <c r="F60" s="983"/>
      <c r="G60" s="41"/>
      <c r="H60" s="41"/>
      <c r="I60" s="41"/>
      <c r="J60" s="42"/>
      <c r="K60" s="1"/>
      <c r="L60" s="23">
        <f>SUM(L59:O59)</f>
        <v>1140000</v>
      </c>
      <c r="M60" s="43">
        <f>J59-L60</f>
        <v>9211900</v>
      </c>
      <c r="N60" s="3"/>
      <c r="O60" s="3"/>
    </row>
    <row r="61" spans="1:25">
      <c r="A61" s="977" t="s">
        <v>128</v>
      </c>
      <c r="B61" s="975"/>
      <c r="C61" s="975"/>
      <c r="D61" s="7" t="s">
        <v>95</v>
      </c>
      <c r="E61" s="978">
        <f>J59/4</f>
        <v>2587975</v>
      </c>
      <c r="F61" s="978"/>
      <c r="G61" s="4"/>
      <c r="H61" s="4"/>
      <c r="I61" s="4"/>
      <c r="J61" s="44"/>
      <c r="K61" s="1"/>
      <c r="L61" s="3"/>
      <c r="M61" s="3"/>
      <c r="N61" s="3"/>
      <c r="O61" s="3"/>
    </row>
    <row r="62" spans="1:25">
      <c r="A62" s="977" t="s">
        <v>129</v>
      </c>
      <c r="B62" s="975"/>
      <c r="C62" s="975"/>
      <c r="D62" s="7" t="s">
        <v>95</v>
      </c>
      <c r="E62" s="978">
        <f>E61</f>
        <v>2587975</v>
      </c>
      <c r="F62" s="978"/>
      <c r="G62" s="4"/>
      <c r="H62" s="4"/>
      <c r="I62" s="4"/>
      <c r="J62" s="44"/>
      <c r="K62" s="1"/>
      <c r="L62" s="3"/>
      <c r="M62" s="3"/>
      <c r="N62" s="3"/>
      <c r="O62" s="3"/>
    </row>
    <row r="63" spans="1:25">
      <c r="A63" s="977" t="s">
        <v>130</v>
      </c>
      <c r="B63" s="975"/>
      <c r="C63" s="975"/>
      <c r="D63" s="7" t="s">
        <v>95</v>
      </c>
      <c r="E63" s="978">
        <f t="shared" ref="E63:E64" si="33">E62</f>
        <v>2587975</v>
      </c>
      <c r="F63" s="978"/>
      <c r="G63" s="4"/>
      <c r="H63" s="4"/>
      <c r="I63" s="4"/>
      <c r="J63" s="44"/>
      <c r="K63" s="1"/>
      <c r="L63" s="3"/>
      <c r="M63" s="3"/>
      <c r="N63" s="3"/>
      <c r="O63" s="3"/>
    </row>
    <row r="64" spans="1:25">
      <c r="A64" s="979" t="s">
        <v>131</v>
      </c>
      <c r="B64" s="980"/>
      <c r="C64" s="980"/>
      <c r="D64" s="45" t="s">
        <v>95</v>
      </c>
      <c r="E64" s="978">
        <f t="shared" si="33"/>
        <v>2587975</v>
      </c>
      <c r="F64" s="978"/>
      <c r="G64" s="46"/>
      <c r="H64" s="46"/>
      <c r="I64" s="46"/>
      <c r="J64" s="47"/>
      <c r="K64" s="1"/>
      <c r="L64" s="3"/>
      <c r="M64" s="3"/>
      <c r="N64" s="3"/>
      <c r="O64" s="3"/>
    </row>
    <row r="65" spans="1:15">
      <c r="A65" s="131"/>
      <c r="B65" s="132"/>
      <c r="C65" s="132"/>
      <c r="D65" s="132"/>
      <c r="E65" s="132"/>
      <c r="F65" s="133"/>
      <c r="G65" s="961" t="s">
        <v>1108</v>
      </c>
      <c r="H65" s="961"/>
      <c r="I65" s="961"/>
      <c r="J65" s="962"/>
      <c r="K65" s="1"/>
      <c r="L65" s="3"/>
      <c r="M65" s="3"/>
      <c r="N65" s="3"/>
      <c r="O65" s="3"/>
    </row>
    <row r="66" spans="1:15">
      <c r="A66" s="139"/>
      <c r="B66" s="947"/>
      <c r="C66" s="947"/>
      <c r="D66" s="947"/>
      <c r="E66" s="947"/>
      <c r="F66" s="948"/>
      <c r="G66" s="96"/>
      <c r="H66" s="96"/>
      <c r="I66" s="96"/>
      <c r="J66" s="135"/>
      <c r="K66" s="1"/>
      <c r="L66" s="3"/>
      <c r="M66" s="3"/>
      <c r="N66" s="3"/>
      <c r="O66" s="3"/>
    </row>
    <row r="67" spans="1:15">
      <c r="A67" s="139"/>
      <c r="B67" s="927"/>
      <c r="C67" s="927"/>
      <c r="D67" s="927"/>
      <c r="E67" s="927"/>
      <c r="F67" s="949"/>
      <c r="G67" s="950" t="s">
        <v>1094</v>
      </c>
      <c r="H67" s="927"/>
      <c r="I67" s="927"/>
      <c r="J67" s="949"/>
      <c r="K67" s="1"/>
      <c r="L67" s="3"/>
      <c r="M67" s="3"/>
      <c r="N67" s="3"/>
      <c r="O67" s="3"/>
    </row>
    <row r="68" spans="1:15">
      <c r="A68" s="139"/>
      <c r="B68" s="96"/>
      <c r="C68" s="96"/>
      <c r="D68" s="96"/>
      <c r="E68" s="96"/>
      <c r="F68" s="135"/>
      <c r="G68" s="96"/>
      <c r="H68" s="96"/>
      <c r="I68" s="96"/>
      <c r="J68" s="135"/>
      <c r="K68" s="1"/>
      <c r="L68" s="3"/>
      <c r="M68" s="3"/>
      <c r="N68" s="3"/>
      <c r="O68" s="3"/>
    </row>
    <row r="69" spans="1:15">
      <c r="A69" s="139"/>
      <c r="B69" s="96"/>
      <c r="C69" s="96"/>
      <c r="D69" s="96"/>
      <c r="E69" s="96"/>
      <c r="F69" s="135"/>
      <c r="G69" s="96"/>
      <c r="H69" s="96"/>
      <c r="I69" s="96"/>
      <c r="J69" s="135"/>
      <c r="K69" s="1"/>
      <c r="L69" s="3"/>
      <c r="M69" s="3"/>
      <c r="N69" s="3"/>
      <c r="O69" s="3"/>
    </row>
    <row r="70" spans="1:15">
      <c r="A70" s="139"/>
      <c r="B70" s="96"/>
      <c r="C70" s="96"/>
      <c r="D70" s="96"/>
      <c r="E70" s="96"/>
      <c r="F70" s="135"/>
      <c r="G70" s="96"/>
      <c r="H70" s="96"/>
      <c r="I70" s="96"/>
      <c r="J70" s="135"/>
      <c r="K70" s="1"/>
      <c r="L70" s="3"/>
      <c r="M70" s="3"/>
      <c r="N70" s="3"/>
      <c r="O70" s="3"/>
    </row>
    <row r="71" spans="1:15">
      <c r="A71" s="139"/>
      <c r="B71" s="96"/>
      <c r="C71" s="96"/>
      <c r="D71" s="96"/>
      <c r="E71" s="96"/>
      <c r="F71" s="135"/>
      <c r="G71" s="96"/>
      <c r="H71" s="96"/>
      <c r="I71" s="96"/>
      <c r="J71" s="135"/>
      <c r="K71" s="1"/>
      <c r="L71" s="3"/>
      <c r="M71" s="3"/>
      <c r="N71" s="3"/>
      <c r="O71" s="3"/>
    </row>
    <row r="72" spans="1:15">
      <c r="A72" s="139"/>
      <c r="B72" s="951"/>
      <c r="C72" s="951"/>
      <c r="D72" s="951"/>
      <c r="E72" s="951"/>
      <c r="F72" s="952"/>
      <c r="G72" s="953" t="s">
        <v>1040</v>
      </c>
      <c r="H72" s="951"/>
      <c r="I72" s="951"/>
      <c r="J72" s="952"/>
      <c r="K72" s="1"/>
      <c r="L72" s="3"/>
      <c r="M72" s="3"/>
      <c r="N72" s="3"/>
      <c r="O72" s="3"/>
    </row>
    <row r="73" spans="1:15">
      <c r="A73" s="140"/>
      <c r="B73" s="137"/>
      <c r="C73" s="137"/>
      <c r="D73" s="137"/>
      <c r="E73" s="137"/>
      <c r="F73" s="138"/>
      <c r="G73" s="958"/>
      <c r="H73" s="958"/>
      <c r="I73" s="958"/>
      <c r="J73" s="959"/>
      <c r="K73" s="1"/>
      <c r="L73" s="3"/>
      <c r="M73" s="3"/>
      <c r="N73" s="3"/>
      <c r="O73" s="3"/>
    </row>
    <row r="74" spans="1:15">
      <c r="A74" s="4"/>
      <c r="B74" s="4"/>
      <c r="C74" s="4"/>
      <c r="D74" s="4"/>
      <c r="E74" s="4"/>
      <c r="F74" s="4"/>
      <c r="G74" s="976"/>
      <c r="H74" s="976"/>
      <c r="I74" s="976"/>
      <c r="J74" s="976"/>
      <c r="K74" s="1"/>
      <c r="L74" s="3"/>
      <c r="M74" s="3"/>
      <c r="N74" s="3"/>
      <c r="O74" s="3"/>
    </row>
  </sheetData>
  <mergeCells count="34">
    <mergeCell ref="A62:C62"/>
    <mergeCell ref="E62:F62"/>
    <mergeCell ref="J12:J14"/>
    <mergeCell ref="L12:W14"/>
    <mergeCell ref="A61:C61"/>
    <mergeCell ref="E61:F61"/>
    <mergeCell ref="C19:F19"/>
    <mergeCell ref="A59:I59"/>
    <mergeCell ref="B60:F60"/>
    <mergeCell ref="A15:B15"/>
    <mergeCell ref="C15:F15"/>
    <mergeCell ref="G15:H15"/>
    <mergeCell ref="A12:B14"/>
    <mergeCell ref="C12:F14"/>
    <mergeCell ref="G12:H14"/>
    <mergeCell ref="I12:I14"/>
    <mergeCell ref="G74:J74"/>
    <mergeCell ref="A63:C63"/>
    <mergeCell ref="E63:F63"/>
    <mergeCell ref="A64:C64"/>
    <mergeCell ref="E64:F64"/>
    <mergeCell ref="G65:J65"/>
    <mergeCell ref="B66:F66"/>
    <mergeCell ref="B67:F67"/>
    <mergeCell ref="G67:J67"/>
    <mergeCell ref="B72:F72"/>
    <mergeCell ref="G72:J72"/>
    <mergeCell ref="G73:J73"/>
    <mergeCell ref="A11:B11"/>
    <mergeCell ref="A1:J1"/>
    <mergeCell ref="A2:J2"/>
    <mergeCell ref="A3:J3"/>
    <mergeCell ref="E8:F8"/>
    <mergeCell ref="E10:F10"/>
  </mergeCells>
  <pageMargins left="0.70866141732283505" right="0.31496062992126" top="0.37" bottom="0.35433070866141703" header="0.31496062992126" footer="0.31496062992126"/>
  <pageSetup paperSize="5" scale="85" orientation="portrait" horizontalDpi="4294967293" verticalDpi="0" r:id="rId1"/>
  <colBreaks count="1" manualBreakCount="1">
    <brk id="11" max="1048575" man="1"/>
  </col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P51"/>
  <sheetViews>
    <sheetView topLeftCell="A4" workbookViewId="0">
      <selection activeCell="I13" sqref="I13:I15"/>
    </sheetView>
  </sheetViews>
  <sheetFormatPr defaultRowHeight="15"/>
  <cols>
    <col min="1" max="1" width="2.7109375" customWidth="1"/>
    <col min="2" max="2" width="10.7109375" customWidth="1"/>
    <col min="3" max="4" width="2.7109375" customWidth="1"/>
    <col min="6" max="6" width="25.7109375" customWidth="1"/>
    <col min="9" max="10" width="17.7109375" customWidth="1"/>
    <col min="11" max="11" width="2.7109375" customWidth="1"/>
    <col min="12" max="15" width="12.7109375" customWidth="1"/>
  </cols>
  <sheetData>
    <row r="1" spans="1:16" ht="15.75">
      <c r="A1" s="974" t="s">
        <v>90</v>
      </c>
      <c r="B1" s="974"/>
      <c r="C1" s="974"/>
      <c r="D1" s="974"/>
      <c r="E1" s="974"/>
      <c r="F1" s="974"/>
      <c r="G1" s="974"/>
      <c r="H1" s="974"/>
      <c r="I1" s="974"/>
      <c r="J1" s="974"/>
      <c r="K1" s="1"/>
      <c r="L1" s="3"/>
      <c r="M1" s="3"/>
      <c r="N1" s="3"/>
      <c r="O1" s="3"/>
      <c r="P1" s="1"/>
    </row>
    <row r="2" spans="1:16" ht="15.75">
      <c r="A2" s="974" t="s">
        <v>91</v>
      </c>
      <c r="B2" s="974"/>
      <c r="C2" s="974"/>
      <c r="D2" s="974"/>
      <c r="E2" s="974"/>
      <c r="F2" s="974"/>
      <c r="G2" s="974"/>
      <c r="H2" s="974"/>
      <c r="I2" s="974"/>
      <c r="J2" s="974"/>
      <c r="K2" s="1"/>
      <c r="L2" s="3"/>
      <c r="M2" s="3"/>
      <c r="N2" s="3"/>
      <c r="O2" s="3"/>
      <c r="P2" s="1"/>
    </row>
    <row r="3" spans="1:16" ht="15.75">
      <c r="A3" s="974" t="s">
        <v>1111</v>
      </c>
      <c r="B3" s="974"/>
      <c r="C3" s="974"/>
      <c r="D3" s="974"/>
      <c r="E3" s="974"/>
      <c r="F3" s="974"/>
      <c r="G3" s="974"/>
      <c r="H3" s="974"/>
      <c r="I3" s="974"/>
      <c r="J3" s="974"/>
      <c r="K3" s="1"/>
      <c r="L3" s="3"/>
      <c r="M3" s="3"/>
      <c r="N3" s="3"/>
      <c r="O3" s="3"/>
      <c r="P3" s="1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1"/>
      <c r="L4" s="3"/>
      <c r="M4" s="3"/>
      <c r="N4" s="3"/>
      <c r="O4" s="3"/>
      <c r="P4" s="1"/>
    </row>
    <row r="5" spans="1:16">
      <c r="A5" s="5" t="s">
        <v>93</v>
      </c>
      <c r="B5" s="4" t="s">
        <v>94</v>
      </c>
      <c r="C5" s="6"/>
      <c r="D5" s="7" t="s">
        <v>95</v>
      </c>
      <c r="E5" s="5" t="s">
        <v>99</v>
      </c>
      <c r="F5" s="6" t="str">
        <f>'[3]3.1.6'!F5</f>
        <v>PEMBINAAN KEMASYARAKATAN DESA</v>
      </c>
      <c r="G5" s="4"/>
      <c r="H5" s="4"/>
      <c r="I5" s="4"/>
      <c r="J5" s="4"/>
      <c r="K5" s="1"/>
      <c r="L5" s="3"/>
      <c r="M5" s="3"/>
      <c r="N5" s="3"/>
      <c r="O5" s="3"/>
      <c r="P5" s="1"/>
    </row>
    <row r="6" spans="1:16">
      <c r="A6" s="5" t="s">
        <v>96</v>
      </c>
      <c r="B6" s="4" t="s">
        <v>97</v>
      </c>
      <c r="C6" s="6"/>
      <c r="D6" s="7" t="s">
        <v>95</v>
      </c>
      <c r="E6" s="5" t="s">
        <v>998</v>
      </c>
      <c r="F6" s="1024" t="str">
        <f>L6</f>
        <v>Ketenteraman, Ketertiban Umum, dan Pelindungan Masyarakat</v>
      </c>
      <c r="G6" s="994"/>
      <c r="H6" s="994"/>
      <c r="I6" s="994"/>
      <c r="J6" s="994"/>
      <c r="K6" s="1"/>
      <c r="L6" s="3" t="s">
        <v>467</v>
      </c>
      <c r="M6" s="3"/>
      <c r="N6" s="3"/>
      <c r="O6" s="3"/>
      <c r="P6" s="1"/>
    </row>
    <row r="7" spans="1:16">
      <c r="A7" s="5" t="s">
        <v>99</v>
      </c>
      <c r="B7" s="4" t="s">
        <v>100</v>
      </c>
      <c r="C7" s="6"/>
      <c r="D7" s="7" t="s">
        <v>95</v>
      </c>
      <c r="E7" s="5" t="s">
        <v>999</v>
      </c>
      <c r="F7" s="1024" t="str">
        <f>L7</f>
        <v>Pelatihan/Penyuluhan/Sosialisasi kepada Masyarakat di Bidang Hukum dan Pelindungan Masyarakat</v>
      </c>
      <c r="G7" s="994"/>
      <c r="H7" s="994"/>
      <c r="I7" s="994"/>
      <c r="J7" s="994"/>
      <c r="K7" s="1"/>
      <c r="L7" s="3" t="s">
        <v>474</v>
      </c>
      <c r="M7" s="3"/>
      <c r="N7" s="3"/>
      <c r="O7" s="3"/>
      <c r="P7" s="1"/>
    </row>
    <row r="8" spans="1:16">
      <c r="A8" s="5"/>
      <c r="B8" s="4"/>
      <c r="C8" s="6"/>
      <c r="D8" s="7"/>
      <c r="E8" s="5"/>
      <c r="F8" s="994"/>
      <c r="G8" s="994"/>
      <c r="H8" s="994"/>
      <c r="I8" s="994"/>
      <c r="J8" s="994"/>
      <c r="K8" s="1"/>
      <c r="L8" s="3"/>
      <c r="M8" s="3"/>
      <c r="N8" s="3"/>
      <c r="O8" s="3"/>
      <c r="P8" s="1"/>
    </row>
    <row r="9" spans="1:16">
      <c r="A9" s="5" t="s">
        <v>102</v>
      </c>
      <c r="B9" s="4" t="s">
        <v>103</v>
      </c>
      <c r="C9" s="6"/>
      <c r="D9" s="7" t="s">
        <v>95</v>
      </c>
      <c r="E9" s="975" t="str">
        <f>'3.4.3'!E8:F8</f>
        <v>01 Januari s/d 31 Desember 2024</v>
      </c>
      <c r="F9" s="975"/>
      <c r="G9" s="4"/>
      <c r="H9" s="4"/>
      <c r="I9" s="4"/>
      <c r="J9" s="4"/>
      <c r="K9" s="1"/>
      <c r="L9" s="3"/>
      <c r="M9" s="3"/>
      <c r="N9" s="3"/>
      <c r="O9" s="3"/>
      <c r="P9" s="1"/>
    </row>
    <row r="10" spans="1:16">
      <c r="A10" s="5"/>
      <c r="B10" s="4" t="s">
        <v>104</v>
      </c>
      <c r="C10" s="6"/>
      <c r="D10" s="7"/>
      <c r="E10" s="4"/>
      <c r="F10" s="6"/>
      <c r="G10" s="4"/>
      <c r="H10" s="4"/>
      <c r="I10" s="4"/>
      <c r="J10" s="4"/>
      <c r="K10" s="1"/>
      <c r="L10" s="3"/>
      <c r="M10" s="3"/>
      <c r="N10" s="3"/>
      <c r="O10" s="3"/>
      <c r="P10" s="1"/>
    </row>
    <row r="11" spans="1:16">
      <c r="A11" s="5" t="s">
        <v>105</v>
      </c>
      <c r="B11" s="4" t="s">
        <v>106</v>
      </c>
      <c r="C11" s="6"/>
      <c r="D11" s="7" t="s">
        <v>95</v>
      </c>
      <c r="E11" s="975" t="s">
        <v>47</v>
      </c>
      <c r="F11" s="975"/>
      <c r="G11" s="4"/>
      <c r="H11" s="4"/>
      <c r="I11" s="4"/>
      <c r="J11" s="4"/>
      <c r="K11" s="1"/>
      <c r="L11" s="3"/>
      <c r="M11" s="3"/>
      <c r="N11" s="3"/>
      <c r="O11" s="3"/>
      <c r="P11" s="1"/>
    </row>
    <row r="12" spans="1:16" ht="15" customHeight="1">
      <c r="A12" s="973" t="s">
        <v>108</v>
      </c>
      <c r="B12" s="973"/>
      <c r="C12" s="6"/>
      <c r="D12" s="8" t="s">
        <v>95</v>
      </c>
      <c r="E12" s="9"/>
      <c r="F12" s="6"/>
      <c r="G12" s="4"/>
      <c r="H12" s="4"/>
      <c r="I12" s="4"/>
      <c r="J12" s="4"/>
      <c r="K12" s="1"/>
      <c r="L12" s="3"/>
      <c r="M12" s="3"/>
      <c r="N12" s="3"/>
      <c r="O12" s="3"/>
      <c r="P12" s="1"/>
    </row>
    <row r="13" spans="1:16">
      <c r="A13" s="987" t="s">
        <v>109</v>
      </c>
      <c r="B13" s="987"/>
      <c r="C13" s="987" t="s">
        <v>110</v>
      </c>
      <c r="D13" s="987"/>
      <c r="E13" s="987"/>
      <c r="F13" s="987"/>
      <c r="G13" s="988" t="s">
        <v>111</v>
      </c>
      <c r="H13" s="989"/>
      <c r="I13" s="981" t="s">
        <v>112</v>
      </c>
      <c r="J13" s="981" t="s">
        <v>113</v>
      </c>
      <c r="K13" s="1"/>
      <c r="L13" s="995" t="s">
        <v>114</v>
      </c>
      <c r="M13" s="995" t="s">
        <v>115</v>
      </c>
      <c r="N13" s="995" t="s">
        <v>116</v>
      </c>
      <c r="O13" s="995" t="s">
        <v>117</v>
      </c>
      <c r="P13" s="1"/>
    </row>
    <row r="14" spans="1:16">
      <c r="A14" s="987"/>
      <c r="B14" s="987"/>
      <c r="C14" s="987"/>
      <c r="D14" s="987"/>
      <c r="E14" s="987"/>
      <c r="F14" s="987"/>
      <c r="G14" s="990"/>
      <c r="H14" s="991"/>
      <c r="I14" s="981"/>
      <c r="J14" s="981"/>
      <c r="K14" s="1"/>
      <c r="L14" s="995"/>
      <c r="M14" s="995"/>
      <c r="N14" s="995"/>
      <c r="O14" s="995"/>
      <c r="P14" s="1"/>
    </row>
    <row r="15" spans="1:16">
      <c r="A15" s="987"/>
      <c r="B15" s="987"/>
      <c r="C15" s="987"/>
      <c r="D15" s="987"/>
      <c r="E15" s="987"/>
      <c r="F15" s="987"/>
      <c r="G15" s="992"/>
      <c r="H15" s="993"/>
      <c r="I15" s="981"/>
      <c r="J15" s="981"/>
      <c r="K15" s="1"/>
      <c r="L15" s="995"/>
      <c r="M15" s="995"/>
      <c r="N15" s="995"/>
      <c r="O15" s="995"/>
      <c r="P15" s="1"/>
    </row>
    <row r="16" spans="1:16">
      <c r="A16" s="984">
        <v>1</v>
      </c>
      <c r="B16" s="984"/>
      <c r="C16" s="984">
        <v>2</v>
      </c>
      <c r="D16" s="984"/>
      <c r="E16" s="984"/>
      <c r="F16" s="984"/>
      <c r="G16" s="985">
        <v>3</v>
      </c>
      <c r="H16" s="986"/>
      <c r="I16" s="10">
        <v>4</v>
      </c>
      <c r="J16" s="10">
        <v>5</v>
      </c>
      <c r="K16" s="1"/>
      <c r="L16" s="11">
        <v>1</v>
      </c>
      <c r="M16" s="11">
        <v>2</v>
      </c>
      <c r="N16" s="11">
        <v>3</v>
      </c>
      <c r="O16" s="11">
        <v>4</v>
      </c>
      <c r="P16" s="1"/>
    </row>
    <row r="17" spans="1:16">
      <c r="A17" s="12"/>
      <c r="B17" s="13"/>
      <c r="C17" s="14"/>
      <c r="D17" s="15"/>
      <c r="E17" s="15"/>
      <c r="F17" s="16"/>
      <c r="G17" s="17"/>
      <c r="H17" s="13"/>
      <c r="I17" s="18"/>
      <c r="J17" s="18"/>
      <c r="K17" s="1"/>
      <c r="L17" s="3"/>
      <c r="M17" s="3"/>
      <c r="N17" s="3"/>
      <c r="O17" s="3"/>
      <c r="P17" s="1"/>
    </row>
    <row r="18" spans="1:16">
      <c r="A18" s="14" t="str">
        <f>E5</f>
        <v>3.</v>
      </c>
      <c r="B18" s="13"/>
      <c r="C18" s="14" t="str">
        <f>F5</f>
        <v>PEMBINAAN KEMASYARAKATAN DESA</v>
      </c>
      <c r="D18" s="15"/>
      <c r="E18" s="15"/>
      <c r="F18" s="16"/>
      <c r="G18" s="17"/>
      <c r="H18" s="13"/>
      <c r="I18" s="18"/>
      <c r="J18" s="18">
        <f>J19</f>
        <v>4000000</v>
      </c>
      <c r="K18" s="1"/>
      <c r="L18" s="3"/>
      <c r="M18" s="3"/>
      <c r="N18" s="3"/>
      <c r="O18" s="3"/>
      <c r="P18" s="1"/>
    </row>
    <row r="19" spans="1:16" ht="15" customHeight="1">
      <c r="A19" s="19" t="str">
        <f>E6</f>
        <v>3.1.</v>
      </c>
      <c r="B19" s="13"/>
      <c r="C19" s="1021" t="str">
        <f>F6</f>
        <v>Ketenteraman, Ketertiban Umum, dan Pelindungan Masyarakat</v>
      </c>
      <c r="D19" s="1022"/>
      <c r="E19" s="1022"/>
      <c r="F19" s="1023"/>
      <c r="G19" s="17"/>
      <c r="H19" s="13"/>
      <c r="I19" s="18"/>
      <c r="J19" s="18">
        <f>J20</f>
        <v>4000000</v>
      </c>
      <c r="K19" s="1"/>
      <c r="L19" s="3"/>
      <c r="M19" s="3"/>
      <c r="N19" s="3"/>
      <c r="O19" s="3"/>
      <c r="P19" s="1"/>
    </row>
    <row r="20" spans="1:16" ht="45" customHeight="1">
      <c r="A20" s="19" t="str">
        <f>E7</f>
        <v>3.1.7</v>
      </c>
      <c r="B20" s="13"/>
      <c r="C20" s="1021" t="str">
        <f>F7</f>
        <v>Pelatihan/Penyuluhan/Sosialisasi kepada Masyarakat di Bidang Hukum dan Pelindungan Masyarakat</v>
      </c>
      <c r="D20" s="1022"/>
      <c r="E20" s="1022"/>
      <c r="F20" s="1023"/>
      <c r="G20" s="17"/>
      <c r="H20" s="13"/>
      <c r="I20" s="18"/>
      <c r="J20" s="18">
        <f>J21</f>
        <v>4000000</v>
      </c>
      <c r="K20" s="1"/>
      <c r="L20" s="3"/>
      <c r="M20" s="3"/>
      <c r="N20" s="3"/>
      <c r="O20" s="3"/>
      <c r="P20" s="1"/>
    </row>
    <row r="21" spans="1:16" s="50" customFormat="1">
      <c r="A21" s="12" t="s">
        <v>1000</v>
      </c>
      <c r="B21" s="13"/>
      <c r="C21" s="20" t="s">
        <v>43</v>
      </c>
      <c r="D21" s="21"/>
      <c r="E21" s="21"/>
      <c r="F21" s="16"/>
      <c r="G21" s="17"/>
      <c r="H21" s="13"/>
      <c r="I21" s="18"/>
      <c r="J21" s="18">
        <f t="shared" ref="J21:J23" si="0">J22</f>
        <v>4000000</v>
      </c>
      <c r="K21" s="2"/>
      <c r="L21" s="23"/>
      <c r="M21" s="23"/>
      <c r="N21" s="23"/>
      <c r="O21" s="23"/>
      <c r="P21" s="2"/>
    </row>
    <row r="22" spans="1:16">
      <c r="A22" s="12" t="s">
        <v>1001</v>
      </c>
      <c r="B22" s="13"/>
      <c r="C22" s="31" t="s">
        <v>226</v>
      </c>
      <c r="D22" s="21"/>
      <c r="E22" s="27"/>
      <c r="F22" s="28"/>
      <c r="G22" s="29"/>
      <c r="H22" s="25"/>
      <c r="I22" s="30"/>
      <c r="J22" s="347">
        <f t="shared" si="0"/>
        <v>4000000</v>
      </c>
      <c r="K22" s="1"/>
      <c r="L22" s="3"/>
      <c r="M22" s="3"/>
      <c r="N22" s="3"/>
      <c r="O22" s="3"/>
      <c r="P22" s="1"/>
    </row>
    <row r="23" spans="1:16">
      <c r="A23" s="12" t="s">
        <v>1002</v>
      </c>
      <c r="B23" s="13"/>
      <c r="C23" s="31" t="s">
        <v>495</v>
      </c>
      <c r="D23" s="21"/>
      <c r="E23" s="21"/>
      <c r="F23" s="22"/>
      <c r="G23" s="17"/>
      <c r="H23" s="13"/>
      <c r="I23" s="18"/>
      <c r="J23" s="18">
        <f t="shared" si="0"/>
        <v>4000000</v>
      </c>
      <c r="K23" s="1"/>
      <c r="L23" s="3"/>
      <c r="M23" s="3"/>
      <c r="N23" s="3"/>
      <c r="O23" s="3"/>
      <c r="P23" s="1"/>
    </row>
    <row r="24" spans="1:16">
      <c r="A24" s="24"/>
      <c r="B24" s="25"/>
      <c r="C24" s="26" t="s">
        <v>57</v>
      </c>
      <c r="D24" s="27" t="s">
        <v>922</v>
      </c>
      <c r="E24" s="27"/>
      <c r="F24" s="28"/>
      <c r="G24" s="29">
        <v>2</v>
      </c>
      <c r="H24" s="25" t="s">
        <v>497</v>
      </c>
      <c r="I24" s="30">
        <v>2000000</v>
      </c>
      <c r="J24" s="30">
        <f t="shared" ref="J24:J34" si="1">G24*I24</f>
        <v>4000000</v>
      </c>
      <c r="K24" s="1"/>
      <c r="L24" s="3"/>
      <c r="M24" s="3"/>
      <c r="N24" s="3"/>
      <c r="O24" s="3"/>
      <c r="P24" s="1"/>
    </row>
    <row r="25" spans="1:16">
      <c r="A25" s="24"/>
      <c r="B25" s="25"/>
      <c r="C25" s="26"/>
      <c r="D25" s="51"/>
      <c r="E25" s="57"/>
      <c r="F25" s="53"/>
      <c r="G25" s="33"/>
      <c r="H25" s="34"/>
      <c r="I25" s="35"/>
      <c r="J25" s="30">
        <f t="shared" si="1"/>
        <v>0</v>
      </c>
      <c r="K25" s="1"/>
      <c r="L25" s="3"/>
      <c r="M25" s="3"/>
      <c r="N25" s="3"/>
      <c r="O25" s="3"/>
      <c r="P25" s="1"/>
    </row>
    <row r="26" spans="1:16">
      <c r="A26" s="24"/>
      <c r="B26" s="25"/>
      <c r="C26" s="26"/>
      <c r="D26" s="51"/>
      <c r="E26" s="57"/>
      <c r="F26" s="53"/>
      <c r="G26" s="33"/>
      <c r="H26" s="34"/>
      <c r="I26" s="35"/>
      <c r="J26" s="30">
        <f t="shared" si="1"/>
        <v>0</v>
      </c>
      <c r="K26" s="1"/>
      <c r="L26" s="3"/>
      <c r="M26" s="3"/>
      <c r="N26" s="3"/>
      <c r="O26" s="3"/>
      <c r="P26" s="1"/>
    </row>
    <row r="27" spans="1:16">
      <c r="A27" s="24"/>
      <c r="B27" s="25"/>
      <c r="C27" s="26"/>
      <c r="D27" s="51"/>
      <c r="E27" s="57"/>
      <c r="F27" s="53"/>
      <c r="G27" s="33"/>
      <c r="H27" s="34"/>
      <c r="I27" s="35"/>
      <c r="J27" s="30">
        <f t="shared" si="1"/>
        <v>0</v>
      </c>
      <c r="K27" s="1"/>
      <c r="L27" s="3"/>
      <c r="M27" s="3"/>
      <c r="N27" s="3"/>
      <c r="O27" s="3"/>
      <c r="P27" s="1"/>
    </row>
    <row r="28" spans="1:16">
      <c r="A28" s="24"/>
      <c r="B28" s="25"/>
      <c r="C28" s="26"/>
      <c r="D28" s="51"/>
      <c r="E28" s="57"/>
      <c r="F28" s="53"/>
      <c r="G28" s="33"/>
      <c r="H28" s="34"/>
      <c r="I28" s="35"/>
      <c r="J28" s="30">
        <f t="shared" si="1"/>
        <v>0</v>
      </c>
      <c r="K28" s="1"/>
      <c r="L28" s="3"/>
      <c r="M28" s="3"/>
      <c r="N28" s="3"/>
      <c r="O28" s="3"/>
      <c r="P28" s="1"/>
    </row>
    <row r="29" spans="1:16">
      <c r="A29" s="24"/>
      <c r="B29" s="25"/>
      <c r="C29" s="26"/>
      <c r="D29" s="51"/>
      <c r="E29" s="57"/>
      <c r="F29" s="53"/>
      <c r="G29" s="33"/>
      <c r="H29" s="34"/>
      <c r="I29" s="35"/>
      <c r="J29" s="30">
        <f t="shared" si="1"/>
        <v>0</v>
      </c>
      <c r="K29" s="1"/>
      <c r="L29" s="3"/>
      <c r="M29" s="3"/>
      <c r="N29" s="3"/>
      <c r="O29" s="3"/>
      <c r="P29" s="1"/>
    </row>
    <row r="30" spans="1:16" s="50" customFormat="1">
      <c r="A30" s="12"/>
      <c r="B30" s="13"/>
      <c r="C30" s="31"/>
      <c r="D30" s="63"/>
      <c r="E30" s="58"/>
      <c r="F30" s="52"/>
      <c r="G30" s="54"/>
      <c r="H30" s="55"/>
      <c r="I30" s="56"/>
      <c r="J30" s="30">
        <f t="shared" si="1"/>
        <v>0</v>
      </c>
      <c r="K30" s="2"/>
      <c r="L30" s="3"/>
      <c r="M30" s="3"/>
      <c r="N30" s="3"/>
      <c r="O30" s="3"/>
      <c r="P30" s="2"/>
    </row>
    <row r="31" spans="1:16">
      <c r="A31" s="24"/>
      <c r="B31" s="25"/>
      <c r="C31" s="26"/>
      <c r="D31" s="27"/>
      <c r="E31" s="27"/>
      <c r="F31" s="28"/>
      <c r="G31" s="67"/>
      <c r="H31" s="25"/>
      <c r="I31" s="30"/>
      <c r="J31" s="30">
        <f t="shared" si="1"/>
        <v>0</v>
      </c>
      <c r="K31" s="1"/>
      <c r="L31" s="3"/>
      <c r="M31" s="3"/>
      <c r="N31" s="3"/>
      <c r="O31" s="3"/>
      <c r="P31" s="1"/>
    </row>
    <row r="32" spans="1:16">
      <c r="A32" s="24"/>
      <c r="B32" s="25"/>
      <c r="C32" s="26"/>
      <c r="D32" s="27"/>
      <c r="E32" s="27"/>
      <c r="F32" s="64"/>
      <c r="G32" s="29"/>
      <c r="H32" s="25"/>
      <c r="I32" s="30"/>
      <c r="J32" s="30">
        <f t="shared" si="1"/>
        <v>0</v>
      </c>
      <c r="K32" s="1"/>
      <c r="L32" s="3"/>
      <c r="M32" s="3"/>
      <c r="N32" s="3"/>
      <c r="O32" s="3"/>
      <c r="P32" s="1"/>
    </row>
    <row r="33" spans="1:16">
      <c r="A33" s="24"/>
      <c r="B33" s="25"/>
      <c r="C33" s="26"/>
      <c r="D33" s="65"/>
      <c r="E33" s="65"/>
      <c r="F33" s="25"/>
      <c r="G33" s="29"/>
      <c r="H33" s="25"/>
      <c r="I33" s="30"/>
      <c r="J33" s="30">
        <f t="shared" si="1"/>
        <v>0</v>
      </c>
      <c r="K33" s="1"/>
      <c r="L33" s="3"/>
      <c r="M33" s="3"/>
      <c r="N33" s="3"/>
      <c r="O33" s="3"/>
      <c r="P33" s="1"/>
    </row>
    <row r="34" spans="1:16">
      <c r="A34" s="24"/>
      <c r="B34" s="25"/>
      <c r="C34" s="26"/>
      <c r="D34" s="27"/>
      <c r="E34" s="65"/>
      <c r="F34" s="28"/>
      <c r="G34" s="29"/>
      <c r="H34" s="25"/>
      <c r="I34" s="30"/>
      <c r="J34" s="30">
        <f t="shared" si="1"/>
        <v>0</v>
      </c>
      <c r="K34" s="1"/>
      <c r="L34" s="3"/>
      <c r="M34" s="3"/>
      <c r="N34" s="3"/>
      <c r="O34" s="3"/>
      <c r="P34" s="1"/>
    </row>
    <row r="35" spans="1:16" ht="15.75" thickBot="1">
      <c r="A35" s="24"/>
      <c r="B35" s="25"/>
      <c r="C35" s="36"/>
      <c r="D35" s="37"/>
      <c r="E35" s="37"/>
      <c r="F35" s="38"/>
      <c r="G35" s="29"/>
      <c r="H35" s="25"/>
      <c r="I35" s="30"/>
      <c r="J35" s="30"/>
      <c r="K35" s="1"/>
      <c r="L35" s="3"/>
      <c r="M35" s="3"/>
      <c r="N35" s="3"/>
      <c r="O35" s="3"/>
      <c r="P35" s="1"/>
    </row>
    <row r="36" spans="1:16" ht="15.75" thickTop="1">
      <c r="A36" s="982" t="s">
        <v>126</v>
      </c>
      <c r="B36" s="982"/>
      <c r="C36" s="982"/>
      <c r="D36" s="982"/>
      <c r="E36" s="982"/>
      <c r="F36" s="982"/>
      <c r="G36" s="982"/>
      <c r="H36" s="982"/>
      <c r="I36" s="982"/>
      <c r="J36" s="39">
        <f>J18</f>
        <v>4000000</v>
      </c>
      <c r="K36" s="1"/>
      <c r="L36" s="3">
        <f>SUM(L17:L35)</f>
        <v>0</v>
      </c>
      <c r="M36" s="3">
        <f>SUM(M17:M35)</f>
        <v>0</v>
      </c>
      <c r="N36" s="3">
        <f>SUM(N17:N35)</f>
        <v>0</v>
      </c>
      <c r="O36" s="3">
        <f>SUM(O17:O35)</f>
        <v>0</v>
      </c>
      <c r="P36" s="1"/>
    </row>
    <row r="37" spans="1:16">
      <c r="A37" s="40"/>
      <c r="B37" s="983" t="s">
        <v>127</v>
      </c>
      <c r="C37" s="983"/>
      <c r="D37" s="983"/>
      <c r="E37" s="983"/>
      <c r="F37" s="983"/>
      <c r="G37" s="41"/>
      <c r="H37" s="41"/>
      <c r="I37" s="41"/>
      <c r="J37" s="42"/>
      <c r="K37" s="1"/>
      <c r="L37" s="23">
        <f>SUM(L36:O36)</f>
        <v>0</v>
      </c>
      <c r="M37" s="43">
        <f>J36-L37</f>
        <v>4000000</v>
      </c>
      <c r="N37" s="3"/>
      <c r="O37" s="3"/>
      <c r="P37" s="1"/>
    </row>
    <row r="38" spans="1:16">
      <c r="A38" s="977" t="s">
        <v>128</v>
      </c>
      <c r="B38" s="975"/>
      <c r="C38" s="975"/>
      <c r="D38" s="7" t="s">
        <v>95</v>
      </c>
      <c r="E38" s="978">
        <f>L36</f>
        <v>0</v>
      </c>
      <c r="F38" s="978"/>
      <c r="G38" s="4"/>
      <c r="H38" s="4"/>
      <c r="I38" s="4"/>
      <c r="J38" s="44"/>
      <c r="K38" s="1"/>
      <c r="L38" s="3"/>
      <c r="M38" s="3"/>
      <c r="N38" s="3"/>
      <c r="O38" s="3"/>
      <c r="P38" s="1"/>
    </row>
    <row r="39" spans="1:16">
      <c r="A39" s="977" t="s">
        <v>129</v>
      </c>
      <c r="B39" s="975"/>
      <c r="C39" s="975"/>
      <c r="D39" s="7" t="s">
        <v>95</v>
      </c>
      <c r="E39" s="978">
        <f>J36</f>
        <v>4000000</v>
      </c>
      <c r="F39" s="978"/>
      <c r="G39" s="4"/>
      <c r="H39" s="4"/>
      <c r="I39" s="4"/>
      <c r="J39" s="44"/>
      <c r="K39" s="1"/>
      <c r="L39" s="3"/>
      <c r="M39" s="3"/>
      <c r="N39" s="3"/>
      <c r="O39" s="3"/>
      <c r="P39" s="1"/>
    </row>
    <row r="40" spans="1:16">
      <c r="A40" s="977" t="s">
        <v>130</v>
      </c>
      <c r="B40" s="975"/>
      <c r="C40" s="975"/>
      <c r="D40" s="7" t="s">
        <v>95</v>
      </c>
      <c r="E40" s="978">
        <f>N36</f>
        <v>0</v>
      </c>
      <c r="F40" s="978"/>
      <c r="G40" s="4"/>
      <c r="H40" s="4"/>
      <c r="I40" s="4"/>
      <c r="J40" s="44"/>
      <c r="K40" s="1"/>
      <c r="L40" s="3"/>
      <c r="M40" s="3"/>
      <c r="N40" s="3"/>
      <c r="O40" s="3"/>
      <c r="P40" s="1"/>
    </row>
    <row r="41" spans="1:16">
      <c r="A41" s="979" t="s">
        <v>131</v>
      </c>
      <c r="B41" s="980"/>
      <c r="C41" s="980"/>
      <c r="D41" s="45" t="s">
        <v>95</v>
      </c>
      <c r="E41" s="999">
        <f>O36</f>
        <v>0</v>
      </c>
      <c r="F41" s="999"/>
      <c r="G41" s="46"/>
      <c r="H41" s="46"/>
      <c r="I41" s="46"/>
      <c r="J41" s="47"/>
      <c r="K41" s="1"/>
      <c r="L41" s="3"/>
      <c r="M41" s="3"/>
      <c r="N41" s="3"/>
      <c r="O41" s="3"/>
      <c r="P41" s="1"/>
    </row>
    <row r="42" spans="1:16">
      <c r="A42" s="40"/>
      <c r="B42" s="41"/>
      <c r="C42" s="41"/>
      <c r="D42" s="41"/>
      <c r="E42" s="41"/>
      <c r="F42" s="42"/>
      <c r="G42" s="961" t="s">
        <v>1108</v>
      </c>
      <c r="H42" s="961"/>
      <c r="I42" s="961"/>
      <c r="J42" s="962"/>
      <c r="K42" s="1"/>
      <c r="L42" s="3"/>
      <c r="M42" s="3"/>
      <c r="N42" s="3"/>
      <c r="O42" s="3"/>
      <c r="P42" s="1"/>
    </row>
    <row r="43" spans="1:16">
      <c r="A43" s="48"/>
      <c r="B43" s="1015"/>
      <c r="C43" s="1015"/>
      <c r="D43" s="1015"/>
      <c r="E43" s="1015"/>
      <c r="F43" s="1016"/>
      <c r="G43" s="4"/>
      <c r="H43" s="4"/>
      <c r="I43" s="4"/>
      <c r="J43" s="44"/>
      <c r="K43" s="1"/>
      <c r="L43" s="3"/>
      <c r="M43" s="3"/>
      <c r="N43" s="3"/>
      <c r="O43" s="3"/>
      <c r="P43" s="1"/>
    </row>
    <row r="44" spans="1:16">
      <c r="A44" s="48"/>
      <c r="B44" s="973"/>
      <c r="C44" s="973"/>
      <c r="D44" s="973"/>
      <c r="E44" s="973"/>
      <c r="F44" s="1017"/>
      <c r="G44" s="950" t="s">
        <v>1094</v>
      </c>
      <c r="H44" s="927"/>
      <c r="I44" s="927"/>
      <c r="J44" s="949"/>
      <c r="K44" s="1"/>
      <c r="L44" s="3"/>
      <c r="M44" s="3"/>
      <c r="N44" s="3"/>
      <c r="O44" s="3"/>
      <c r="P44" s="1"/>
    </row>
    <row r="45" spans="1:16">
      <c r="A45" s="48"/>
      <c r="B45" s="4"/>
      <c r="C45" s="4"/>
      <c r="D45" s="4"/>
      <c r="E45" s="4"/>
      <c r="F45" s="44"/>
      <c r="G45" s="96"/>
      <c r="H45" s="96"/>
      <c r="I45" s="96"/>
      <c r="J45" s="135"/>
      <c r="K45" s="1"/>
      <c r="L45" s="3"/>
      <c r="M45" s="3"/>
      <c r="N45" s="3"/>
      <c r="O45" s="3"/>
      <c r="P45" s="1"/>
    </row>
    <row r="46" spans="1:16">
      <c r="A46" s="48"/>
      <c r="B46" s="4"/>
      <c r="C46" s="4"/>
      <c r="D46" s="4"/>
      <c r="E46" s="4"/>
      <c r="F46" s="44"/>
      <c r="G46" s="96"/>
      <c r="H46" s="96"/>
      <c r="I46" s="96"/>
      <c r="J46" s="135"/>
      <c r="K46" s="1"/>
      <c r="L46" s="3"/>
      <c r="M46" s="3"/>
      <c r="N46" s="3"/>
      <c r="O46" s="3"/>
      <c r="P46" s="1"/>
    </row>
    <row r="47" spans="1:16">
      <c r="A47" s="48"/>
      <c r="B47" s="4"/>
      <c r="C47" s="4"/>
      <c r="D47" s="4"/>
      <c r="E47" s="4"/>
      <c r="F47" s="44"/>
      <c r="G47" s="96"/>
      <c r="H47" s="96"/>
      <c r="I47" s="96"/>
      <c r="J47" s="135"/>
      <c r="K47" s="1"/>
      <c r="L47" s="3"/>
      <c r="M47" s="3"/>
      <c r="N47" s="3"/>
      <c r="O47" s="3"/>
      <c r="P47" s="1"/>
    </row>
    <row r="48" spans="1:16">
      <c r="A48" s="48"/>
      <c r="B48" s="4"/>
      <c r="C48" s="4"/>
      <c r="D48" s="4"/>
      <c r="E48" s="4"/>
      <c r="F48" s="44"/>
      <c r="G48" s="96"/>
      <c r="H48" s="96"/>
      <c r="I48" s="96"/>
      <c r="J48" s="135"/>
      <c r="K48" s="1"/>
      <c r="L48" s="3"/>
      <c r="M48" s="3"/>
      <c r="N48" s="3"/>
      <c r="O48" s="3"/>
      <c r="P48" s="1"/>
    </row>
    <row r="49" spans="1:16">
      <c r="A49" s="48"/>
      <c r="B49" s="976"/>
      <c r="C49" s="976"/>
      <c r="D49" s="976"/>
      <c r="E49" s="976"/>
      <c r="F49" s="1018"/>
      <c r="G49" s="953" t="s">
        <v>1040</v>
      </c>
      <c r="H49" s="951"/>
      <c r="I49" s="951"/>
      <c r="J49" s="952"/>
      <c r="K49" s="1"/>
      <c r="L49" s="3"/>
      <c r="M49" s="3"/>
      <c r="N49" s="3"/>
      <c r="O49" s="3"/>
      <c r="P49" s="1"/>
    </row>
    <row r="50" spans="1:16">
      <c r="A50" s="49"/>
      <c r="B50" s="46"/>
      <c r="C50" s="46"/>
      <c r="D50" s="46"/>
      <c r="E50" s="46"/>
      <c r="F50" s="47"/>
      <c r="G50" s="957"/>
      <c r="H50" s="958"/>
      <c r="I50" s="958"/>
      <c r="J50" s="959"/>
      <c r="K50" s="1"/>
      <c r="L50" s="3"/>
      <c r="M50" s="3"/>
      <c r="N50" s="3"/>
      <c r="O50" s="3"/>
      <c r="P50" s="1"/>
    </row>
    <row r="51" spans="1:16">
      <c r="A51" s="4"/>
      <c r="B51" s="4"/>
      <c r="C51" s="4"/>
      <c r="D51" s="4"/>
      <c r="E51" s="4"/>
      <c r="F51" s="4"/>
      <c r="G51" s="976"/>
      <c r="H51" s="976"/>
      <c r="I51" s="976"/>
      <c r="J51" s="976"/>
      <c r="K51" s="1"/>
      <c r="L51" s="3"/>
      <c r="M51" s="3"/>
      <c r="N51" s="3"/>
      <c r="O51" s="3"/>
      <c r="P51" s="1"/>
    </row>
  </sheetData>
  <mergeCells count="40">
    <mergeCell ref="G50:J50"/>
    <mergeCell ref="G51:J51"/>
    <mergeCell ref="G42:J42"/>
    <mergeCell ref="B43:F43"/>
    <mergeCell ref="B44:F44"/>
    <mergeCell ref="G44:J44"/>
    <mergeCell ref="B49:F49"/>
    <mergeCell ref="G49:J49"/>
    <mergeCell ref="A39:C39"/>
    <mergeCell ref="E39:F39"/>
    <mergeCell ref="A40:C40"/>
    <mergeCell ref="E40:F40"/>
    <mergeCell ref="A41:C41"/>
    <mergeCell ref="E41:F41"/>
    <mergeCell ref="C20:F20"/>
    <mergeCell ref="A36:I36"/>
    <mergeCell ref="B37:F37"/>
    <mergeCell ref="A38:C38"/>
    <mergeCell ref="E38:F38"/>
    <mergeCell ref="L13:L15"/>
    <mergeCell ref="M13:M15"/>
    <mergeCell ref="N13:N15"/>
    <mergeCell ref="O13:O15"/>
    <mergeCell ref="C19:F19"/>
    <mergeCell ref="I13:I15"/>
    <mergeCell ref="A16:B16"/>
    <mergeCell ref="C16:F16"/>
    <mergeCell ref="G16:H16"/>
    <mergeCell ref="E11:F11"/>
    <mergeCell ref="A12:B12"/>
    <mergeCell ref="A13:B15"/>
    <mergeCell ref="C13:F15"/>
    <mergeCell ref="G13:H15"/>
    <mergeCell ref="E9:F9"/>
    <mergeCell ref="J13:J15"/>
    <mergeCell ref="A1:J1"/>
    <mergeCell ref="A2:J2"/>
    <mergeCell ref="A3:J3"/>
    <mergeCell ref="F6:J6"/>
    <mergeCell ref="F7:J8"/>
  </mergeCells>
  <pageMargins left="0.70866141732283472" right="0.31496062992125984" top="0.74803149606299213" bottom="0.31496062992125984" header="0.31496062992125984" footer="0.31496062992125984"/>
  <pageSetup paperSize="5" scale="85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80"/>
  <sheetViews>
    <sheetView topLeftCell="A10" zoomScale="73" zoomScaleNormal="73" workbookViewId="0">
      <selection activeCell="J63" sqref="J63"/>
    </sheetView>
  </sheetViews>
  <sheetFormatPr defaultRowHeight="14.25"/>
  <cols>
    <col min="1" max="1" width="2.7109375" style="94" customWidth="1"/>
    <col min="2" max="2" width="10.7109375" style="94" customWidth="1"/>
    <col min="3" max="4" width="2.7109375" style="94" customWidth="1"/>
    <col min="5" max="5" width="9.140625" style="94"/>
    <col min="6" max="6" width="25.7109375" style="94" customWidth="1"/>
    <col min="7" max="8" width="9.140625" style="94"/>
    <col min="9" max="10" width="17.7109375" style="94" customWidth="1"/>
    <col min="11" max="11" width="2.7109375" style="94" customWidth="1"/>
    <col min="12" max="15" width="12.7109375" style="94" customWidth="1"/>
    <col min="16" max="16384" width="9.140625" style="94"/>
  </cols>
  <sheetData>
    <row r="1" spans="1:15" ht="15.75">
      <c r="A1" s="921" t="s">
        <v>90</v>
      </c>
      <c r="B1" s="921"/>
      <c r="C1" s="921"/>
      <c r="D1" s="921"/>
      <c r="E1" s="921"/>
      <c r="F1" s="921"/>
      <c r="G1" s="921"/>
      <c r="H1" s="921"/>
      <c r="I1" s="921"/>
      <c r="J1" s="921"/>
      <c r="L1" s="95"/>
      <c r="M1" s="95"/>
      <c r="N1" s="95"/>
      <c r="O1" s="95"/>
    </row>
    <row r="2" spans="1:15" ht="15.75">
      <c r="A2" s="921" t="str">
        <f>'3.4.3'!A2:J2</f>
        <v>PEMERINTAH DESA PARUNGSARI KECAMATAN SAJIRA</v>
      </c>
      <c r="B2" s="921"/>
      <c r="C2" s="921"/>
      <c r="D2" s="921"/>
      <c r="E2" s="921"/>
      <c r="F2" s="921"/>
      <c r="G2" s="921"/>
      <c r="H2" s="921"/>
      <c r="I2" s="921"/>
      <c r="J2" s="921"/>
      <c r="L2" s="95"/>
      <c r="M2" s="95"/>
      <c r="N2" s="95"/>
      <c r="O2" s="95"/>
    </row>
    <row r="3" spans="1:15" ht="15.75">
      <c r="A3" s="921" t="s">
        <v>1111</v>
      </c>
      <c r="B3" s="921"/>
      <c r="C3" s="921"/>
      <c r="D3" s="921"/>
      <c r="E3" s="921"/>
      <c r="F3" s="921"/>
      <c r="G3" s="921"/>
      <c r="H3" s="921"/>
      <c r="I3" s="921"/>
      <c r="J3" s="921"/>
      <c r="L3" s="95"/>
      <c r="M3" s="95"/>
      <c r="N3" s="95"/>
      <c r="O3" s="95"/>
    </row>
    <row r="4" spans="1:15">
      <c r="A4" s="96"/>
      <c r="B4" s="96"/>
      <c r="C4" s="96"/>
      <c r="D4" s="96"/>
      <c r="E4" s="96"/>
      <c r="F4" s="96"/>
      <c r="G4" s="96"/>
      <c r="H4" s="96"/>
      <c r="I4" s="96"/>
      <c r="J4" s="96"/>
      <c r="L4" s="95"/>
      <c r="M4" s="95"/>
      <c r="N4" s="95"/>
      <c r="O4" s="95"/>
    </row>
    <row r="5" spans="1:15">
      <c r="A5" s="97" t="s">
        <v>93</v>
      </c>
      <c r="B5" s="96" t="s">
        <v>94</v>
      </c>
      <c r="C5" s="98"/>
      <c r="D5" s="99" t="s">
        <v>95</v>
      </c>
      <c r="E5" s="97" t="s">
        <v>102</v>
      </c>
      <c r="F5" s="98" t="str">
        <f>'[4]4.1.4'!F5</f>
        <v>PEMBERDAYAAN MASYARAKAT DESA</v>
      </c>
      <c r="G5" s="96"/>
      <c r="H5" s="96"/>
      <c r="I5" s="96"/>
      <c r="J5" s="96"/>
      <c r="L5" s="95"/>
      <c r="M5" s="95"/>
      <c r="N5" s="95"/>
      <c r="O5" s="95"/>
    </row>
    <row r="6" spans="1:15">
      <c r="A6" s="97" t="s">
        <v>96</v>
      </c>
      <c r="B6" s="96" t="s">
        <v>97</v>
      </c>
      <c r="C6" s="98"/>
      <c r="D6" s="99" t="s">
        <v>95</v>
      </c>
      <c r="E6" s="97" t="s">
        <v>850</v>
      </c>
      <c r="F6" s="922" t="str">
        <f>'[4]4.1.4'!F6:J6</f>
        <v>Kelautan dan Perikanan</v>
      </c>
      <c r="G6" s="922"/>
      <c r="H6" s="922"/>
      <c r="I6" s="922"/>
      <c r="J6" s="922"/>
      <c r="L6" s="95"/>
      <c r="M6" s="95"/>
      <c r="N6" s="95"/>
      <c r="O6" s="95"/>
    </row>
    <row r="7" spans="1:15">
      <c r="A7" s="97" t="s">
        <v>99</v>
      </c>
      <c r="B7" s="96" t="s">
        <v>100</v>
      </c>
      <c r="C7" s="98"/>
      <c r="D7" s="99" t="s">
        <v>95</v>
      </c>
      <c r="E7" s="97" t="s">
        <v>851</v>
      </c>
      <c r="F7" s="922" t="str">
        <f>[4]LAMPIRAN!F13</f>
        <v>Bantuan Perikanan (Bibit/Pakan/dst)</v>
      </c>
      <c r="G7" s="922"/>
      <c r="H7" s="922"/>
      <c r="I7" s="922"/>
      <c r="J7" s="922"/>
      <c r="L7" s="95"/>
      <c r="M7" s="95"/>
      <c r="N7" s="95"/>
      <c r="O7" s="95"/>
    </row>
    <row r="8" spans="1:15">
      <c r="A8" s="97"/>
      <c r="B8" s="96"/>
      <c r="C8" s="98"/>
      <c r="D8" s="99"/>
      <c r="E8" s="97"/>
      <c r="F8" s="922"/>
      <c r="G8" s="922"/>
      <c r="H8" s="922"/>
      <c r="I8" s="922"/>
      <c r="J8" s="922"/>
      <c r="L8" s="95"/>
      <c r="M8" s="95"/>
      <c r="N8" s="95"/>
      <c r="O8" s="95"/>
    </row>
    <row r="9" spans="1:15">
      <c r="A9" s="97" t="s">
        <v>102</v>
      </c>
      <c r="B9" s="96" t="s">
        <v>103</v>
      </c>
      <c r="C9" s="98"/>
      <c r="D9" s="99" t="s">
        <v>95</v>
      </c>
      <c r="E9" s="920" t="str">
        <f>'3.4.3'!E8:F8</f>
        <v>01 Januari s/d 31 Desember 2024</v>
      </c>
      <c r="F9" s="920"/>
      <c r="G9" s="96"/>
      <c r="H9" s="96"/>
      <c r="I9" s="96"/>
      <c r="J9" s="96"/>
      <c r="L9" s="95"/>
      <c r="M9" s="95"/>
      <c r="N9" s="95"/>
      <c r="O9" s="95"/>
    </row>
    <row r="10" spans="1:15">
      <c r="A10" s="97"/>
      <c r="B10" s="96" t="s">
        <v>104</v>
      </c>
      <c r="C10" s="98"/>
      <c r="D10" s="99"/>
      <c r="E10" s="96"/>
      <c r="F10" s="98"/>
      <c r="G10" s="96"/>
      <c r="H10" s="96"/>
      <c r="I10" s="96"/>
      <c r="J10" s="96"/>
      <c r="L10" s="95"/>
      <c r="M10" s="95"/>
      <c r="N10" s="95"/>
      <c r="O10" s="95"/>
    </row>
    <row r="11" spans="1:15">
      <c r="A11" s="97" t="s">
        <v>105</v>
      </c>
      <c r="B11" s="96" t="s">
        <v>106</v>
      </c>
      <c r="C11" s="98"/>
      <c r="D11" s="99" t="s">
        <v>95</v>
      </c>
      <c r="E11" s="920" t="s">
        <v>48</v>
      </c>
      <c r="F11" s="920"/>
      <c r="G11" s="96"/>
      <c r="H11" s="96"/>
      <c r="I11" s="96"/>
      <c r="J11" s="96"/>
      <c r="L11" s="95"/>
      <c r="M11" s="95"/>
      <c r="N11" s="95"/>
      <c r="O11" s="95"/>
    </row>
    <row r="12" spans="1:15" ht="15" customHeight="1">
      <c r="A12" s="927" t="s">
        <v>108</v>
      </c>
      <c r="B12" s="927"/>
      <c r="C12" s="98"/>
      <c r="D12" s="100" t="s">
        <v>95</v>
      </c>
      <c r="E12" s="101"/>
      <c r="F12" s="98"/>
      <c r="G12" s="96"/>
      <c r="H12" s="96"/>
      <c r="I12" s="96"/>
      <c r="J12" s="96"/>
      <c r="L12" s="95"/>
      <c r="M12" s="95"/>
      <c r="N12" s="95"/>
      <c r="O12" s="95"/>
    </row>
    <row r="13" spans="1:15">
      <c r="A13" s="928" t="s">
        <v>109</v>
      </c>
      <c r="B13" s="928"/>
      <c r="C13" s="928" t="s">
        <v>110</v>
      </c>
      <c r="D13" s="928"/>
      <c r="E13" s="928"/>
      <c r="F13" s="928"/>
      <c r="G13" s="929" t="s">
        <v>111</v>
      </c>
      <c r="H13" s="930"/>
      <c r="I13" s="926" t="s">
        <v>112</v>
      </c>
      <c r="J13" s="926" t="s">
        <v>113</v>
      </c>
      <c r="L13" s="954" t="s">
        <v>114</v>
      </c>
      <c r="M13" s="954" t="s">
        <v>115</v>
      </c>
      <c r="N13" s="954" t="s">
        <v>116</v>
      </c>
      <c r="O13" s="954" t="s">
        <v>117</v>
      </c>
    </row>
    <row r="14" spans="1:15">
      <c r="A14" s="928"/>
      <c r="B14" s="928"/>
      <c r="C14" s="928"/>
      <c r="D14" s="928"/>
      <c r="E14" s="928"/>
      <c r="F14" s="928"/>
      <c r="G14" s="931"/>
      <c r="H14" s="932"/>
      <c r="I14" s="926"/>
      <c r="J14" s="926"/>
      <c r="L14" s="954"/>
      <c r="M14" s="954"/>
      <c r="N14" s="954"/>
      <c r="O14" s="954"/>
    </row>
    <row r="15" spans="1:15">
      <c r="A15" s="928"/>
      <c r="B15" s="928"/>
      <c r="C15" s="928"/>
      <c r="D15" s="928"/>
      <c r="E15" s="928"/>
      <c r="F15" s="928"/>
      <c r="G15" s="933"/>
      <c r="H15" s="934"/>
      <c r="I15" s="926"/>
      <c r="J15" s="926"/>
      <c r="L15" s="954"/>
      <c r="M15" s="954"/>
      <c r="N15" s="954"/>
      <c r="O15" s="954"/>
    </row>
    <row r="16" spans="1:15">
      <c r="A16" s="923">
        <v>1</v>
      </c>
      <c r="B16" s="923"/>
      <c r="C16" s="923">
        <v>2</v>
      </c>
      <c r="D16" s="923"/>
      <c r="E16" s="923"/>
      <c r="F16" s="923"/>
      <c r="G16" s="924">
        <v>3</v>
      </c>
      <c r="H16" s="925"/>
      <c r="I16" s="102">
        <v>4</v>
      </c>
      <c r="J16" s="102">
        <v>5</v>
      </c>
      <c r="L16" s="103">
        <v>1</v>
      </c>
      <c r="M16" s="103">
        <v>2</v>
      </c>
      <c r="N16" s="103">
        <v>3</v>
      </c>
      <c r="O16" s="103">
        <v>4</v>
      </c>
    </row>
    <row r="17" spans="1:15">
      <c r="A17" s="104"/>
      <c r="B17" s="105"/>
      <c r="C17" s="106"/>
      <c r="D17" s="107"/>
      <c r="E17" s="107"/>
      <c r="F17" s="108"/>
      <c r="G17" s="109"/>
      <c r="H17" s="105"/>
      <c r="I17" s="110"/>
      <c r="J17" s="110"/>
      <c r="L17" s="95"/>
      <c r="M17" s="95"/>
      <c r="N17" s="95"/>
      <c r="O17" s="95"/>
    </row>
    <row r="18" spans="1:15">
      <c r="A18" s="106" t="str">
        <f>E5</f>
        <v>4.</v>
      </c>
      <c r="B18" s="105"/>
      <c r="C18" s="106" t="str">
        <f>F5</f>
        <v>PEMBERDAYAAN MASYARAKAT DESA</v>
      </c>
      <c r="D18" s="107"/>
      <c r="E18" s="107"/>
      <c r="F18" s="108"/>
      <c r="G18" s="109"/>
      <c r="H18" s="105"/>
      <c r="I18" s="110"/>
      <c r="J18" s="110">
        <f>J19</f>
        <v>100000000</v>
      </c>
      <c r="L18" s="95"/>
      <c r="M18" s="95"/>
      <c r="N18" s="95"/>
      <c r="O18" s="95"/>
    </row>
    <row r="19" spans="1:15" ht="15" customHeight="1">
      <c r="A19" s="111" t="str">
        <f>E6</f>
        <v>4.1</v>
      </c>
      <c r="B19" s="105"/>
      <c r="C19" s="938" t="str">
        <f>F6</f>
        <v>Kelautan dan Perikanan</v>
      </c>
      <c r="D19" s="939"/>
      <c r="E19" s="939"/>
      <c r="F19" s="940"/>
      <c r="G19" s="109"/>
      <c r="H19" s="105"/>
      <c r="I19" s="110"/>
      <c r="J19" s="110">
        <f>J20</f>
        <v>100000000</v>
      </c>
      <c r="L19" s="95"/>
      <c r="M19" s="95"/>
      <c r="N19" s="95"/>
      <c r="O19" s="95"/>
    </row>
    <row r="20" spans="1:15" ht="15.75" customHeight="1">
      <c r="A20" s="111" t="str">
        <f>E7</f>
        <v>4.1.5</v>
      </c>
      <c r="B20" s="105"/>
      <c r="C20" s="938" t="str">
        <f>F7</f>
        <v>Bantuan Perikanan (Bibit/Pakan/dst)</v>
      </c>
      <c r="D20" s="939"/>
      <c r="E20" s="939"/>
      <c r="F20" s="940"/>
      <c r="G20" s="109"/>
      <c r="H20" s="105"/>
      <c r="I20" s="110"/>
      <c r="J20" s="110">
        <f>J21</f>
        <v>100000000</v>
      </c>
      <c r="L20" s="95"/>
      <c r="M20" s="95"/>
      <c r="N20" s="95"/>
      <c r="O20" s="95"/>
    </row>
    <row r="21" spans="1:15">
      <c r="A21" s="111" t="s">
        <v>852</v>
      </c>
      <c r="B21" s="105"/>
      <c r="C21" s="112" t="s">
        <v>853</v>
      </c>
      <c r="D21" s="113"/>
      <c r="E21" s="113"/>
      <c r="F21" s="108"/>
      <c r="G21" s="109"/>
      <c r="H21" s="105"/>
      <c r="I21" s="110"/>
      <c r="J21" s="110">
        <f>J22+J36+J47</f>
        <v>100000000</v>
      </c>
      <c r="L21" s="95"/>
      <c r="M21" s="95"/>
      <c r="N21" s="95"/>
      <c r="O21" s="95"/>
    </row>
    <row r="22" spans="1:15" ht="14.25" customHeight="1">
      <c r="A22" s="111" t="s">
        <v>1009</v>
      </c>
      <c r="B22" s="105"/>
      <c r="C22" s="112" t="s">
        <v>161</v>
      </c>
      <c r="D22" s="113"/>
      <c r="E22" s="113"/>
      <c r="F22" s="108"/>
      <c r="G22" s="109"/>
      <c r="H22" s="105"/>
      <c r="I22" s="110"/>
      <c r="J22" s="110">
        <f>J23+J27+J31</f>
        <v>3220000</v>
      </c>
      <c r="L22" s="95"/>
      <c r="M22" s="95"/>
      <c r="N22" s="95"/>
      <c r="O22" s="95"/>
    </row>
    <row r="23" spans="1:15" s="115" customFormat="1">
      <c r="A23" s="111" t="s">
        <v>1010</v>
      </c>
      <c r="B23" s="105"/>
      <c r="C23" s="113" t="s">
        <v>163</v>
      </c>
      <c r="D23" s="113"/>
      <c r="E23" s="113"/>
      <c r="F23" s="114"/>
      <c r="G23" s="109"/>
      <c r="H23" s="105"/>
      <c r="I23" s="110"/>
      <c r="J23" s="110">
        <f>SUM(J24:J25)</f>
        <v>97000</v>
      </c>
      <c r="L23" s="116"/>
      <c r="M23" s="116"/>
      <c r="N23" s="116"/>
      <c r="O23" s="116"/>
    </row>
    <row r="24" spans="1:15">
      <c r="A24" s="104"/>
      <c r="B24" s="105"/>
      <c r="C24" s="125" t="s">
        <v>57</v>
      </c>
      <c r="D24" s="142" t="s">
        <v>997</v>
      </c>
      <c r="E24" s="142"/>
      <c r="F24" s="114"/>
      <c r="G24" s="122">
        <v>10</v>
      </c>
      <c r="H24" s="118" t="s">
        <v>199</v>
      </c>
      <c r="I24" s="123">
        <v>6000</v>
      </c>
      <c r="J24" s="123">
        <f>G24*I24</f>
        <v>60000</v>
      </c>
      <c r="L24" s="95"/>
      <c r="M24" s="95"/>
      <c r="N24" s="95"/>
      <c r="O24" s="95"/>
    </row>
    <row r="25" spans="1:15">
      <c r="A25" s="104"/>
      <c r="B25" s="105"/>
      <c r="C25" s="125" t="s">
        <v>57</v>
      </c>
      <c r="D25" s="142" t="s">
        <v>172</v>
      </c>
      <c r="E25" s="120"/>
      <c r="F25" s="121"/>
      <c r="G25" s="122">
        <v>1</v>
      </c>
      <c r="H25" s="118" t="s">
        <v>167</v>
      </c>
      <c r="I25" s="123">
        <v>37000</v>
      </c>
      <c r="J25" s="123">
        <f t="shared" ref="J25" si="0">G25*I25</f>
        <v>37000</v>
      </c>
      <c r="L25" s="95"/>
      <c r="M25" s="95"/>
      <c r="N25" s="95"/>
      <c r="O25" s="95"/>
    </row>
    <row r="26" spans="1:15">
      <c r="A26" s="104"/>
      <c r="B26" s="105"/>
      <c r="C26" s="124"/>
      <c r="D26" s="113"/>
      <c r="E26" s="113"/>
      <c r="F26" s="114"/>
      <c r="G26" s="109"/>
      <c r="H26" s="105"/>
      <c r="I26" s="110"/>
      <c r="J26" s="110"/>
      <c r="L26" s="95"/>
      <c r="M26" s="95"/>
      <c r="N26" s="95"/>
      <c r="O26" s="95"/>
    </row>
    <row r="27" spans="1:15">
      <c r="A27" s="111" t="s">
        <v>1011</v>
      </c>
      <c r="B27" s="105"/>
      <c r="C27" s="113" t="s">
        <v>265</v>
      </c>
      <c r="D27" s="113"/>
      <c r="E27" s="113"/>
      <c r="F27" s="114"/>
      <c r="G27" s="109"/>
      <c r="H27" s="105"/>
      <c r="I27" s="110"/>
      <c r="J27" s="110">
        <f>SUM(J28:J29)</f>
        <v>123000</v>
      </c>
      <c r="L27" s="95"/>
      <c r="M27" s="95"/>
      <c r="N27" s="95"/>
      <c r="O27" s="95"/>
    </row>
    <row r="28" spans="1:15">
      <c r="A28" s="111"/>
      <c r="B28" s="105"/>
      <c r="C28" s="113" t="s">
        <v>57</v>
      </c>
      <c r="D28" s="120" t="s">
        <v>1081</v>
      </c>
      <c r="E28" s="113"/>
      <c r="F28" s="114"/>
      <c r="G28" s="122">
        <v>20</v>
      </c>
      <c r="H28" s="118" t="s">
        <v>199</v>
      </c>
      <c r="I28" s="123">
        <v>5000</v>
      </c>
      <c r="J28" s="123">
        <f>G28*I28</f>
        <v>100000</v>
      </c>
      <c r="L28" s="95"/>
      <c r="M28" s="95"/>
      <c r="N28" s="95"/>
      <c r="O28" s="95"/>
    </row>
    <row r="29" spans="1:15">
      <c r="A29" s="104"/>
      <c r="B29" s="105"/>
      <c r="C29" s="125" t="s">
        <v>57</v>
      </c>
      <c r="D29" s="120" t="s">
        <v>198</v>
      </c>
      <c r="E29" s="120"/>
      <c r="F29" s="121"/>
      <c r="G29" s="122">
        <v>92</v>
      </c>
      <c r="H29" s="118" t="s">
        <v>199</v>
      </c>
      <c r="I29" s="123">
        <v>250</v>
      </c>
      <c r="J29" s="123">
        <f>G29*I29</f>
        <v>23000</v>
      </c>
      <c r="L29" s="95"/>
      <c r="M29" s="95"/>
      <c r="N29" s="95"/>
      <c r="O29" s="95"/>
    </row>
    <row r="30" spans="1:15">
      <c r="A30" s="104"/>
      <c r="B30" s="105"/>
      <c r="C30" s="124"/>
      <c r="D30" s="113"/>
      <c r="E30" s="113"/>
      <c r="F30" s="114"/>
      <c r="G30" s="109"/>
      <c r="H30" s="105"/>
      <c r="I30" s="110"/>
      <c r="J30" s="110"/>
      <c r="L30" s="95"/>
      <c r="M30" s="95"/>
      <c r="N30" s="95"/>
      <c r="O30" s="95"/>
    </row>
    <row r="31" spans="1:15">
      <c r="A31" s="111" t="s">
        <v>1012</v>
      </c>
      <c r="B31" s="105"/>
      <c r="C31" s="124" t="s">
        <v>267</v>
      </c>
      <c r="D31" s="113"/>
      <c r="E31" s="113"/>
      <c r="F31" s="114"/>
      <c r="G31" s="109"/>
      <c r="H31" s="105"/>
      <c r="I31" s="110"/>
      <c r="J31" s="110">
        <f>J32</f>
        <v>3000000</v>
      </c>
      <c r="L31" s="95"/>
      <c r="M31" s="95"/>
      <c r="N31" s="95"/>
      <c r="O31" s="95"/>
    </row>
    <row r="32" spans="1:15">
      <c r="A32" s="117"/>
      <c r="B32" s="118"/>
      <c r="C32" s="124" t="s">
        <v>305</v>
      </c>
      <c r="D32" s="113" t="s">
        <v>978</v>
      </c>
      <c r="E32" s="113"/>
      <c r="F32" s="114"/>
      <c r="G32" s="109"/>
      <c r="H32" s="105"/>
      <c r="I32" s="110"/>
      <c r="J32" s="110">
        <f>SUM(J33:J34)</f>
        <v>3000000</v>
      </c>
      <c r="L32" s="95"/>
      <c r="M32" s="95"/>
      <c r="N32" s="95"/>
      <c r="O32" s="95"/>
    </row>
    <row r="33" spans="1:15">
      <c r="A33" s="117"/>
      <c r="B33" s="118"/>
      <c r="C33" s="119"/>
      <c r="D33" s="120" t="s">
        <v>57</v>
      </c>
      <c r="E33" s="120" t="s">
        <v>1083</v>
      </c>
      <c r="F33" s="121"/>
      <c r="G33" s="122">
        <v>100</v>
      </c>
      <c r="H33" s="118" t="s">
        <v>209</v>
      </c>
      <c r="I33" s="123">
        <v>20000</v>
      </c>
      <c r="J33" s="123">
        <f t="shared" ref="J33" si="1">G33*I33</f>
        <v>2000000</v>
      </c>
      <c r="L33" s="95"/>
      <c r="M33" s="95">
        <f>J23+J27+J31+J37+J43</f>
        <v>6720000</v>
      </c>
      <c r="N33" s="95"/>
      <c r="O33" s="95"/>
    </row>
    <row r="34" spans="1:15" ht="13.5" customHeight="1">
      <c r="A34" s="104"/>
      <c r="B34" s="105"/>
      <c r="C34" s="124"/>
      <c r="D34" s="125" t="s">
        <v>57</v>
      </c>
      <c r="E34" s="120" t="s">
        <v>1075</v>
      </c>
      <c r="F34" s="121"/>
      <c r="G34" s="122">
        <v>100</v>
      </c>
      <c r="H34" s="118" t="s">
        <v>209</v>
      </c>
      <c r="I34" s="123">
        <v>10000</v>
      </c>
      <c r="J34" s="123">
        <f t="shared" ref="J34" si="2">G34*I34</f>
        <v>1000000</v>
      </c>
      <c r="L34" s="95"/>
      <c r="M34" s="95">
        <f>5%*62525000</f>
        <v>3126250</v>
      </c>
      <c r="N34" s="95"/>
      <c r="O34" s="95"/>
    </row>
    <row r="35" spans="1:15">
      <c r="A35" s="117"/>
      <c r="B35" s="118"/>
      <c r="C35" s="119"/>
      <c r="D35" s="125"/>
      <c r="E35" s="120"/>
      <c r="F35" s="121"/>
      <c r="G35" s="122"/>
      <c r="H35" s="118"/>
      <c r="I35" s="123"/>
      <c r="J35" s="123"/>
      <c r="L35" s="95"/>
      <c r="M35" s="95">
        <f>M33-M34</f>
        <v>3593750</v>
      </c>
      <c r="N35" s="95"/>
      <c r="O35" s="95"/>
    </row>
    <row r="36" spans="1:15" ht="15" customHeight="1">
      <c r="A36" s="111" t="s">
        <v>1013</v>
      </c>
      <c r="B36" s="105"/>
      <c r="C36" s="124" t="s">
        <v>220</v>
      </c>
      <c r="D36" s="141"/>
      <c r="E36" s="107"/>
      <c r="F36" s="114"/>
      <c r="G36" s="109"/>
      <c r="H36" s="105"/>
      <c r="I36" s="110"/>
      <c r="J36" s="110">
        <f>J37+J43</f>
        <v>3500000</v>
      </c>
      <c r="L36" s="95"/>
      <c r="M36" s="95"/>
      <c r="N36" s="95"/>
      <c r="O36" s="95"/>
    </row>
    <row r="37" spans="1:15" ht="15" customHeight="1">
      <c r="A37" s="111" t="s">
        <v>1014</v>
      </c>
      <c r="B37" s="105"/>
      <c r="C37" s="124" t="s">
        <v>969</v>
      </c>
      <c r="D37" s="141"/>
      <c r="E37" s="107"/>
      <c r="F37" s="114"/>
      <c r="G37" s="109"/>
      <c r="H37" s="105"/>
      <c r="I37" s="110"/>
      <c r="J37" s="110">
        <f>SUM(J38:J41)</f>
        <v>1000000</v>
      </c>
      <c r="L37" s="95"/>
      <c r="M37" s="95"/>
      <c r="N37" s="95"/>
      <c r="O37" s="95"/>
    </row>
    <row r="38" spans="1:15" ht="15" customHeight="1">
      <c r="A38" s="117"/>
      <c r="B38" s="118"/>
      <c r="C38" s="119"/>
      <c r="D38" s="125" t="s">
        <v>57</v>
      </c>
      <c r="E38" s="142" t="s">
        <v>970</v>
      </c>
      <c r="F38" s="121"/>
      <c r="G38" s="122">
        <v>1</v>
      </c>
      <c r="H38" s="118" t="s">
        <v>121</v>
      </c>
      <c r="I38" s="123">
        <v>300000</v>
      </c>
      <c r="J38" s="123">
        <f>G38*I38</f>
        <v>300000</v>
      </c>
      <c r="L38" s="95"/>
      <c r="M38" s="95"/>
      <c r="N38" s="95"/>
      <c r="O38" s="95"/>
    </row>
    <row r="39" spans="1:15" ht="15" customHeight="1">
      <c r="A39" s="111"/>
      <c r="B39" s="118"/>
      <c r="C39" s="119"/>
      <c r="D39" s="125" t="s">
        <v>57</v>
      </c>
      <c r="E39" s="142" t="s">
        <v>971</v>
      </c>
      <c r="F39" s="121"/>
      <c r="G39" s="122">
        <v>1</v>
      </c>
      <c r="H39" s="118" t="s">
        <v>121</v>
      </c>
      <c r="I39" s="123">
        <v>250000</v>
      </c>
      <c r="J39" s="123">
        <f t="shared" ref="J39:J41" si="3">G39*I39</f>
        <v>250000</v>
      </c>
      <c r="L39" s="116"/>
      <c r="M39" s="134"/>
      <c r="N39" s="95"/>
      <c r="O39" s="95"/>
    </row>
    <row r="40" spans="1:15" ht="15" customHeight="1">
      <c r="A40" s="117"/>
      <c r="B40" s="118"/>
      <c r="C40" s="119"/>
      <c r="D40" s="125" t="s">
        <v>57</v>
      </c>
      <c r="E40" s="142" t="s">
        <v>972</v>
      </c>
      <c r="F40" s="121"/>
      <c r="G40" s="122">
        <v>1</v>
      </c>
      <c r="H40" s="118" t="s">
        <v>121</v>
      </c>
      <c r="I40" s="123">
        <v>200000</v>
      </c>
      <c r="J40" s="123">
        <f t="shared" si="3"/>
        <v>200000</v>
      </c>
      <c r="L40" s="116"/>
      <c r="M40" s="134"/>
      <c r="N40" s="95"/>
      <c r="O40" s="95"/>
    </row>
    <row r="41" spans="1:15" ht="15" customHeight="1">
      <c r="A41" s="117"/>
      <c r="B41" s="118"/>
      <c r="C41" s="119"/>
      <c r="D41" s="125" t="s">
        <v>57</v>
      </c>
      <c r="E41" s="120" t="s">
        <v>973</v>
      </c>
      <c r="F41" s="121"/>
      <c r="G41" s="122">
        <v>2</v>
      </c>
      <c r="H41" s="118" t="s">
        <v>121</v>
      </c>
      <c r="I41" s="123">
        <v>125000</v>
      </c>
      <c r="J41" s="123">
        <f t="shared" si="3"/>
        <v>250000</v>
      </c>
      <c r="L41" s="116"/>
      <c r="M41" s="134"/>
      <c r="N41" s="95"/>
      <c r="O41" s="95"/>
    </row>
    <row r="42" spans="1:15" ht="15" customHeight="1">
      <c r="A42" s="117"/>
      <c r="B42" s="118"/>
      <c r="C42" s="119"/>
      <c r="D42" s="125"/>
      <c r="E42" s="120"/>
      <c r="F42" s="121"/>
      <c r="G42" s="122"/>
      <c r="H42" s="118"/>
      <c r="I42" s="123"/>
      <c r="J42" s="123"/>
      <c r="L42" s="116"/>
      <c r="M42" s="134"/>
      <c r="N42" s="95"/>
      <c r="O42" s="95"/>
    </row>
    <row r="43" spans="1:15" ht="15" customHeight="1">
      <c r="A43" s="111" t="s">
        <v>1041</v>
      </c>
      <c r="B43" s="118"/>
      <c r="C43" s="633" t="s">
        <v>702</v>
      </c>
      <c r="D43" s="120"/>
      <c r="E43" s="120"/>
      <c r="F43" s="121"/>
      <c r="G43" s="122"/>
      <c r="H43" s="118"/>
      <c r="I43" s="123"/>
      <c r="J43" s="110">
        <f>SUM(J44:J45)</f>
        <v>2500000</v>
      </c>
      <c r="L43" s="116"/>
      <c r="M43" s="134"/>
      <c r="N43" s="95"/>
      <c r="O43" s="95"/>
    </row>
    <row r="44" spans="1:15" ht="15" customHeight="1">
      <c r="A44" s="117"/>
      <c r="B44" s="118"/>
      <c r="C44" s="119"/>
      <c r="D44" s="120" t="s">
        <v>57</v>
      </c>
      <c r="E44" s="120" t="s">
        <v>1042</v>
      </c>
      <c r="F44" s="121"/>
      <c r="G44" s="122">
        <v>1</v>
      </c>
      <c r="H44" s="118" t="s">
        <v>121</v>
      </c>
      <c r="I44" s="123">
        <v>2000000</v>
      </c>
      <c r="J44" s="123">
        <f>G44*I44</f>
        <v>2000000</v>
      </c>
      <c r="L44" s="116"/>
      <c r="M44" s="134"/>
      <c r="N44" s="95"/>
      <c r="O44" s="95"/>
    </row>
    <row r="45" spans="1:15" ht="15" customHeight="1">
      <c r="A45" s="117"/>
      <c r="B45" s="118"/>
      <c r="C45" s="119"/>
      <c r="D45" s="120" t="s">
        <v>57</v>
      </c>
      <c r="E45" s="120" t="s">
        <v>1082</v>
      </c>
      <c r="F45" s="121"/>
      <c r="G45" s="122">
        <v>1</v>
      </c>
      <c r="H45" s="118" t="s">
        <v>336</v>
      </c>
      <c r="I45" s="123">
        <v>500000</v>
      </c>
      <c r="J45" s="123">
        <f>G45*I45</f>
        <v>500000</v>
      </c>
      <c r="L45" s="116"/>
      <c r="M45" s="134"/>
      <c r="N45" s="95"/>
      <c r="O45" s="95"/>
    </row>
    <row r="46" spans="1:15" ht="15" customHeight="1">
      <c r="A46" s="117"/>
      <c r="B46" s="118"/>
      <c r="C46" s="119"/>
      <c r="D46" s="120"/>
      <c r="E46" s="120"/>
      <c r="F46" s="121"/>
      <c r="G46" s="122"/>
      <c r="H46" s="118"/>
      <c r="I46" s="123"/>
      <c r="J46" s="123"/>
      <c r="L46" s="116"/>
      <c r="M46" s="134"/>
      <c r="N46" s="95"/>
      <c r="O46" s="95"/>
    </row>
    <row r="47" spans="1:15" ht="15" customHeight="1">
      <c r="A47" s="111" t="s">
        <v>854</v>
      </c>
      <c r="B47" s="105"/>
      <c r="C47" s="124" t="s">
        <v>855</v>
      </c>
      <c r="D47" s="113"/>
      <c r="E47" s="113"/>
      <c r="F47" s="114"/>
      <c r="G47" s="109"/>
      <c r="H47" s="105"/>
      <c r="I47" s="110"/>
      <c r="J47" s="110">
        <f>J48+J62</f>
        <v>93280000</v>
      </c>
      <c r="L47" s="116"/>
      <c r="M47" s="134"/>
      <c r="N47" s="95"/>
      <c r="O47" s="95"/>
    </row>
    <row r="48" spans="1:15" ht="15" customHeight="1">
      <c r="A48" s="111" t="s">
        <v>858</v>
      </c>
      <c r="B48" s="118"/>
      <c r="C48" s="124" t="s">
        <v>859</v>
      </c>
      <c r="D48" s="125"/>
      <c r="E48" s="142"/>
      <c r="F48" s="121"/>
      <c r="G48" s="122"/>
      <c r="H48" s="118"/>
      <c r="I48" s="123"/>
      <c r="J48" s="123">
        <f>SUM(J49)+J54+J58</f>
        <v>78280000</v>
      </c>
      <c r="L48" s="95"/>
      <c r="M48" s="95"/>
      <c r="N48" s="95"/>
      <c r="O48" s="95"/>
    </row>
    <row r="49" spans="1:15" ht="15" customHeight="1">
      <c r="A49" s="117"/>
      <c r="B49" s="118"/>
      <c r="C49" s="119"/>
      <c r="D49" s="125" t="s">
        <v>57</v>
      </c>
      <c r="E49" s="142" t="s">
        <v>860</v>
      </c>
      <c r="F49" s="121"/>
      <c r="G49" s="122"/>
      <c r="H49" s="118"/>
      <c r="I49" s="123"/>
      <c r="J49" s="123">
        <f>SUM(J50:J53)</f>
        <v>75900000</v>
      </c>
      <c r="L49" s="95">
        <f>J50+J51+J52+J53</f>
        <v>75900000</v>
      </c>
      <c r="M49" s="95"/>
      <c r="N49" s="95"/>
      <c r="O49" s="95"/>
    </row>
    <row r="50" spans="1:15" ht="15" customHeight="1">
      <c r="A50" s="117"/>
      <c r="B50" s="118"/>
      <c r="C50" s="119"/>
      <c r="D50" s="125"/>
      <c r="E50" s="142" t="s">
        <v>1077</v>
      </c>
      <c r="F50" s="121"/>
      <c r="G50" s="122">
        <v>250</v>
      </c>
      <c r="H50" s="118" t="s">
        <v>456</v>
      </c>
      <c r="I50" s="123">
        <v>20000</v>
      </c>
      <c r="J50" s="123">
        <f t="shared" ref="J50:J60" si="4">G50*I50</f>
        <v>5000000</v>
      </c>
      <c r="L50" s="95">
        <f>L49-J49</f>
        <v>0</v>
      </c>
      <c r="M50" s="95"/>
      <c r="N50" s="95"/>
      <c r="O50" s="95"/>
    </row>
    <row r="51" spans="1:15" ht="15" customHeight="1">
      <c r="A51" s="117"/>
      <c r="B51" s="118"/>
      <c r="C51" s="119"/>
      <c r="D51" s="125"/>
      <c r="E51" s="142" t="s">
        <v>1078</v>
      </c>
      <c r="F51" s="121"/>
      <c r="G51" s="122">
        <v>500</v>
      </c>
      <c r="H51" s="118" t="s">
        <v>456</v>
      </c>
      <c r="I51" s="123">
        <v>20000</v>
      </c>
      <c r="J51" s="123">
        <f t="shared" si="4"/>
        <v>10000000</v>
      </c>
      <c r="L51" s="95"/>
      <c r="M51" s="95"/>
      <c r="N51" s="95"/>
      <c r="O51" s="95"/>
    </row>
    <row r="52" spans="1:15" ht="15" customHeight="1">
      <c r="A52" s="117"/>
      <c r="B52" s="118"/>
      <c r="C52" s="119"/>
      <c r="D52" s="125"/>
      <c r="E52" s="142" t="s">
        <v>1079</v>
      </c>
      <c r="F52" s="121"/>
      <c r="G52" s="122">
        <v>1050</v>
      </c>
      <c r="H52" s="118" t="s">
        <v>456</v>
      </c>
      <c r="I52" s="123">
        <v>18000</v>
      </c>
      <c r="J52" s="123">
        <f t="shared" si="4"/>
        <v>18900000</v>
      </c>
      <c r="L52" s="95"/>
      <c r="M52" s="95"/>
      <c r="N52" s="95"/>
      <c r="O52" s="95"/>
    </row>
    <row r="53" spans="1:15" ht="15" customHeight="1">
      <c r="A53" s="117"/>
      <c r="B53" s="118"/>
      <c r="C53" s="119"/>
      <c r="D53" s="125"/>
      <c r="E53" s="142" t="s">
        <v>1080</v>
      </c>
      <c r="F53" s="121"/>
      <c r="G53" s="122">
        <v>3500</v>
      </c>
      <c r="H53" s="118" t="s">
        <v>456</v>
      </c>
      <c r="I53" s="123">
        <v>12000</v>
      </c>
      <c r="J53" s="123">
        <f t="shared" si="4"/>
        <v>42000000</v>
      </c>
      <c r="L53" s="95"/>
      <c r="M53" s="95"/>
      <c r="N53" s="95"/>
      <c r="O53" s="95"/>
    </row>
    <row r="54" spans="1:15" ht="15" customHeight="1">
      <c r="A54" s="117"/>
      <c r="B54" s="118"/>
      <c r="C54" s="119"/>
      <c r="D54" s="125" t="s">
        <v>57</v>
      </c>
      <c r="E54" s="142" t="s">
        <v>1043</v>
      </c>
      <c r="F54" s="121"/>
      <c r="G54" s="122"/>
      <c r="H54" s="118"/>
      <c r="I54" s="123"/>
      <c r="J54" s="123">
        <f>SUM(J55:J57)</f>
        <v>2380000</v>
      </c>
      <c r="L54" s="95"/>
      <c r="M54" s="95"/>
      <c r="N54" s="95"/>
      <c r="O54" s="95"/>
    </row>
    <row r="55" spans="1:15" ht="15" customHeight="1">
      <c r="A55" s="117"/>
      <c r="B55" s="118"/>
      <c r="C55" s="119"/>
      <c r="D55" s="125"/>
      <c r="E55" s="142" t="s">
        <v>1063</v>
      </c>
      <c r="F55" s="121"/>
      <c r="G55" s="122">
        <v>10</v>
      </c>
      <c r="H55" s="118" t="s">
        <v>184</v>
      </c>
      <c r="I55" s="123">
        <v>40000</v>
      </c>
      <c r="J55" s="123">
        <f t="shared" si="4"/>
        <v>400000</v>
      </c>
      <c r="L55" s="95">
        <f>J55+J56+J57+J59+J60</f>
        <v>2380000</v>
      </c>
      <c r="M55" s="95"/>
      <c r="N55" s="95"/>
      <c r="O55" s="95"/>
    </row>
    <row r="56" spans="1:15" ht="15" customHeight="1">
      <c r="A56" s="117"/>
      <c r="B56" s="118"/>
      <c r="C56" s="119"/>
      <c r="D56" s="125"/>
      <c r="E56" s="142" t="s">
        <v>1068</v>
      </c>
      <c r="F56" s="121"/>
      <c r="G56" s="122">
        <v>10</v>
      </c>
      <c r="H56" s="118" t="s">
        <v>184</v>
      </c>
      <c r="I56" s="123">
        <v>75000</v>
      </c>
      <c r="J56" s="123">
        <f t="shared" si="4"/>
        <v>750000</v>
      </c>
      <c r="L56" s="95"/>
      <c r="M56" s="95"/>
      <c r="N56" s="95"/>
      <c r="O56" s="95"/>
    </row>
    <row r="57" spans="1:15" ht="15" customHeight="1">
      <c r="A57" s="117"/>
      <c r="B57" s="118"/>
      <c r="C57" s="119"/>
      <c r="D57" s="125"/>
      <c r="E57" s="142" t="s">
        <v>1065</v>
      </c>
      <c r="F57" s="121"/>
      <c r="G57" s="122">
        <v>10</v>
      </c>
      <c r="H57" s="118" t="s">
        <v>184</v>
      </c>
      <c r="I57" s="123">
        <v>123000</v>
      </c>
      <c r="J57" s="123">
        <f t="shared" si="4"/>
        <v>1230000</v>
      </c>
      <c r="L57" s="95"/>
      <c r="M57" s="95"/>
      <c r="N57" s="95"/>
      <c r="O57" s="95"/>
    </row>
    <row r="58" spans="1:15" ht="15" hidden="1" customHeight="1">
      <c r="A58" s="117"/>
      <c r="B58" s="118"/>
      <c r="C58" s="119"/>
      <c r="D58" s="125" t="s">
        <v>338</v>
      </c>
      <c r="E58" s="142" t="s">
        <v>921</v>
      </c>
      <c r="F58" s="121"/>
      <c r="G58" s="122"/>
      <c r="H58" s="118"/>
      <c r="I58" s="123"/>
      <c r="J58" s="123">
        <f>SUM(J59:J60)</f>
        <v>0</v>
      </c>
      <c r="L58" s="95"/>
      <c r="M58" s="95"/>
      <c r="N58" s="95"/>
      <c r="O58" s="95"/>
    </row>
    <row r="59" spans="1:15" ht="15" hidden="1" customHeight="1">
      <c r="A59" s="117"/>
      <c r="B59" s="118"/>
      <c r="C59" s="119"/>
      <c r="D59" s="125"/>
      <c r="E59" s="142" t="s">
        <v>1066</v>
      </c>
      <c r="F59" s="121"/>
      <c r="G59" s="122"/>
      <c r="H59" s="118" t="s">
        <v>170</v>
      </c>
      <c r="I59" s="123">
        <v>50000</v>
      </c>
      <c r="J59" s="123">
        <f t="shared" si="4"/>
        <v>0</v>
      </c>
      <c r="L59" s="95"/>
      <c r="M59" s="95"/>
      <c r="N59" s="95"/>
      <c r="O59" s="95"/>
    </row>
    <row r="60" spans="1:15" ht="15" hidden="1" customHeight="1">
      <c r="A60" s="117"/>
      <c r="B60" s="118"/>
      <c r="C60" s="119"/>
      <c r="D60" s="125"/>
      <c r="E60" s="142" t="s">
        <v>1067</v>
      </c>
      <c r="F60" s="121"/>
      <c r="G60" s="122"/>
      <c r="H60" s="118" t="s">
        <v>966</v>
      </c>
      <c r="I60" s="123">
        <v>325000</v>
      </c>
      <c r="J60" s="123">
        <f t="shared" si="4"/>
        <v>0</v>
      </c>
      <c r="L60" s="95"/>
      <c r="M60" s="95"/>
      <c r="N60" s="95"/>
      <c r="O60" s="95"/>
    </row>
    <row r="61" spans="1:15" ht="15" customHeight="1">
      <c r="A61" s="117"/>
      <c r="B61" s="118"/>
      <c r="C61" s="119"/>
      <c r="D61" s="125"/>
      <c r="E61" s="142"/>
      <c r="F61" s="121"/>
      <c r="G61" s="122"/>
      <c r="H61" s="118"/>
      <c r="I61" s="123"/>
      <c r="J61" s="123"/>
      <c r="L61" s="95"/>
      <c r="M61" s="95"/>
      <c r="N61" s="95"/>
      <c r="O61" s="95"/>
    </row>
    <row r="62" spans="1:15" ht="15" customHeight="1">
      <c r="A62" s="111" t="s">
        <v>856</v>
      </c>
      <c r="B62" s="118"/>
      <c r="C62" s="124" t="s">
        <v>857</v>
      </c>
      <c r="D62" s="125"/>
      <c r="E62" s="142"/>
      <c r="F62" s="121"/>
      <c r="G62" s="122"/>
      <c r="H62" s="118"/>
      <c r="I62" s="123"/>
      <c r="J62" s="123">
        <f>J63</f>
        <v>15000000</v>
      </c>
      <c r="L62" s="95"/>
      <c r="M62" s="95"/>
      <c r="N62" s="95"/>
      <c r="O62" s="95"/>
    </row>
    <row r="63" spans="1:15" ht="15" customHeight="1">
      <c r="A63" s="117"/>
      <c r="B63" s="118"/>
      <c r="C63" s="119"/>
      <c r="D63" s="125" t="s">
        <v>57</v>
      </c>
      <c r="E63" s="142" t="s">
        <v>862</v>
      </c>
      <c r="F63" s="121"/>
      <c r="G63" s="122">
        <v>30000</v>
      </c>
      <c r="H63" s="118" t="s">
        <v>863</v>
      </c>
      <c r="I63" s="123">
        <v>500</v>
      </c>
      <c r="J63" s="123">
        <f>G63*I63</f>
        <v>15000000</v>
      </c>
      <c r="L63" s="95"/>
      <c r="M63" s="95"/>
      <c r="N63" s="95"/>
      <c r="O63" s="95"/>
    </row>
    <row r="64" spans="1:15" ht="15" customHeight="1" thickBot="1">
      <c r="A64" s="117"/>
      <c r="B64" s="118"/>
      <c r="C64" s="148"/>
      <c r="D64" s="125"/>
      <c r="E64" s="142"/>
      <c r="F64" s="121"/>
      <c r="G64" s="122"/>
      <c r="H64" s="118"/>
      <c r="I64" s="123"/>
      <c r="J64" s="123"/>
      <c r="L64" s="95"/>
      <c r="M64" s="95"/>
      <c r="N64" s="95"/>
      <c r="O64" s="95"/>
    </row>
    <row r="65" spans="1:15" ht="15" customHeight="1" thickTop="1">
      <c r="A65" s="941" t="s">
        <v>126</v>
      </c>
      <c r="B65" s="941"/>
      <c r="C65" s="941"/>
      <c r="D65" s="941"/>
      <c r="E65" s="941"/>
      <c r="F65" s="941"/>
      <c r="G65" s="941"/>
      <c r="H65" s="941"/>
      <c r="I65" s="941"/>
      <c r="J65" s="130">
        <f>J18</f>
        <v>100000000</v>
      </c>
      <c r="L65" s="95">
        <f>J65-'4.2.1'!J20</f>
        <v>0</v>
      </c>
      <c r="N65" s="95"/>
      <c r="O65" s="95"/>
    </row>
    <row r="66" spans="1:15">
      <c r="A66" s="131"/>
      <c r="B66" s="942" t="s">
        <v>127</v>
      </c>
      <c r="C66" s="942"/>
      <c r="D66" s="942"/>
      <c r="E66" s="942"/>
      <c r="F66" s="942"/>
      <c r="G66" s="132"/>
      <c r="H66" s="132"/>
      <c r="I66" s="132"/>
      <c r="J66" s="596">
        <f>J65-100000000</f>
        <v>0</v>
      </c>
      <c r="L66" s="301">
        <f>J65-62525000</f>
        <v>37475000</v>
      </c>
    </row>
    <row r="67" spans="1:15">
      <c r="A67" s="943" t="s">
        <v>128</v>
      </c>
      <c r="B67" s="920"/>
      <c r="C67" s="920"/>
      <c r="D67" s="99" t="s">
        <v>95</v>
      </c>
      <c r="E67" s="944">
        <v>0</v>
      </c>
      <c r="F67" s="944"/>
      <c r="G67" s="96"/>
      <c r="H67" s="96"/>
      <c r="I67" s="96"/>
      <c r="J67" s="135"/>
      <c r="L67" s="301">
        <f>L66/500</f>
        <v>74950</v>
      </c>
    </row>
    <row r="68" spans="1:15">
      <c r="A68" s="943" t="s">
        <v>129</v>
      </c>
      <c r="B68" s="920"/>
      <c r="C68" s="920"/>
      <c r="D68" s="99" t="s">
        <v>95</v>
      </c>
      <c r="E68" s="944">
        <v>0</v>
      </c>
      <c r="F68" s="944"/>
      <c r="G68" s="96"/>
      <c r="H68" s="96"/>
      <c r="I68" s="96"/>
      <c r="J68" s="135"/>
      <c r="L68" s="301"/>
    </row>
    <row r="69" spans="1:15">
      <c r="A69" s="943" t="s">
        <v>130</v>
      </c>
      <c r="B69" s="920"/>
      <c r="C69" s="920"/>
      <c r="D69" s="99" t="s">
        <v>95</v>
      </c>
      <c r="E69" s="944">
        <f>J65</f>
        <v>100000000</v>
      </c>
      <c r="F69" s="944"/>
      <c r="G69" s="96"/>
      <c r="H69" s="96"/>
      <c r="I69" s="96"/>
      <c r="J69" s="135"/>
    </row>
    <row r="70" spans="1:15">
      <c r="A70" s="945" t="s">
        <v>131</v>
      </c>
      <c r="B70" s="946"/>
      <c r="C70" s="946"/>
      <c r="D70" s="136" t="s">
        <v>95</v>
      </c>
      <c r="E70" s="971">
        <f>O38</f>
        <v>0</v>
      </c>
      <c r="F70" s="971"/>
      <c r="G70" s="137"/>
      <c r="H70" s="137"/>
      <c r="I70" s="137"/>
      <c r="J70" s="138"/>
    </row>
    <row r="71" spans="1:15">
      <c r="A71" s="131"/>
      <c r="B71" s="132"/>
      <c r="C71" s="132"/>
      <c r="D71" s="132"/>
      <c r="E71" s="132"/>
      <c r="F71" s="133"/>
      <c r="G71" s="961" t="s">
        <v>1108</v>
      </c>
      <c r="H71" s="961"/>
      <c r="I71" s="961"/>
      <c r="J71" s="962"/>
    </row>
    <row r="72" spans="1:15">
      <c r="A72" s="139"/>
      <c r="B72" s="947"/>
      <c r="C72" s="947"/>
      <c r="D72" s="947"/>
      <c r="E72" s="947"/>
      <c r="F72" s="948"/>
      <c r="G72" s="96"/>
      <c r="H72" s="96"/>
      <c r="I72" s="96"/>
      <c r="J72" s="135"/>
    </row>
    <row r="73" spans="1:15">
      <c r="A73" s="139"/>
      <c r="B73" s="927"/>
      <c r="C73" s="927"/>
      <c r="D73" s="927"/>
      <c r="E73" s="927"/>
      <c r="F73" s="949"/>
      <c r="G73" s="950" t="s">
        <v>1094</v>
      </c>
      <c r="H73" s="927"/>
      <c r="I73" s="927"/>
      <c r="J73" s="949"/>
    </row>
    <row r="74" spans="1:15">
      <c r="A74" s="139"/>
      <c r="B74" s="96"/>
      <c r="C74" s="96"/>
      <c r="D74" s="96"/>
      <c r="E74" s="96"/>
      <c r="F74" s="135"/>
      <c r="G74" s="96"/>
      <c r="H74" s="96"/>
      <c r="I74" s="96"/>
      <c r="J74" s="135"/>
    </row>
    <row r="75" spans="1:15">
      <c r="A75" s="139"/>
      <c r="B75" s="96"/>
      <c r="C75" s="96"/>
      <c r="D75" s="96"/>
      <c r="E75" s="96"/>
      <c r="F75" s="135"/>
      <c r="G75" s="96"/>
      <c r="H75" s="96"/>
      <c r="I75" s="96"/>
      <c r="J75" s="135"/>
    </row>
    <row r="76" spans="1:15">
      <c r="A76" s="139"/>
      <c r="B76" s="96"/>
      <c r="C76" s="96"/>
      <c r="D76" s="96"/>
      <c r="E76" s="96"/>
      <c r="F76" s="135"/>
      <c r="G76" s="96"/>
      <c r="H76" s="96"/>
      <c r="I76" s="96"/>
      <c r="J76" s="135"/>
    </row>
    <row r="77" spans="1:15">
      <c r="A77" s="139"/>
      <c r="B77" s="96"/>
      <c r="C77" s="96"/>
      <c r="D77" s="96"/>
      <c r="E77" s="96"/>
      <c r="F77" s="135"/>
      <c r="G77" s="96"/>
      <c r="H77" s="96"/>
      <c r="I77" s="96"/>
      <c r="J77" s="135"/>
    </row>
    <row r="78" spans="1:15">
      <c r="A78" s="139"/>
      <c r="B78" s="951"/>
      <c r="C78" s="951"/>
      <c r="D78" s="951"/>
      <c r="E78" s="951"/>
      <c r="F78" s="952"/>
      <c r="G78" s="953" t="s">
        <v>1040</v>
      </c>
      <c r="H78" s="951"/>
      <c r="I78" s="951"/>
      <c r="J78" s="952"/>
    </row>
    <row r="79" spans="1:15">
      <c r="A79" s="140"/>
      <c r="B79" s="137"/>
      <c r="C79" s="137"/>
      <c r="D79" s="137"/>
      <c r="E79" s="137"/>
      <c r="F79" s="138"/>
      <c r="G79" s="958"/>
      <c r="H79" s="958"/>
      <c r="I79" s="958"/>
      <c r="J79" s="959"/>
    </row>
    <row r="80" spans="1:15">
      <c r="A80" s="96"/>
      <c r="B80" s="96"/>
      <c r="C80" s="96"/>
      <c r="D80" s="96"/>
      <c r="E80" s="96"/>
      <c r="F80" s="96"/>
      <c r="G80" s="951"/>
      <c r="H80" s="951"/>
      <c r="I80" s="951"/>
      <c r="J80" s="951"/>
    </row>
  </sheetData>
  <mergeCells count="40">
    <mergeCell ref="G79:J79"/>
    <mergeCell ref="G80:J80"/>
    <mergeCell ref="G71:J71"/>
    <mergeCell ref="B72:F72"/>
    <mergeCell ref="B73:F73"/>
    <mergeCell ref="G73:J73"/>
    <mergeCell ref="B78:F78"/>
    <mergeCell ref="G78:J78"/>
    <mergeCell ref="A68:C68"/>
    <mergeCell ref="E68:F68"/>
    <mergeCell ref="A69:C69"/>
    <mergeCell ref="E69:F69"/>
    <mergeCell ref="A70:C70"/>
    <mergeCell ref="E70:F70"/>
    <mergeCell ref="C20:F20"/>
    <mergeCell ref="A65:I65"/>
    <mergeCell ref="B66:F66"/>
    <mergeCell ref="A67:C67"/>
    <mergeCell ref="E67:F67"/>
    <mergeCell ref="L13:L15"/>
    <mergeCell ref="M13:M15"/>
    <mergeCell ref="N13:N15"/>
    <mergeCell ref="O13:O15"/>
    <mergeCell ref="C19:F19"/>
    <mergeCell ref="I13:I15"/>
    <mergeCell ref="A16:B16"/>
    <mergeCell ref="C16:F16"/>
    <mergeCell ref="G16:H16"/>
    <mergeCell ref="E11:F11"/>
    <mergeCell ref="A12:B12"/>
    <mergeCell ref="A13:B15"/>
    <mergeCell ref="C13:F15"/>
    <mergeCell ref="G13:H15"/>
    <mergeCell ref="E9:F9"/>
    <mergeCell ref="J13:J15"/>
    <mergeCell ref="A1:J1"/>
    <mergeCell ref="A2:J2"/>
    <mergeCell ref="A3:J3"/>
    <mergeCell ref="F6:J6"/>
    <mergeCell ref="F7:J8"/>
  </mergeCells>
  <pageMargins left="0.70866141732283472" right="0.31496062992125984" top="0.55118110236220474" bottom="0.31496062992125984" header="0.31496062992125984" footer="0.31496062992125984"/>
  <pageSetup paperSize="5" scale="85" orientation="portrait" horizontalDpi="4294967293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FF00"/>
  </sheetPr>
  <dimension ref="A1:P51"/>
  <sheetViews>
    <sheetView topLeftCell="A4" workbookViewId="0">
      <selection activeCell="G24" sqref="G24"/>
    </sheetView>
  </sheetViews>
  <sheetFormatPr defaultRowHeight="15"/>
  <cols>
    <col min="1" max="1" width="2.7109375" customWidth="1"/>
    <col min="2" max="2" width="10.7109375" customWidth="1"/>
    <col min="3" max="4" width="2.7109375" customWidth="1"/>
    <col min="6" max="6" width="25.7109375" customWidth="1"/>
    <col min="9" max="10" width="17.7109375" customWidth="1"/>
    <col min="11" max="11" width="2.7109375" customWidth="1"/>
    <col min="12" max="15" width="17.7109375" customWidth="1"/>
  </cols>
  <sheetData>
    <row r="1" spans="1:16" ht="15.75">
      <c r="A1" s="974" t="s">
        <v>90</v>
      </c>
      <c r="B1" s="974"/>
      <c r="C1" s="974"/>
      <c r="D1" s="974"/>
      <c r="E1" s="974"/>
      <c r="F1" s="974"/>
      <c r="G1" s="974"/>
      <c r="H1" s="974"/>
      <c r="I1" s="974"/>
      <c r="J1" s="974"/>
      <c r="K1" s="1"/>
      <c r="L1" s="3"/>
      <c r="M1" s="3"/>
      <c r="N1" s="3"/>
      <c r="O1" s="3"/>
      <c r="P1" s="1"/>
    </row>
    <row r="2" spans="1:16" ht="15.75">
      <c r="A2" s="974" t="str">
        <f>'[3]3.1.7'!A2:J2</f>
        <v>PEMERINTAH DESA PARUNGSARI KECAMATAN SAJIRA</v>
      </c>
      <c r="B2" s="974"/>
      <c r="C2" s="974"/>
      <c r="D2" s="974"/>
      <c r="E2" s="974"/>
      <c r="F2" s="974"/>
      <c r="G2" s="974"/>
      <c r="H2" s="974"/>
      <c r="I2" s="974"/>
      <c r="J2" s="974"/>
      <c r="K2" s="1"/>
      <c r="L2" s="3"/>
      <c r="M2" s="3"/>
      <c r="N2" s="3"/>
      <c r="O2" s="3"/>
      <c r="P2" s="1"/>
    </row>
    <row r="3" spans="1:16" ht="15.75">
      <c r="A3" s="974" t="s">
        <v>92</v>
      </c>
      <c r="B3" s="974"/>
      <c r="C3" s="974"/>
      <c r="D3" s="974"/>
      <c r="E3" s="974"/>
      <c r="F3" s="974"/>
      <c r="G3" s="974"/>
      <c r="H3" s="974"/>
      <c r="I3" s="974"/>
      <c r="J3" s="974"/>
      <c r="K3" s="1"/>
      <c r="L3" s="3"/>
      <c r="M3" s="3"/>
      <c r="N3" s="3"/>
      <c r="O3" s="3"/>
      <c r="P3" s="1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1"/>
      <c r="L4" s="3"/>
      <c r="M4" s="3"/>
      <c r="N4" s="3"/>
      <c r="O4" s="3"/>
      <c r="P4" s="1"/>
    </row>
    <row r="5" spans="1:16">
      <c r="A5" s="5" t="s">
        <v>93</v>
      </c>
      <c r="B5" s="4" t="s">
        <v>94</v>
      </c>
      <c r="C5" s="6"/>
      <c r="D5" s="7" t="s">
        <v>95</v>
      </c>
      <c r="E5" s="5" t="s">
        <v>102</v>
      </c>
      <c r="F5" s="6" t="str">
        <f>'[4]4.3.1'!F5</f>
        <v>PEMBERDAYAAN MASYARAKAT DESA</v>
      </c>
      <c r="G5" s="4"/>
      <c r="H5" s="4"/>
      <c r="I5" s="4"/>
      <c r="J5" s="4"/>
      <c r="K5" s="1"/>
      <c r="L5" s="3"/>
      <c r="M5" s="3"/>
      <c r="N5" s="3"/>
      <c r="O5" s="3"/>
      <c r="P5" s="1"/>
    </row>
    <row r="6" spans="1:16">
      <c r="A6" s="5" t="s">
        <v>96</v>
      </c>
      <c r="B6" s="4" t="s">
        <v>97</v>
      </c>
      <c r="C6" s="6"/>
      <c r="D6" s="7" t="s">
        <v>95</v>
      </c>
      <c r="E6" s="5" t="s">
        <v>566</v>
      </c>
      <c r="F6" s="6" t="str">
        <f>'[4]4.3.1'!F6</f>
        <v>Peningkatan Kapasitas Aparatur Desa</v>
      </c>
      <c r="G6" s="4"/>
      <c r="H6" s="4"/>
      <c r="I6" s="4"/>
      <c r="J6" s="4"/>
      <c r="K6" s="1"/>
      <c r="L6" s="3"/>
      <c r="M6" s="3"/>
      <c r="N6" s="3"/>
      <c r="O6" s="3"/>
      <c r="P6" s="1"/>
    </row>
    <row r="7" spans="1:16">
      <c r="A7" s="5" t="s">
        <v>99</v>
      </c>
      <c r="B7" s="4" t="s">
        <v>100</v>
      </c>
      <c r="C7" s="6"/>
      <c r="D7" s="7" t="s">
        <v>95</v>
      </c>
      <c r="E7" s="5" t="s">
        <v>871</v>
      </c>
      <c r="F7" s="6" t="str">
        <f>LAMPIRAN!F344</f>
        <v xml:space="preserve">Peningkatan kapasitas kepala  Desa </v>
      </c>
      <c r="G7" s="4"/>
      <c r="H7" s="4"/>
      <c r="I7" s="4"/>
      <c r="J7" s="4"/>
      <c r="K7" s="1"/>
      <c r="L7" s="3"/>
      <c r="M7" s="3"/>
      <c r="N7" s="3"/>
      <c r="O7" s="3"/>
      <c r="P7" s="1"/>
    </row>
    <row r="8" spans="1:16">
      <c r="A8" s="5" t="s">
        <v>102</v>
      </c>
      <c r="B8" s="4" t="s">
        <v>103</v>
      </c>
      <c r="C8" s="6"/>
      <c r="D8" s="7" t="s">
        <v>95</v>
      </c>
      <c r="E8" s="975" t="str">
        <f>'4.2.1'!E9:F9</f>
        <v>01 Januari s/d 31 Desember 2024</v>
      </c>
      <c r="F8" s="975"/>
      <c r="G8" s="4"/>
      <c r="H8" s="4"/>
      <c r="I8" s="4"/>
      <c r="J8" s="4"/>
      <c r="K8" s="1"/>
      <c r="L8" s="3"/>
      <c r="M8" s="3"/>
      <c r="N8" s="3"/>
      <c r="O8" s="3"/>
      <c r="P8" s="1"/>
    </row>
    <row r="9" spans="1:16">
      <c r="A9" s="5"/>
      <c r="B9" s="4" t="s">
        <v>104</v>
      </c>
      <c r="C9" s="6"/>
      <c r="D9" s="7"/>
      <c r="E9" s="4"/>
      <c r="F9" s="6"/>
      <c r="G9" s="4"/>
      <c r="H9" s="4"/>
      <c r="I9" s="4"/>
      <c r="J9" s="4"/>
      <c r="K9" s="1"/>
      <c r="L9" s="3"/>
      <c r="M9" s="3"/>
      <c r="N9" s="3"/>
      <c r="O9" s="3"/>
      <c r="P9" s="1"/>
    </row>
    <row r="10" spans="1:16">
      <c r="A10" s="5" t="s">
        <v>105</v>
      </c>
      <c r="B10" s="4" t="s">
        <v>106</v>
      </c>
      <c r="C10" s="6"/>
      <c r="D10" s="7" t="s">
        <v>95</v>
      </c>
      <c r="E10" s="975" t="s">
        <v>876</v>
      </c>
      <c r="F10" s="975"/>
      <c r="G10" s="4"/>
      <c r="H10" s="4"/>
      <c r="I10" s="4"/>
      <c r="J10" s="4"/>
      <c r="K10" s="1"/>
      <c r="L10" s="3"/>
      <c r="M10" s="3"/>
      <c r="N10" s="3"/>
      <c r="O10" s="3"/>
      <c r="P10" s="1"/>
    </row>
    <row r="11" spans="1:16" ht="15" customHeight="1">
      <c r="A11" s="973" t="s">
        <v>108</v>
      </c>
      <c r="B11" s="973"/>
      <c r="C11" s="6"/>
      <c r="D11" s="8" t="s">
        <v>95</v>
      </c>
      <c r="E11" s="9"/>
      <c r="F11" s="6"/>
      <c r="G11" s="4"/>
      <c r="H11" s="4"/>
      <c r="I11" s="4"/>
      <c r="J11" s="4"/>
      <c r="K11" s="1"/>
      <c r="L11" s="3"/>
      <c r="M11" s="3"/>
      <c r="N11" s="3"/>
      <c r="O11" s="3"/>
      <c r="P11" s="1"/>
    </row>
    <row r="12" spans="1:16">
      <c r="A12" s="987" t="s">
        <v>109</v>
      </c>
      <c r="B12" s="987"/>
      <c r="C12" s="987" t="s">
        <v>110</v>
      </c>
      <c r="D12" s="987"/>
      <c r="E12" s="987"/>
      <c r="F12" s="987"/>
      <c r="G12" s="988" t="s">
        <v>111</v>
      </c>
      <c r="H12" s="989"/>
      <c r="I12" s="981" t="s">
        <v>112</v>
      </c>
      <c r="J12" s="981" t="s">
        <v>113</v>
      </c>
      <c r="K12" s="1"/>
      <c r="L12" s="995" t="s">
        <v>114</v>
      </c>
      <c r="M12" s="995" t="s">
        <v>115</v>
      </c>
      <c r="N12" s="995" t="s">
        <v>116</v>
      </c>
      <c r="O12" s="995" t="s">
        <v>117</v>
      </c>
      <c r="P12" s="1"/>
    </row>
    <row r="13" spans="1:16">
      <c r="A13" s="987"/>
      <c r="B13" s="987"/>
      <c r="C13" s="987"/>
      <c r="D13" s="987"/>
      <c r="E13" s="987"/>
      <c r="F13" s="987"/>
      <c r="G13" s="990"/>
      <c r="H13" s="991"/>
      <c r="I13" s="981"/>
      <c r="J13" s="981"/>
      <c r="K13" s="1"/>
      <c r="L13" s="995"/>
      <c r="M13" s="995"/>
      <c r="N13" s="995"/>
      <c r="O13" s="995"/>
      <c r="P13" s="1"/>
    </row>
    <row r="14" spans="1:16">
      <c r="A14" s="987"/>
      <c r="B14" s="987"/>
      <c r="C14" s="987"/>
      <c r="D14" s="987"/>
      <c r="E14" s="987"/>
      <c r="F14" s="987"/>
      <c r="G14" s="992"/>
      <c r="H14" s="993"/>
      <c r="I14" s="981"/>
      <c r="J14" s="981"/>
      <c r="K14" s="1"/>
      <c r="L14" s="995"/>
      <c r="M14" s="995"/>
      <c r="N14" s="995"/>
      <c r="O14" s="995"/>
      <c r="P14" s="1"/>
    </row>
    <row r="15" spans="1:16">
      <c r="A15" s="984">
        <v>1</v>
      </c>
      <c r="B15" s="984"/>
      <c r="C15" s="984">
        <v>2</v>
      </c>
      <c r="D15" s="984"/>
      <c r="E15" s="984"/>
      <c r="F15" s="984"/>
      <c r="G15" s="985">
        <v>3</v>
      </c>
      <c r="H15" s="986"/>
      <c r="I15" s="10">
        <v>4</v>
      </c>
      <c r="J15" s="10">
        <v>5</v>
      </c>
      <c r="K15" s="1"/>
      <c r="L15" s="11">
        <v>1</v>
      </c>
      <c r="M15" s="11">
        <v>2</v>
      </c>
      <c r="N15" s="11">
        <v>3</v>
      </c>
      <c r="O15" s="11">
        <v>4</v>
      </c>
      <c r="P15" s="1"/>
    </row>
    <row r="16" spans="1:16">
      <c r="A16" s="12"/>
      <c r="B16" s="13"/>
      <c r="C16" s="14"/>
      <c r="D16" s="15"/>
      <c r="E16" s="15"/>
      <c r="F16" s="16"/>
      <c r="G16" s="17"/>
      <c r="H16" s="13"/>
      <c r="I16" s="18"/>
      <c r="J16" s="18"/>
      <c r="K16" s="1"/>
      <c r="L16" s="3"/>
      <c r="M16" s="3"/>
      <c r="N16" s="3"/>
      <c r="O16" s="3"/>
      <c r="P16" s="1"/>
    </row>
    <row r="17" spans="1:16">
      <c r="A17" s="14" t="str">
        <f>E5</f>
        <v>4.</v>
      </c>
      <c r="B17" s="13"/>
      <c r="C17" s="14" t="str">
        <f>F5</f>
        <v>PEMBERDAYAAN MASYARAKAT DESA</v>
      </c>
      <c r="D17" s="15"/>
      <c r="E17" s="15"/>
      <c r="F17" s="16"/>
      <c r="G17" s="17"/>
      <c r="H17" s="13"/>
      <c r="I17" s="18"/>
      <c r="J17" s="18">
        <f t="shared" ref="J17:J22" si="0">J18</f>
        <v>0</v>
      </c>
      <c r="K17" s="1"/>
      <c r="L17" s="3"/>
      <c r="M17" s="3"/>
      <c r="N17" s="3"/>
      <c r="O17" s="3"/>
      <c r="P17" s="1"/>
    </row>
    <row r="18" spans="1:16">
      <c r="A18" s="19" t="str">
        <f>E6</f>
        <v>4.3.</v>
      </c>
      <c r="B18" s="13"/>
      <c r="C18" s="14" t="str">
        <f>F6</f>
        <v>Peningkatan Kapasitas Aparatur Desa</v>
      </c>
      <c r="D18" s="15"/>
      <c r="E18" s="15"/>
      <c r="F18" s="16"/>
      <c r="G18" s="17"/>
      <c r="H18" s="13"/>
      <c r="I18" s="18"/>
      <c r="J18" s="18">
        <f t="shared" si="0"/>
        <v>0</v>
      </c>
      <c r="K18" s="1"/>
      <c r="L18" s="3"/>
      <c r="M18" s="3"/>
      <c r="N18" s="3"/>
      <c r="O18" s="3"/>
      <c r="P18" s="1"/>
    </row>
    <row r="19" spans="1:16" ht="30" customHeight="1">
      <c r="A19" s="19" t="str">
        <f>E7</f>
        <v>4.3.1</v>
      </c>
      <c r="B19" s="13"/>
      <c r="C19" s="1021" t="str">
        <f>F7</f>
        <v xml:space="preserve">Peningkatan kapasitas kepala  Desa </v>
      </c>
      <c r="D19" s="1022"/>
      <c r="E19" s="1022"/>
      <c r="F19" s="1023"/>
      <c r="G19" s="17"/>
      <c r="H19" s="13"/>
      <c r="I19" s="18"/>
      <c r="J19" s="18">
        <f t="shared" si="0"/>
        <v>0</v>
      </c>
      <c r="K19" s="1"/>
      <c r="L19" s="3"/>
      <c r="M19" s="3"/>
      <c r="N19" s="3"/>
      <c r="O19" s="3"/>
      <c r="P19" s="1"/>
    </row>
    <row r="20" spans="1:16">
      <c r="A20" s="12" t="s">
        <v>872</v>
      </c>
      <c r="B20" s="13"/>
      <c r="C20" s="20" t="s">
        <v>43</v>
      </c>
      <c r="D20" s="21"/>
      <c r="E20" s="21"/>
      <c r="F20" s="16"/>
      <c r="G20" s="17"/>
      <c r="H20" s="13"/>
      <c r="I20" s="18"/>
      <c r="J20" s="18">
        <f t="shared" si="0"/>
        <v>0</v>
      </c>
      <c r="K20" s="1"/>
      <c r="L20" s="3"/>
      <c r="M20" s="3"/>
      <c r="N20" s="3"/>
      <c r="O20" s="3"/>
      <c r="P20" s="1"/>
    </row>
    <row r="21" spans="1:16">
      <c r="A21" s="12" t="s">
        <v>873</v>
      </c>
      <c r="B21" s="13"/>
      <c r="C21" s="31" t="s">
        <v>226</v>
      </c>
      <c r="D21" s="21"/>
      <c r="E21" s="27"/>
      <c r="F21" s="28"/>
      <c r="G21" s="29"/>
      <c r="H21" s="25"/>
      <c r="I21" s="30"/>
      <c r="J21" s="30">
        <f t="shared" si="0"/>
        <v>0</v>
      </c>
      <c r="K21" s="1"/>
      <c r="L21" s="3"/>
      <c r="M21" s="3"/>
      <c r="N21" s="3"/>
      <c r="O21" s="3"/>
      <c r="P21" s="1"/>
    </row>
    <row r="22" spans="1:16" s="50" customFormat="1">
      <c r="A22" s="12" t="s">
        <v>874</v>
      </c>
      <c r="B22" s="13"/>
      <c r="C22" s="31" t="s">
        <v>495</v>
      </c>
      <c r="D22" s="21"/>
      <c r="E22" s="21"/>
      <c r="F22" s="22"/>
      <c r="G22" s="17"/>
      <c r="H22" s="13"/>
      <c r="I22" s="18"/>
      <c r="J22" s="18">
        <f t="shared" si="0"/>
        <v>0</v>
      </c>
      <c r="K22" s="2"/>
      <c r="L22" s="23"/>
      <c r="M22" s="23"/>
      <c r="N22" s="23"/>
      <c r="O22" s="23"/>
      <c r="P22" s="2"/>
    </row>
    <row r="23" spans="1:16">
      <c r="A23" s="24"/>
      <c r="B23" s="25"/>
      <c r="C23" s="26" t="s">
        <v>57</v>
      </c>
      <c r="D23" s="27" t="s">
        <v>875</v>
      </c>
      <c r="E23" s="27"/>
      <c r="F23" s="28"/>
      <c r="G23" s="29"/>
      <c r="H23" s="25" t="s">
        <v>497</v>
      </c>
      <c r="I23" s="30">
        <v>3000000</v>
      </c>
      <c r="J23" s="30">
        <f t="shared" ref="J23:J34" si="1">G23*I23</f>
        <v>0</v>
      </c>
      <c r="K23" s="1"/>
      <c r="L23" s="3"/>
      <c r="M23" s="3"/>
      <c r="N23" s="3"/>
      <c r="O23" s="3"/>
      <c r="P23" s="1"/>
    </row>
    <row r="24" spans="1:16">
      <c r="A24" s="24"/>
      <c r="B24" s="25"/>
      <c r="C24" s="26"/>
      <c r="D24" s="27"/>
      <c r="E24" s="27"/>
      <c r="F24" s="28"/>
      <c r="G24" s="29"/>
      <c r="H24" s="25"/>
      <c r="I24" s="30"/>
      <c r="J24" s="30">
        <f t="shared" si="1"/>
        <v>0</v>
      </c>
      <c r="K24" s="1"/>
      <c r="L24" s="3"/>
      <c r="M24" s="3"/>
      <c r="N24" s="3"/>
      <c r="O24" s="3"/>
      <c r="P24" s="1"/>
    </row>
    <row r="25" spans="1:16">
      <c r="A25" s="24"/>
      <c r="B25" s="25"/>
      <c r="C25" s="26"/>
      <c r="D25" s="27"/>
      <c r="E25" s="27"/>
      <c r="F25" s="28"/>
      <c r="G25" s="29"/>
      <c r="H25" s="25"/>
      <c r="I25" s="30"/>
      <c r="J25" s="30">
        <f t="shared" si="1"/>
        <v>0</v>
      </c>
      <c r="K25" s="1"/>
      <c r="L25" s="3"/>
      <c r="M25" s="3"/>
      <c r="N25" s="3"/>
      <c r="O25" s="3"/>
      <c r="P25" s="1"/>
    </row>
    <row r="26" spans="1:16">
      <c r="A26" s="24"/>
      <c r="B26" s="25"/>
      <c r="C26" s="26"/>
      <c r="D26" s="27"/>
      <c r="E26" s="27"/>
      <c r="F26" s="28"/>
      <c r="G26" s="29"/>
      <c r="H26" s="25"/>
      <c r="I26" s="30"/>
      <c r="J26" s="30">
        <f t="shared" si="1"/>
        <v>0</v>
      </c>
      <c r="K26" s="1"/>
      <c r="L26" s="3"/>
      <c r="M26" s="3"/>
      <c r="N26" s="3"/>
      <c r="O26" s="3"/>
      <c r="P26" s="1"/>
    </row>
    <row r="27" spans="1:16">
      <c r="A27" s="24"/>
      <c r="B27" s="25"/>
      <c r="C27" s="26"/>
      <c r="D27" s="27"/>
      <c r="E27" s="27"/>
      <c r="F27" s="64"/>
      <c r="G27" s="29"/>
      <c r="H27" s="25"/>
      <c r="I27" s="30"/>
      <c r="J27" s="30">
        <f t="shared" si="1"/>
        <v>0</v>
      </c>
      <c r="K27" s="1"/>
      <c r="L27" s="3"/>
      <c r="M27" s="3"/>
      <c r="N27" s="3"/>
      <c r="O27" s="3"/>
      <c r="P27" s="1"/>
    </row>
    <row r="28" spans="1:16">
      <c r="A28" s="24"/>
      <c r="B28" s="25"/>
      <c r="C28" s="26"/>
      <c r="D28" s="65"/>
      <c r="E28" s="65"/>
      <c r="F28" s="25"/>
      <c r="G28" s="29"/>
      <c r="H28" s="25"/>
      <c r="I28" s="30"/>
      <c r="J28" s="30">
        <f t="shared" si="1"/>
        <v>0</v>
      </c>
      <c r="K28" s="1"/>
      <c r="L28" s="3"/>
      <c r="M28" s="3"/>
      <c r="N28" s="3"/>
      <c r="O28" s="3"/>
      <c r="P28" s="1"/>
    </row>
    <row r="29" spans="1:16">
      <c r="A29" s="24"/>
      <c r="B29" s="25"/>
      <c r="C29" s="26"/>
      <c r="D29" s="27"/>
      <c r="E29" s="27"/>
      <c r="F29" s="28"/>
      <c r="G29" s="29"/>
      <c r="H29" s="25"/>
      <c r="I29" s="30"/>
      <c r="J29" s="30">
        <f t="shared" si="1"/>
        <v>0</v>
      </c>
      <c r="K29" s="1"/>
      <c r="L29" s="3"/>
      <c r="M29" s="3"/>
      <c r="N29" s="3"/>
      <c r="O29" s="3"/>
      <c r="P29" s="1"/>
    </row>
    <row r="30" spans="1:16">
      <c r="A30" s="24"/>
      <c r="B30" s="25"/>
      <c r="C30" s="26"/>
      <c r="D30" s="27"/>
      <c r="E30" s="27"/>
      <c r="F30" s="28"/>
      <c r="G30" s="29"/>
      <c r="H30" s="25"/>
      <c r="I30" s="30"/>
      <c r="J30" s="30">
        <f t="shared" si="1"/>
        <v>0</v>
      </c>
      <c r="K30" s="1"/>
      <c r="L30" s="3"/>
      <c r="M30" s="3"/>
      <c r="N30" s="3"/>
      <c r="O30" s="3"/>
      <c r="P30" s="1"/>
    </row>
    <row r="31" spans="1:16">
      <c r="A31" s="24"/>
      <c r="B31" s="25"/>
      <c r="C31" s="26"/>
      <c r="D31" s="27"/>
      <c r="E31" s="27"/>
      <c r="F31" s="28"/>
      <c r="G31" s="67"/>
      <c r="H31" s="25"/>
      <c r="I31" s="30"/>
      <c r="J31" s="30">
        <f t="shared" si="1"/>
        <v>0</v>
      </c>
      <c r="K31" s="1"/>
      <c r="L31" s="3"/>
      <c r="M31" s="3"/>
      <c r="N31" s="3"/>
      <c r="O31" s="3"/>
      <c r="P31" s="1"/>
    </row>
    <row r="32" spans="1:16">
      <c r="A32" s="24"/>
      <c r="B32" s="25"/>
      <c r="C32" s="26"/>
      <c r="D32" s="27"/>
      <c r="E32" s="27"/>
      <c r="F32" s="64"/>
      <c r="G32" s="29"/>
      <c r="H32" s="25"/>
      <c r="I32" s="30"/>
      <c r="J32" s="30">
        <f t="shared" si="1"/>
        <v>0</v>
      </c>
      <c r="K32" s="1"/>
      <c r="L32" s="3"/>
      <c r="M32" s="3"/>
      <c r="N32" s="3"/>
      <c r="O32" s="3"/>
      <c r="P32" s="1"/>
    </row>
    <row r="33" spans="1:16">
      <c r="A33" s="24"/>
      <c r="B33" s="25"/>
      <c r="C33" s="26"/>
      <c r="D33" s="65"/>
      <c r="E33" s="65"/>
      <c r="F33" s="25"/>
      <c r="G33" s="29"/>
      <c r="H33" s="25"/>
      <c r="I33" s="30"/>
      <c r="J33" s="30">
        <f t="shared" si="1"/>
        <v>0</v>
      </c>
      <c r="K33" s="1"/>
      <c r="L33" s="3"/>
      <c r="M33" s="3"/>
      <c r="N33" s="3"/>
      <c r="O33" s="3"/>
      <c r="P33" s="1"/>
    </row>
    <row r="34" spans="1:16">
      <c r="A34" s="24"/>
      <c r="B34" s="25"/>
      <c r="C34" s="26"/>
      <c r="D34" s="27"/>
      <c r="E34" s="65"/>
      <c r="F34" s="28"/>
      <c r="G34" s="29"/>
      <c r="H34" s="25"/>
      <c r="I34" s="30"/>
      <c r="J34" s="30">
        <f t="shared" si="1"/>
        <v>0</v>
      </c>
      <c r="K34" s="1"/>
      <c r="L34" s="3"/>
      <c r="M34" s="3"/>
      <c r="N34" s="3"/>
      <c r="O34" s="3"/>
      <c r="P34" s="1"/>
    </row>
    <row r="35" spans="1:16" ht="15.75" thickBot="1">
      <c r="A35" s="24"/>
      <c r="B35" s="25"/>
      <c r="C35" s="36"/>
      <c r="D35" s="37"/>
      <c r="E35" s="37"/>
      <c r="F35" s="38"/>
      <c r="G35" s="29"/>
      <c r="H35" s="25"/>
      <c r="I35" s="30"/>
      <c r="J35" s="30"/>
      <c r="K35" s="1"/>
      <c r="L35" s="3"/>
      <c r="M35" s="3"/>
      <c r="N35" s="3"/>
      <c r="O35" s="3"/>
      <c r="P35" s="1"/>
    </row>
    <row r="36" spans="1:16" ht="15.75" thickTop="1">
      <c r="A36" s="982" t="s">
        <v>126</v>
      </c>
      <c r="B36" s="982"/>
      <c r="C36" s="982"/>
      <c r="D36" s="982"/>
      <c r="E36" s="982"/>
      <c r="F36" s="982"/>
      <c r="G36" s="982"/>
      <c r="H36" s="982"/>
      <c r="I36" s="982"/>
      <c r="J36" s="39">
        <f>J17</f>
        <v>0</v>
      </c>
      <c r="K36" s="1"/>
      <c r="L36" s="3">
        <f>SUM(L16:L35)</f>
        <v>0</v>
      </c>
      <c r="M36" s="3">
        <f>SUM(M16:M35)</f>
        <v>0</v>
      </c>
      <c r="N36" s="3">
        <f>SUM(N16:N35)</f>
        <v>0</v>
      </c>
      <c r="O36" s="3">
        <f>SUM(O16:O35)</f>
        <v>0</v>
      </c>
      <c r="P36" s="1"/>
    </row>
    <row r="37" spans="1:16">
      <c r="A37" s="40"/>
      <c r="B37" s="983" t="s">
        <v>127</v>
      </c>
      <c r="C37" s="983"/>
      <c r="D37" s="983"/>
      <c r="E37" s="983"/>
      <c r="F37" s="983"/>
      <c r="G37" s="41"/>
      <c r="H37" s="41"/>
      <c r="I37" s="41"/>
      <c r="J37" s="42"/>
      <c r="K37" s="1"/>
      <c r="L37" s="23">
        <f>SUM(L36:O36)</f>
        <v>0</v>
      </c>
      <c r="M37" s="43">
        <f>J36-L37</f>
        <v>0</v>
      </c>
      <c r="N37" s="3"/>
      <c r="O37" s="3"/>
      <c r="P37" s="1"/>
    </row>
    <row r="38" spans="1:16">
      <c r="A38" s="977" t="s">
        <v>128</v>
      </c>
      <c r="B38" s="975"/>
      <c r="C38" s="975"/>
      <c r="D38" s="7" t="s">
        <v>95</v>
      </c>
      <c r="E38" s="978">
        <f>L36</f>
        <v>0</v>
      </c>
      <c r="F38" s="978"/>
      <c r="G38" s="4"/>
      <c r="H38" s="4"/>
      <c r="I38" s="4"/>
      <c r="J38" s="44"/>
      <c r="K38" s="1"/>
      <c r="L38" s="3"/>
      <c r="M38" s="3"/>
      <c r="N38" s="3"/>
      <c r="O38" s="3"/>
      <c r="P38" s="1"/>
    </row>
    <row r="39" spans="1:16">
      <c r="A39" s="977" t="s">
        <v>129</v>
      </c>
      <c r="B39" s="975"/>
      <c r="C39" s="975"/>
      <c r="D39" s="7" t="s">
        <v>95</v>
      </c>
      <c r="E39" s="978">
        <f>M36</f>
        <v>0</v>
      </c>
      <c r="F39" s="978"/>
      <c r="G39" s="4"/>
      <c r="H39" s="4"/>
      <c r="I39" s="4"/>
      <c r="J39" s="44"/>
      <c r="K39" s="1"/>
      <c r="L39" s="3"/>
      <c r="M39" s="3"/>
      <c r="N39" s="3"/>
      <c r="O39" s="3"/>
      <c r="P39" s="1"/>
    </row>
    <row r="40" spans="1:16">
      <c r="A40" s="977" t="s">
        <v>130</v>
      </c>
      <c r="B40" s="975"/>
      <c r="C40" s="975"/>
      <c r="D40" s="7" t="s">
        <v>95</v>
      </c>
      <c r="E40" s="978">
        <f>J36</f>
        <v>0</v>
      </c>
      <c r="F40" s="978"/>
      <c r="G40" s="4"/>
      <c r="H40" s="4"/>
      <c r="I40" s="4"/>
      <c r="J40" s="44"/>
      <c r="K40" s="1"/>
      <c r="L40" s="3"/>
      <c r="M40" s="3"/>
      <c r="N40" s="3"/>
      <c r="O40" s="3"/>
      <c r="P40" s="1"/>
    </row>
    <row r="41" spans="1:16">
      <c r="A41" s="979" t="s">
        <v>131</v>
      </c>
      <c r="B41" s="980"/>
      <c r="C41" s="980"/>
      <c r="D41" s="45" t="s">
        <v>95</v>
      </c>
      <c r="E41" s="999">
        <f>O36</f>
        <v>0</v>
      </c>
      <c r="F41" s="999"/>
      <c r="G41" s="46"/>
      <c r="H41" s="46"/>
      <c r="I41" s="46"/>
      <c r="J41" s="47"/>
      <c r="K41" s="1"/>
      <c r="L41" s="3"/>
      <c r="M41" s="3"/>
      <c r="N41" s="3"/>
      <c r="O41" s="3"/>
      <c r="P41" s="1"/>
    </row>
    <row r="42" spans="1:16">
      <c r="A42" s="40"/>
      <c r="B42" s="41"/>
      <c r="C42" s="41"/>
      <c r="D42" s="41"/>
      <c r="E42" s="41"/>
      <c r="F42" s="42"/>
      <c r="G42" s="1013" t="s">
        <v>132</v>
      </c>
      <c r="H42" s="1013"/>
      <c r="I42" s="1013"/>
      <c r="J42" s="1014"/>
      <c r="K42" s="1"/>
      <c r="L42" s="3"/>
      <c r="M42" s="3"/>
      <c r="N42" s="3"/>
      <c r="O42" s="3"/>
      <c r="P42" s="1"/>
    </row>
    <row r="43" spans="1:16">
      <c r="A43" s="48"/>
      <c r="B43" s="1015" t="s">
        <v>133</v>
      </c>
      <c r="C43" s="1015"/>
      <c r="D43" s="1015"/>
      <c r="E43" s="1015"/>
      <c r="F43" s="1016"/>
      <c r="G43" s="4"/>
      <c r="H43" s="4"/>
      <c r="I43" s="4"/>
      <c r="J43" s="44"/>
      <c r="K43" s="1"/>
      <c r="L43" s="3"/>
      <c r="M43" s="3"/>
      <c r="N43" s="3"/>
      <c r="O43" s="3"/>
      <c r="P43" s="1"/>
    </row>
    <row r="44" spans="1:16">
      <c r="A44" s="48"/>
      <c r="B44" s="973" t="s">
        <v>134</v>
      </c>
      <c r="C44" s="973"/>
      <c r="D44" s="973"/>
      <c r="E44" s="973"/>
      <c r="F44" s="1017"/>
      <c r="G44" s="950" t="s">
        <v>885</v>
      </c>
      <c r="H44" s="927"/>
      <c r="I44" s="927"/>
      <c r="J44" s="949"/>
      <c r="K44" s="1"/>
      <c r="L44" s="3"/>
      <c r="M44" s="3"/>
      <c r="N44" s="3"/>
      <c r="O44" s="3"/>
      <c r="P44" s="1"/>
    </row>
    <row r="45" spans="1:16">
      <c r="A45" s="48"/>
      <c r="B45" s="4"/>
      <c r="C45" s="4"/>
      <c r="D45" s="4"/>
      <c r="E45" s="4"/>
      <c r="F45" s="44"/>
      <c r="G45" s="96"/>
      <c r="H45" s="96"/>
      <c r="I45" s="96"/>
      <c r="J45" s="135"/>
      <c r="K45" s="1"/>
      <c r="L45" s="3"/>
      <c r="M45" s="3"/>
      <c r="N45" s="3"/>
      <c r="O45" s="3"/>
      <c r="P45" s="1"/>
    </row>
    <row r="46" spans="1:16">
      <c r="A46" s="48"/>
      <c r="B46" s="4"/>
      <c r="C46" s="4"/>
      <c r="D46" s="4"/>
      <c r="E46" s="4"/>
      <c r="F46" s="44"/>
      <c r="G46" s="96"/>
      <c r="H46" s="96"/>
      <c r="I46" s="96"/>
      <c r="J46" s="135"/>
      <c r="K46" s="1"/>
      <c r="L46" s="3"/>
      <c r="M46" s="3"/>
      <c r="N46" s="3"/>
      <c r="O46" s="3"/>
      <c r="P46" s="1"/>
    </row>
    <row r="47" spans="1:16">
      <c r="A47" s="48"/>
      <c r="B47" s="4"/>
      <c r="C47" s="4"/>
      <c r="D47" s="4"/>
      <c r="E47" s="4"/>
      <c r="F47" s="44"/>
      <c r="G47" s="96"/>
      <c r="H47" s="96"/>
      <c r="I47" s="96"/>
      <c r="J47" s="135"/>
      <c r="K47" s="1"/>
      <c r="L47" s="3"/>
      <c r="M47" s="3"/>
      <c r="N47" s="3"/>
      <c r="O47" s="3"/>
      <c r="P47" s="1"/>
    </row>
    <row r="48" spans="1:16">
      <c r="A48" s="48"/>
      <c r="B48" s="4"/>
      <c r="C48" s="4"/>
      <c r="D48" s="4"/>
      <c r="E48" s="4"/>
      <c r="F48" s="44"/>
      <c r="G48" s="96"/>
      <c r="H48" s="96"/>
      <c r="I48" s="96"/>
      <c r="J48" s="135"/>
      <c r="K48" s="1"/>
      <c r="L48" s="3"/>
      <c r="M48" s="3"/>
      <c r="N48" s="3"/>
      <c r="O48" s="3"/>
      <c r="P48" s="1"/>
    </row>
    <row r="49" spans="1:16">
      <c r="A49" s="48"/>
      <c r="B49" s="976" t="s">
        <v>89</v>
      </c>
      <c r="C49" s="976"/>
      <c r="D49" s="976"/>
      <c r="E49" s="976"/>
      <c r="F49" s="1018"/>
      <c r="G49" s="953" t="s">
        <v>886</v>
      </c>
      <c r="H49" s="951"/>
      <c r="I49" s="951"/>
      <c r="J49" s="952"/>
      <c r="K49" s="1"/>
      <c r="L49" s="3"/>
      <c r="M49" s="3"/>
      <c r="N49" s="3"/>
      <c r="O49" s="3"/>
      <c r="P49" s="1"/>
    </row>
    <row r="50" spans="1:16">
      <c r="A50" s="49"/>
      <c r="B50" s="46"/>
      <c r="C50" s="46"/>
      <c r="D50" s="46"/>
      <c r="E50" s="46"/>
      <c r="F50" s="47"/>
      <c r="G50" s="957" t="s">
        <v>887</v>
      </c>
      <c r="H50" s="958"/>
      <c r="I50" s="958"/>
      <c r="J50" s="959"/>
      <c r="K50" s="1"/>
      <c r="L50" s="3"/>
      <c r="M50" s="3"/>
      <c r="N50" s="3"/>
      <c r="O50" s="3"/>
      <c r="P50" s="1"/>
    </row>
    <row r="51" spans="1:16">
      <c r="A51" s="4"/>
      <c r="B51" s="4"/>
      <c r="C51" s="4"/>
      <c r="D51" s="4"/>
      <c r="E51" s="4"/>
      <c r="F51" s="4"/>
      <c r="G51" s="976"/>
      <c r="H51" s="976"/>
      <c r="I51" s="976"/>
      <c r="J51" s="976"/>
      <c r="K51" s="1"/>
      <c r="L51" s="3"/>
      <c r="M51" s="3"/>
      <c r="N51" s="3"/>
      <c r="O51" s="3"/>
      <c r="P51" s="1"/>
    </row>
  </sheetData>
  <mergeCells count="37">
    <mergeCell ref="A38:C38"/>
    <mergeCell ref="E38:F38"/>
    <mergeCell ref="G51:J51"/>
    <mergeCell ref="A40:C40"/>
    <mergeCell ref="E40:F40"/>
    <mergeCell ref="A41:C41"/>
    <mergeCell ref="E41:F41"/>
    <mergeCell ref="G42:J42"/>
    <mergeCell ref="B43:F43"/>
    <mergeCell ref="B44:F44"/>
    <mergeCell ref="G44:J44"/>
    <mergeCell ref="B49:F49"/>
    <mergeCell ref="G49:J49"/>
    <mergeCell ref="G50:J50"/>
    <mergeCell ref="A39:C39"/>
    <mergeCell ref="E39:F39"/>
    <mergeCell ref="M12:M14"/>
    <mergeCell ref="N12:N14"/>
    <mergeCell ref="O12:O14"/>
    <mergeCell ref="A15:B15"/>
    <mergeCell ref="C15:F15"/>
    <mergeCell ref="G15:H15"/>
    <mergeCell ref="A12:B14"/>
    <mergeCell ref="C12:F14"/>
    <mergeCell ref="G12:H14"/>
    <mergeCell ref="I12:I14"/>
    <mergeCell ref="J12:J14"/>
    <mergeCell ref="L12:L14"/>
    <mergeCell ref="C19:F19"/>
    <mergeCell ref="A36:I36"/>
    <mergeCell ref="B37:F37"/>
    <mergeCell ref="A11:B11"/>
    <mergeCell ref="A1:J1"/>
    <mergeCell ref="A2:J2"/>
    <mergeCell ref="A3:J3"/>
    <mergeCell ref="E8:F8"/>
    <mergeCell ref="E10:F10"/>
  </mergeCells>
  <pageMargins left="0.70866141732283472" right="0.31496062992125984" top="0.55118110236220474" bottom="0.31496062992125984" header="0.31496062992125984" footer="0.31496062992125984"/>
  <pageSetup paperSize="5" scale="85" orientation="portrait" horizontalDpi="4294967293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P51"/>
  <sheetViews>
    <sheetView topLeftCell="A10" workbookViewId="0">
      <selection activeCell="I25" sqref="I25"/>
    </sheetView>
  </sheetViews>
  <sheetFormatPr defaultRowHeight="15"/>
  <cols>
    <col min="1" max="1" width="2.7109375" customWidth="1"/>
    <col min="2" max="2" width="10.7109375" customWidth="1"/>
    <col min="3" max="4" width="2.7109375" customWidth="1"/>
    <col min="6" max="6" width="25.7109375" customWidth="1"/>
    <col min="9" max="10" width="17.7109375" customWidth="1"/>
    <col min="11" max="11" width="2.7109375" customWidth="1"/>
    <col min="12" max="15" width="17.7109375" customWidth="1"/>
  </cols>
  <sheetData>
    <row r="1" spans="1:16" ht="15.75">
      <c r="A1" s="974" t="s">
        <v>90</v>
      </c>
      <c r="B1" s="974"/>
      <c r="C1" s="974"/>
      <c r="D1" s="974"/>
      <c r="E1" s="974"/>
      <c r="F1" s="974"/>
      <c r="G1" s="974"/>
      <c r="H1" s="974"/>
      <c r="I1" s="974"/>
      <c r="J1" s="974"/>
      <c r="K1" s="1"/>
      <c r="L1" s="3"/>
      <c r="M1" s="3"/>
      <c r="N1" s="3"/>
      <c r="O1" s="3"/>
      <c r="P1" s="1"/>
    </row>
    <row r="2" spans="1:16" ht="15.75">
      <c r="A2" s="974" t="str">
        <f>'[3]3.1.7'!A2:J2</f>
        <v>PEMERINTAH DESA PARUNGSARI KECAMATAN SAJIRA</v>
      </c>
      <c r="B2" s="974"/>
      <c r="C2" s="974"/>
      <c r="D2" s="974"/>
      <c r="E2" s="974"/>
      <c r="F2" s="974"/>
      <c r="G2" s="974"/>
      <c r="H2" s="974"/>
      <c r="I2" s="974"/>
      <c r="J2" s="974"/>
      <c r="K2" s="1"/>
      <c r="L2" s="3"/>
      <c r="M2" s="3"/>
      <c r="N2" s="3"/>
      <c r="O2" s="3"/>
      <c r="P2" s="1"/>
    </row>
    <row r="3" spans="1:16" ht="15.75">
      <c r="A3" s="974" t="s">
        <v>1111</v>
      </c>
      <c r="B3" s="974"/>
      <c r="C3" s="974"/>
      <c r="D3" s="974"/>
      <c r="E3" s="974"/>
      <c r="F3" s="974"/>
      <c r="G3" s="974"/>
      <c r="H3" s="974"/>
      <c r="I3" s="974"/>
      <c r="J3" s="974"/>
      <c r="K3" s="1"/>
      <c r="L3" s="3"/>
      <c r="M3" s="3"/>
      <c r="N3" s="3"/>
      <c r="O3" s="3"/>
      <c r="P3" s="1"/>
    </row>
    <row r="4" spans="1:16">
      <c r="A4" s="4"/>
      <c r="B4" s="4"/>
      <c r="C4" s="4"/>
      <c r="D4" s="4"/>
      <c r="E4" s="4"/>
      <c r="F4" s="4"/>
      <c r="G4" s="4"/>
      <c r="H4" s="4"/>
      <c r="I4" s="4"/>
      <c r="J4" s="4"/>
      <c r="K4" s="1"/>
      <c r="L4" s="3"/>
      <c r="M4" s="3"/>
      <c r="N4" s="3"/>
      <c r="O4" s="3"/>
      <c r="P4" s="1"/>
    </row>
    <row r="5" spans="1:16">
      <c r="A5" s="5" t="s">
        <v>93</v>
      </c>
      <c r="B5" s="4" t="s">
        <v>94</v>
      </c>
      <c r="C5" s="6"/>
      <c r="D5" s="7" t="s">
        <v>95</v>
      </c>
      <c r="E5" s="5" t="s">
        <v>102</v>
      </c>
      <c r="F5" s="6" t="str">
        <f>'[4]4.3.1'!F5</f>
        <v>PEMBERDAYAAN MASYARAKAT DESA</v>
      </c>
      <c r="G5" s="4"/>
      <c r="H5" s="4"/>
      <c r="I5" s="4"/>
      <c r="J5" s="4"/>
      <c r="K5" s="1"/>
      <c r="L5" s="3"/>
      <c r="M5" s="3"/>
      <c r="N5" s="3"/>
      <c r="O5" s="3"/>
      <c r="P5" s="1"/>
    </row>
    <row r="6" spans="1:16">
      <c r="A6" s="5" t="s">
        <v>96</v>
      </c>
      <c r="B6" s="4" t="s">
        <v>97</v>
      </c>
      <c r="C6" s="6"/>
      <c r="D6" s="7" t="s">
        <v>95</v>
      </c>
      <c r="E6" s="5" t="s">
        <v>566</v>
      </c>
      <c r="F6" s="6" t="str">
        <f>'[4]4.3.1'!F6</f>
        <v>Peningkatan Kapasitas Aparatur Desa</v>
      </c>
      <c r="G6" s="4"/>
      <c r="H6" s="4"/>
      <c r="I6" s="4"/>
      <c r="J6" s="4"/>
      <c r="K6" s="1"/>
      <c r="L6" s="3"/>
      <c r="M6" s="3"/>
      <c r="N6" s="3"/>
      <c r="O6" s="3"/>
      <c r="P6" s="1"/>
    </row>
    <row r="7" spans="1:16">
      <c r="A7" s="5" t="s">
        <v>99</v>
      </c>
      <c r="B7" s="4" t="s">
        <v>100</v>
      </c>
      <c r="C7" s="6"/>
      <c r="D7" s="7" t="s">
        <v>95</v>
      </c>
      <c r="E7" s="5" t="s">
        <v>567</v>
      </c>
      <c r="F7" s="6" t="str">
        <f>LAMPIRAN!F346</f>
        <v xml:space="preserve">Peningkatan kapasitas perangkat Desa </v>
      </c>
      <c r="G7" s="4"/>
      <c r="H7" s="4"/>
      <c r="I7" s="4"/>
      <c r="J7" s="4"/>
      <c r="K7" s="1"/>
      <c r="L7" s="3"/>
      <c r="M7" s="3"/>
      <c r="N7" s="3"/>
      <c r="O7" s="3"/>
      <c r="P7" s="1"/>
    </row>
    <row r="8" spans="1:16">
      <c r="A8" s="5" t="s">
        <v>102</v>
      </c>
      <c r="B8" s="4" t="s">
        <v>103</v>
      </c>
      <c r="C8" s="6"/>
      <c r="D8" s="7" t="s">
        <v>95</v>
      </c>
      <c r="E8" s="975" t="str">
        <f>'4.2.1'!E9:F9</f>
        <v>01 Januari s/d 31 Desember 2024</v>
      </c>
      <c r="F8" s="975"/>
      <c r="G8" s="4"/>
      <c r="H8" s="4"/>
      <c r="I8" s="4"/>
      <c r="J8" s="4"/>
      <c r="K8" s="1"/>
      <c r="L8" s="3"/>
      <c r="M8" s="3"/>
      <c r="N8" s="3"/>
      <c r="O8" s="3"/>
      <c r="P8" s="1"/>
    </row>
    <row r="9" spans="1:16">
      <c r="A9" s="5"/>
      <c r="B9" s="4" t="s">
        <v>104</v>
      </c>
      <c r="C9" s="6"/>
      <c r="D9" s="7"/>
      <c r="E9" s="4"/>
      <c r="F9" s="6"/>
      <c r="G9" s="4"/>
      <c r="H9" s="4"/>
      <c r="I9" s="4"/>
      <c r="J9" s="4"/>
      <c r="K9" s="1"/>
      <c r="L9" s="3"/>
      <c r="M9" s="3"/>
      <c r="N9" s="3"/>
      <c r="O9" s="3"/>
      <c r="P9" s="1"/>
    </row>
    <row r="10" spans="1:16">
      <c r="A10" s="5" t="s">
        <v>105</v>
      </c>
      <c r="B10" s="4" t="s">
        <v>106</v>
      </c>
      <c r="C10" s="6"/>
      <c r="D10" s="7" t="s">
        <v>95</v>
      </c>
      <c r="E10" s="975" t="s">
        <v>47</v>
      </c>
      <c r="F10" s="975"/>
      <c r="G10" s="4"/>
      <c r="H10" s="4"/>
      <c r="I10" s="4"/>
      <c r="J10" s="4"/>
      <c r="K10" s="1"/>
      <c r="L10" s="3"/>
      <c r="M10" s="3"/>
      <c r="N10" s="3"/>
      <c r="O10" s="3"/>
      <c r="P10" s="1"/>
    </row>
    <row r="11" spans="1:16" ht="15" customHeight="1">
      <c r="A11" s="973" t="s">
        <v>108</v>
      </c>
      <c r="B11" s="973"/>
      <c r="C11" s="6"/>
      <c r="D11" s="8" t="s">
        <v>95</v>
      </c>
      <c r="E11" s="9"/>
      <c r="F11" s="6"/>
      <c r="G11" s="4"/>
      <c r="H11" s="4"/>
      <c r="I11" s="4"/>
      <c r="J11" s="4"/>
      <c r="K11" s="1"/>
      <c r="L11" s="3"/>
      <c r="M11" s="3"/>
      <c r="N11" s="3"/>
      <c r="O11" s="3"/>
      <c r="P11" s="1"/>
    </row>
    <row r="12" spans="1:16">
      <c r="A12" s="987" t="s">
        <v>109</v>
      </c>
      <c r="B12" s="987"/>
      <c r="C12" s="987" t="s">
        <v>110</v>
      </c>
      <c r="D12" s="987"/>
      <c r="E12" s="987"/>
      <c r="F12" s="987"/>
      <c r="G12" s="988" t="s">
        <v>111</v>
      </c>
      <c r="H12" s="989"/>
      <c r="I12" s="981" t="s">
        <v>112</v>
      </c>
      <c r="J12" s="981" t="s">
        <v>113</v>
      </c>
      <c r="K12" s="1"/>
      <c r="L12" s="995" t="s">
        <v>114</v>
      </c>
      <c r="M12" s="995" t="s">
        <v>115</v>
      </c>
      <c r="N12" s="995" t="s">
        <v>116</v>
      </c>
      <c r="O12" s="995" t="s">
        <v>117</v>
      </c>
      <c r="P12" s="1"/>
    </row>
    <row r="13" spans="1:16">
      <c r="A13" s="987"/>
      <c r="B13" s="987"/>
      <c r="C13" s="987"/>
      <c r="D13" s="987"/>
      <c r="E13" s="987"/>
      <c r="F13" s="987"/>
      <c r="G13" s="990"/>
      <c r="H13" s="991"/>
      <c r="I13" s="981"/>
      <c r="J13" s="981"/>
      <c r="K13" s="1"/>
      <c r="L13" s="995"/>
      <c r="M13" s="995"/>
      <c r="N13" s="995"/>
      <c r="O13" s="995"/>
      <c r="P13" s="1"/>
    </row>
    <row r="14" spans="1:16">
      <c r="A14" s="987"/>
      <c r="B14" s="987"/>
      <c r="C14" s="987"/>
      <c r="D14" s="987"/>
      <c r="E14" s="987"/>
      <c r="F14" s="987"/>
      <c r="G14" s="992"/>
      <c r="H14" s="993"/>
      <c r="I14" s="981"/>
      <c r="J14" s="981"/>
      <c r="K14" s="1"/>
      <c r="L14" s="995"/>
      <c r="M14" s="995"/>
      <c r="N14" s="995"/>
      <c r="O14" s="995"/>
      <c r="P14" s="1"/>
    </row>
    <row r="15" spans="1:16">
      <c r="A15" s="984">
        <v>1</v>
      </c>
      <c r="B15" s="984"/>
      <c r="C15" s="984">
        <v>2</v>
      </c>
      <c r="D15" s="984"/>
      <c r="E15" s="984"/>
      <c r="F15" s="984"/>
      <c r="G15" s="985">
        <v>3</v>
      </c>
      <c r="H15" s="986"/>
      <c r="I15" s="10">
        <v>4</v>
      </c>
      <c r="J15" s="10">
        <v>5</v>
      </c>
      <c r="K15" s="1"/>
      <c r="L15" s="11">
        <v>1</v>
      </c>
      <c r="M15" s="11">
        <v>2</v>
      </c>
      <c r="N15" s="11">
        <v>3</v>
      </c>
      <c r="O15" s="11">
        <v>4</v>
      </c>
      <c r="P15" s="1"/>
    </row>
    <row r="16" spans="1:16">
      <c r="A16" s="12"/>
      <c r="B16" s="13"/>
      <c r="C16" s="14"/>
      <c r="D16" s="15"/>
      <c r="E16" s="15"/>
      <c r="F16" s="16"/>
      <c r="G16" s="17"/>
      <c r="H16" s="13"/>
      <c r="I16" s="18"/>
      <c r="J16" s="18"/>
      <c r="K16" s="1"/>
      <c r="L16" s="3"/>
      <c r="M16" s="3"/>
      <c r="N16" s="3"/>
      <c r="O16" s="3"/>
      <c r="P16" s="1"/>
    </row>
    <row r="17" spans="1:16">
      <c r="A17" s="14" t="str">
        <f>E5</f>
        <v>4.</v>
      </c>
      <c r="B17" s="13"/>
      <c r="C17" s="14" t="str">
        <f>F5</f>
        <v>PEMBERDAYAAN MASYARAKAT DESA</v>
      </c>
      <c r="D17" s="15"/>
      <c r="E17" s="15"/>
      <c r="F17" s="16"/>
      <c r="G17" s="17"/>
      <c r="H17" s="13"/>
      <c r="I17" s="18"/>
      <c r="J17" s="18">
        <f t="shared" ref="J17:J22" si="0">J18</f>
        <v>4000000</v>
      </c>
      <c r="K17" s="1"/>
      <c r="L17" s="3"/>
      <c r="M17" s="3"/>
      <c r="N17" s="3"/>
      <c r="O17" s="3"/>
      <c r="P17" s="1"/>
    </row>
    <row r="18" spans="1:16">
      <c r="A18" s="19" t="str">
        <f>E6</f>
        <v>4.3.</v>
      </c>
      <c r="B18" s="13"/>
      <c r="C18" s="14" t="str">
        <f>F6</f>
        <v>Peningkatan Kapasitas Aparatur Desa</v>
      </c>
      <c r="D18" s="15"/>
      <c r="E18" s="15"/>
      <c r="F18" s="16"/>
      <c r="G18" s="17"/>
      <c r="H18" s="13"/>
      <c r="I18" s="18"/>
      <c r="J18" s="18">
        <f t="shared" si="0"/>
        <v>4000000</v>
      </c>
      <c r="K18" s="1"/>
      <c r="L18" s="3"/>
      <c r="M18" s="3"/>
      <c r="N18" s="3"/>
      <c r="O18" s="3"/>
      <c r="P18" s="1"/>
    </row>
    <row r="19" spans="1:16" ht="30" customHeight="1">
      <c r="A19" s="19" t="str">
        <f>E7</f>
        <v>4.3.2</v>
      </c>
      <c r="B19" s="13"/>
      <c r="C19" s="1021" t="str">
        <f>F7</f>
        <v xml:space="preserve">Peningkatan kapasitas perangkat Desa </v>
      </c>
      <c r="D19" s="1022"/>
      <c r="E19" s="1022"/>
      <c r="F19" s="1023"/>
      <c r="G19" s="17"/>
      <c r="H19" s="13"/>
      <c r="I19" s="18"/>
      <c r="J19" s="18">
        <f t="shared" si="0"/>
        <v>4000000</v>
      </c>
      <c r="K19" s="1"/>
      <c r="L19" s="3"/>
      <c r="M19" s="3"/>
      <c r="N19" s="3"/>
      <c r="O19" s="3"/>
      <c r="P19" s="1"/>
    </row>
    <row r="20" spans="1:16">
      <c r="A20" s="12" t="s">
        <v>568</v>
      </c>
      <c r="B20" s="13"/>
      <c r="C20" s="20" t="s">
        <v>43</v>
      </c>
      <c r="D20" s="21"/>
      <c r="E20" s="21"/>
      <c r="F20" s="16"/>
      <c r="G20" s="17"/>
      <c r="H20" s="13"/>
      <c r="I20" s="18"/>
      <c r="J20" s="18">
        <f t="shared" si="0"/>
        <v>4000000</v>
      </c>
      <c r="K20" s="1"/>
      <c r="L20" s="3"/>
      <c r="M20" s="3"/>
      <c r="N20" s="3"/>
      <c r="O20" s="3"/>
      <c r="P20" s="1"/>
    </row>
    <row r="21" spans="1:16">
      <c r="A21" s="12" t="s">
        <v>493</v>
      </c>
      <c r="B21" s="13"/>
      <c r="C21" s="31" t="s">
        <v>226</v>
      </c>
      <c r="D21" s="21"/>
      <c r="E21" s="27"/>
      <c r="F21" s="28"/>
      <c r="G21" s="29"/>
      <c r="H21" s="25"/>
      <c r="I21" s="30"/>
      <c r="J21" s="30">
        <f t="shared" si="0"/>
        <v>4000000</v>
      </c>
      <c r="K21" s="1"/>
      <c r="L21" s="3"/>
      <c r="M21" s="3"/>
      <c r="N21" s="3"/>
      <c r="O21" s="3"/>
      <c r="P21" s="1"/>
    </row>
    <row r="22" spans="1:16" s="50" customFormat="1">
      <c r="A22" s="12" t="s">
        <v>494</v>
      </c>
      <c r="B22" s="13"/>
      <c r="C22" s="31" t="s">
        <v>495</v>
      </c>
      <c r="D22" s="21"/>
      <c r="E22" s="21"/>
      <c r="F22" s="22"/>
      <c r="G22" s="17"/>
      <c r="H22" s="13"/>
      <c r="I22" s="18"/>
      <c r="J22" s="18">
        <f t="shared" si="0"/>
        <v>4000000</v>
      </c>
      <c r="K22" s="2"/>
      <c r="L22" s="23"/>
      <c r="M22" s="23"/>
      <c r="N22" s="23"/>
      <c r="O22" s="23"/>
      <c r="P22" s="2"/>
    </row>
    <row r="23" spans="1:16">
      <c r="A23" s="24"/>
      <c r="B23" s="25"/>
      <c r="C23" s="26" t="s">
        <v>57</v>
      </c>
      <c r="D23" s="27" t="s">
        <v>496</v>
      </c>
      <c r="E23" s="27"/>
      <c r="F23" s="28"/>
      <c r="G23" s="29">
        <v>2</v>
      </c>
      <c r="H23" s="25" t="s">
        <v>497</v>
      </c>
      <c r="I23" s="30">
        <v>2000000</v>
      </c>
      <c r="J23" s="30">
        <f t="shared" ref="J23:J34" si="1">G23*I23</f>
        <v>4000000</v>
      </c>
      <c r="K23" s="1"/>
      <c r="L23" s="3"/>
      <c r="M23" s="3"/>
      <c r="N23" s="3"/>
      <c r="O23" s="3"/>
      <c r="P23" s="1"/>
    </row>
    <row r="24" spans="1:16">
      <c r="A24" s="24"/>
      <c r="B24" s="25"/>
      <c r="C24" s="26"/>
      <c r="D24" s="27"/>
      <c r="E24" s="27"/>
      <c r="F24" s="28"/>
      <c r="G24" s="29"/>
      <c r="H24" s="25"/>
      <c r="I24" s="30"/>
      <c r="J24" s="30">
        <f t="shared" si="1"/>
        <v>0</v>
      </c>
      <c r="K24" s="1"/>
      <c r="L24" s="3"/>
      <c r="M24" s="3"/>
      <c r="N24" s="3"/>
      <c r="O24" s="3"/>
      <c r="P24" s="1"/>
    </row>
    <row r="25" spans="1:16">
      <c r="A25" s="24"/>
      <c r="B25" s="25"/>
      <c r="C25" s="26"/>
      <c r="D25" s="27"/>
      <c r="E25" s="27"/>
      <c r="F25" s="28"/>
      <c r="G25" s="29"/>
      <c r="H25" s="25"/>
      <c r="I25" s="30"/>
      <c r="J25" s="30">
        <f t="shared" si="1"/>
        <v>0</v>
      </c>
      <c r="K25" s="1"/>
      <c r="L25" s="3"/>
      <c r="M25" s="3"/>
      <c r="N25" s="3"/>
      <c r="O25" s="3"/>
      <c r="P25" s="1"/>
    </row>
    <row r="26" spans="1:16">
      <c r="A26" s="24"/>
      <c r="B26" s="25"/>
      <c r="C26" s="26"/>
      <c r="D26" s="27"/>
      <c r="E26" s="27"/>
      <c r="F26" s="28"/>
      <c r="G26" s="29"/>
      <c r="H26" s="25"/>
      <c r="I26" s="30"/>
      <c r="J26" s="30">
        <f t="shared" si="1"/>
        <v>0</v>
      </c>
      <c r="K26" s="1"/>
      <c r="L26" s="3"/>
      <c r="M26" s="3"/>
      <c r="N26" s="3"/>
      <c r="O26" s="3"/>
      <c r="P26" s="1"/>
    </row>
    <row r="27" spans="1:16">
      <c r="A27" s="24"/>
      <c r="B27" s="25"/>
      <c r="C27" s="26"/>
      <c r="D27" s="27"/>
      <c r="E27" s="27"/>
      <c r="F27" s="64"/>
      <c r="G27" s="29"/>
      <c r="H27" s="25"/>
      <c r="I27" s="30"/>
      <c r="J27" s="30">
        <f t="shared" si="1"/>
        <v>0</v>
      </c>
      <c r="K27" s="1"/>
      <c r="L27" s="3"/>
      <c r="M27" s="3"/>
      <c r="N27" s="3"/>
      <c r="O27" s="3"/>
      <c r="P27" s="1"/>
    </row>
    <row r="28" spans="1:16">
      <c r="A28" s="24"/>
      <c r="B28" s="25"/>
      <c r="C28" s="26"/>
      <c r="D28" s="65"/>
      <c r="E28" s="65"/>
      <c r="F28" s="25"/>
      <c r="G28" s="29"/>
      <c r="H28" s="25"/>
      <c r="I28" s="30"/>
      <c r="J28" s="30">
        <f t="shared" si="1"/>
        <v>0</v>
      </c>
      <c r="K28" s="1"/>
      <c r="L28" s="3"/>
      <c r="M28" s="3"/>
      <c r="N28" s="3"/>
      <c r="O28" s="3"/>
      <c r="P28" s="1"/>
    </row>
    <row r="29" spans="1:16">
      <c r="A29" s="24"/>
      <c r="B29" s="25"/>
      <c r="C29" s="26"/>
      <c r="D29" s="27"/>
      <c r="E29" s="27"/>
      <c r="F29" s="28"/>
      <c r="G29" s="29"/>
      <c r="H29" s="25"/>
      <c r="I29" s="30"/>
      <c r="J29" s="30">
        <f t="shared" si="1"/>
        <v>0</v>
      </c>
      <c r="K29" s="1"/>
      <c r="L29" s="3"/>
      <c r="M29" s="3"/>
      <c r="N29" s="3"/>
      <c r="O29" s="3"/>
      <c r="P29" s="1"/>
    </row>
    <row r="30" spans="1:16">
      <c r="A30" s="24"/>
      <c r="B30" s="25"/>
      <c r="C30" s="26"/>
      <c r="D30" s="27"/>
      <c r="E30" s="27"/>
      <c r="F30" s="28"/>
      <c r="G30" s="29"/>
      <c r="H30" s="25"/>
      <c r="I30" s="30"/>
      <c r="J30" s="30">
        <f t="shared" si="1"/>
        <v>0</v>
      </c>
      <c r="K30" s="1"/>
      <c r="L30" s="3"/>
      <c r="M30" s="3"/>
      <c r="N30" s="3"/>
      <c r="O30" s="3"/>
      <c r="P30" s="1"/>
    </row>
    <row r="31" spans="1:16">
      <c r="A31" s="24"/>
      <c r="B31" s="25"/>
      <c r="C31" s="26"/>
      <c r="D31" s="27"/>
      <c r="E31" s="27"/>
      <c r="F31" s="28"/>
      <c r="G31" s="67"/>
      <c r="H31" s="25"/>
      <c r="I31" s="30"/>
      <c r="J31" s="30">
        <f t="shared" si="1"/>
        <v>0</v>
      </c>
      <c r="K31" s="1"/>
      <c r="L31" s="3"/>
      <c r="M31" s="3"/>
      <c r="N31" s="3"/>
      <c r="O31" s="3"/>
      <c r="P31" s="1"/>
    </row>
    <row r="32" spans="1:16">
      <c r="A32" s="24"/>
      <c r="B32" s="25"/>
      <c r="C32" s="26"/>
      <c r="D32" s="27"/>
      <c r="E32" s="27"/>
      <c r="F32" s="64"/>
      <c r="G32" s="29"/>
      <c r="H32" s="25"/>
      <c r="I32" s="30"/>
      <c r="J32" s="30">
        <f t="shared" si="1"/>
        <v>0</v>
      </c>
      <c r="K32" s="1"/>
      <c r="L32" s="3"/>
      <c r="M32" s="3"/>
      <c r="N32" s="3"/>
      <c r="O32" s="3"/>
      <c r="P32" s="1"/>
    </row>
    <row r="33" spans="1:16">
      <c r="A33" s="24"/>
      <c r="B33" s="25"/>
      <c r="C33" s="26"/>
      <c r="D33" s="65"/>
      <c r="E33" s="65"/>
      <c r="F33" s="25"/>
      <c r="G33" s="29"/>
      <c r="H33" s="25"/>
      <c r="I33" s="30"/>
      <c r="J33" s="30">
        <f t="shared" si="1"/>
        <v>0</v>
      </c>
      <c r="K33" s="1"/>
      <c r="L33" s="3"/>
      <c r="M33" s="3"/>
      <c r="N33" s="3"/>
      <c r="O33" s="3"/>
      <c r="P33" s="1"/>
    </row>
    <row r="34" spans="1:16">
      <c r="A34" s="24"/>
      <c r="B34" s="25"/>
      <c r="C34" s="26"/>
      <c r="D34" s="27"/>
      <c r="E34" s="65"/>
      <c r="F34" s="28"/>
      <c r="G34" s="29"/>
      <c r="H34" s="25"/>
      <c r="I34" s="30"/>
      <c r="J34" s="30">
        <f t="shared" si="1"/>
        <v>0</v>
      </c>
      <c r="K34" s="1"/>
      <c r="L34" s="3"/>
      <c r="M34" s="3"/>
      <c r="N34" s="3"/>
      <c r="O34" s="3"/>
      <c r="P34" s="1"/>
    </row>
    <row r="35" spans="1:16" ht="15.75" thickBot="1">
      <c r="A35" s="24"/>
      <c r="B35" s="25"/>
      <c r="C35" s="36"/>
      <c r="D35" s="37"/>
      <c r="E35" s="37"/>
      <c r="F35" s="38"/>
      <c r="G35" s="29"/>
      <c r="H35" s="25"/>
      <c r="I35" s="30"/>
      <c r="J35" s="30"/>
      <c r="K35" s="1"/>
      <c r="L35" s="3"/>
      <c r="M35" s="3"/>
      <c r="N35" s="3"/>
      <c r="O35" s="3"/>
      <c r="P35" s="1"/>
    </row>
    <row r="36" spans="1:16" ht="15.75" thickTop="1">
      <c r="A36" s="982" t="s">
        <v>126</v>
      </c>
      <c r="B36" s="982"/>
      <c r="C36" s="982"/>
      <c r="D36" s="982"/>
      <c r="E36" s="982"/>
      <c r="F36" s="982"/>
      <c r="G36" s="982"/>
      <c r="H36" s="982"/>
      <c r="I36" s="982"/>
      <c r="J36" s="39">
        <f>J17</f>
        <v>4000000</v>
      </c>
      <c r="K36" s="1"/>
      <c r="L36" s="3">
        <f>SUM(L16:L35)</f>
        <v>0</v>
      </c>
      <c r="M36" s="3">
        <f>SUM(M16:M35)</f>
        <v>0</v>
      </c>
      <c r="N36" s="3">
        <f>SUM(N16:N35)</f>
        <v>0</v>
      </c>
      <c r="O36" s="3">
        <f>SUM(O16:O35)</f>
        <v>0</v>
      </c>
      <c r="P36" s="1"/>
    </row>
    <row r="37" spans="1:16">
      <c r="A37" s="40"/>
      <c r="B37" s="983" t="s">
        <v>127</v>
      </c>
      <c r="C37" s="983"/>
      <c r="D37" s="983"/>
      <c r="E37" s="983"/>
      <c r="F37" s="983"/>
      <c r="G37" s="41"/>
      <c r="H37" s="41"/>
      <c r="I37" s="41"/>
      <c r="J37" s="42"/>
      <c r="K37" s="1"/>
      <c r="L37" s="23">
        <f>SUM(L36:O36)</f>
        <v>0</v>
      </c>
      <c r="M37" s="43">
        <f>J36-L37</f>
        <v>4000000</v>
      </c>
      <c r="N37" s="3"/>
      <c r="O37" s="3"/>
      <c r="P37" s="1"/>
    </row>
    <row r="38" spans="1:16">
      <c r="A38" s="977" t="s">
        <v>128</v>
      </c>
      <c r="B38" s="975"/>
      <c r="C38" s="975"/>
      <c r="D38" s="7" t="s">
        <v>95</v>
      </c>
      <c r="E38" s="978">
        <f>L36</f>
        <v>0</v>
      </c>
      <c r="F38" s="978"/>
      <c r="G38" s="4"/>
      <c r="H38" s="4"/>
      <c r="I38" s="4"/>
      <c r="J38" s="44"/>
      <c r="K38" s="1"/>
      <c r="L38" s="3"/>
      <c r="M38" s="3"/>
      <c r="N38" s="3"/>
      <c r="O38" s="3"/>
      <c r="P38" s="1"/>
    </row>
    <row r="39" spans="1:16">
      <c r="A39" s="977" t="s">
        <v>129</v>
      </c>
      <c r="B39" s="975"/>
      <c r="C39" s="975"/>
      <c r="D39" s="7" t="s">
        <v>95</v>
      </c>
      <c r="E39" s="978">
        <f>M36</f>
        <v>0</v>
      </c>
      <c r="F39" s="978"/>
      <c r="G39" s="4"/>
      <c r="H39" s="4"/>
      <c r="I39" s="4"/>
      <c r="J39" s="44"/>
      <c r="K39" s="1"/>
      <c r="L39" s="3"/>
      <c r="M39" s="3"/>
      <c r="N39" s="3"/>
      <c r="O39" s="3"/>
      <c r="P39" s="1"/>
    </row>
    <row r="40" spans="1:16">
      <c r="A40" s="977" t="s">
        <v>130</v>
      </c>
      <c r="B40" s="975"/>
      <c r="C40" s="975"/>
      <c r="D40" s="7" t="s">
        <v>95</v>
      </c>
      <c r="E40" s="978">
        <f>N36</f>
        <v>0</v>
      </c>
      <c r="F40" s="978"/>
      <c r="G40" s="4"/>
      <c r="H40" s="4"/>
      <c r="I40" s="4"/>
      <c r="J40" s="44"/>
      <c r="K40" s="1"/>
      <c r="L40" s="3"/>
      <c r="M40" s="3"/>
      <c r="N40" s="3"/>
      <c r="O40" s="3"/>
      <c r="P40" s="1"/>
    </row>
    <row r="41" spans="1:16">
      <c r="A41" s="979" t="s">
        <v>131</v>
      </c>
      <c r="B41" s="980"/>
      <c r="C41" s="980"/>
      <c r="D41" s="45" t="s">
        <v>95</v>
      </c>
      <c r="E41" s="999">
        <f>O36</f>
        <v>0</v>
      </c>
      <c r="F41" s="999"/>
      <c r="G41" s="46"/>
      <c r="H41" s="46"/>
      <c r="I41" s="46"/>
      <c r="J41" s="47"/>
      <c r="K41" s="1"/>
      <c r="L41" s="3"/>
      <c r="M41" s="3"/>
      <c r="N41" s="3"/>
      <c r="O41" s="3"/>
      <c r="P41" s="1"/>
    </row>
    <row r="42" spans="1:16">
      <c r="A42" s="40"/>
      <c r="B42" s="41"/>
      <c r="C42" s="41"/>
      <c r="D42" s="41"/>
      <c r="E42" s="41"/>
      <c r="F42" s="42"/>
      <c r="G42" s="961" t="s">
        <v>1108</v>
      </c>
      <c r="H42" s="961"/>
      <c r="I42" s="961"/>
      <c r="J42" s="962"/>
      <c r="K42" s="1"/>
      <c r="L42" s="3"/>
      <c r="M42" s="3"/>
      <c r="N42" s="3"/>
      <c r="O42" s="3"/>
      <c r="P42" s="1"/>
    </row>
    <row r="43" spans="1:16">
      <c r="A43" s="48"/>
      <c r="B43" s="1015"/>
      <c r="C43" s="1015"/>
      <c r="D43" s="1015"/>
      <c r="E43" s="1015"/>
      <c r="F43" s="1016"/>
      <c r="G43" s="4"/>
      <c r="H43" s="4"/>
      <c r="I43" s="4"/>
      <c r="J43" s="44"/>
      <c r="K43" s="1"/>
      <c r="L43" s="3"/>
      <c r="M43" s="3"/>
      <c r="N43" s="3"/>
      <c r="O43" s="3"/>
      <c r="P43" s="1"/>
    </row>
    <row r="44" spans="1:16">
      <c r="A44" s="48"/>
      <c r="B44" s="973"/>
      <c r="C44" s="973"/>
      <c r="D44" s="973"/>
      <c r="E44" s="973"/>
      <c r="F44" s="1017"/>
      <c r="G44" s="950" t="s">
        <v>1094</v>
      </c>
      <c r="H44" s="927"/>
      <c r="I44" s="927"/>
      <c r="J44" s="949"/>
      <c r="K44" s="1"/>
      <c r="L44" s="3"/>
      <c r="M44" s="3"/>
      <c r="N44" s="3"/>
      <c r="O44" s="3"/>
      <c r="P44" s="1"/>
    </row>
    <row r="45" spans="1:16">
      <c r="A45" s="48"/>
      <c r="B45" s="4"/>
      <c r="C45" s="4"/>
      <c r="D45" s="4"/>
      <c r="E45" s="4"/>
      <c r="F45" s="44"/>
      <c r="G45" s="96"/>
      <c r="H45" s="96"/>
      <c r="I45" s="96"/>
      <c r="J45" s="135"/>
      <c r="K45" s="1"/>
      <c r="L45" s="3"/>
      <c r="M45" s="3"/>
      <c r="N45" s="3"/>
      <c r="O45" s="3"/>
      <c r="P45" s="1"/>
    </row>
    <row r="46" spans="1:16">
      <c r="A46" s="48"/>
      <c r="B46" s="4"/>
      <c r="C46" s="4"/>
      <c r="D46" s="4"/>
      <c r="E46" s="4"/>
      <c r="F46" s="44"/>
      <c r="G46" s="96"/>
      <c r="H46" s="96"/>
      <c r="I46" s="96"/>
      <c r="J46" s="135"/>
      <c r="K46" s="1"/>
      <c r="L46" s="3"/>
      <c r="M46" s="3"/>
      <c r="N46" s="3"/>
      <c r="O46" s="3"/>
      <c r="P46" s="1"/>
    </row>
    <row r="47" spans="1:16">
      <c r="A47" s="48"/>
      <c r="B47" s="4"/>
      <c r="C47" s="4"/>
      <c r="D47" s="4"/>
      <c r="E47" s="4"/>
      <c r="F47" s="44"/>
      <c r="G47" s="96"/>
      <c r="H47" s="96"/>
      <c r="I47" s="96"/>
      <c r="J47" s="135"/>
      <c r="K47" s="1"/>
      <c r="L47" s="3"/>
      <c r="M47" s="3"/>
      <c r="N47" s="3"/>
      <c r="O47" s="3"/>
      <c r="P47" s="1"/>
    </row>
    <row r="48" spans="1:16">
      <c r="A48" s="48"/>
      <c r="B48" s="4"/>
      <c r="C48" s="4"/>
      <c r="D48" s="4"/>
      <c r="E48" s="4"/>
      <c r="F48" s="44"/>
      <c r="G48" s="96"/>
      <c r="H48" s="96"/>
      <c r="I48" s="96"/>
      <c r="J48" s="135"/>
      <c r="K48" s="1"/>
      <c r="L48" s="3"/>
      <c r="M48" s="3"/>
      <c r="N48" s="3"/>
      <c r="O48" s="3"/>
      <c r="P48" s="1"/>
    </row>
    <row r="49" spans="1:16">
      <c r="A49" s="48"/>
      <c r="B49" s="976"/>
      <c r="C49" s="976"/>
      <c r="D49" s="976"/>
      <c r="E49" s="976"/>
      <c r="F49" s="1018"/>
      <c r="G49" s="953" t="s">
        <v>1040</v>
      </c>
      <c r="H49" s="951"/>
      <c r="I49" s="951"/>
      <c r="J49" s="952"/>
      <c r="K49" s="1"/>
      <c r="L49" s="3"/>
      <c r="M49" s="3"/>
      <c r="N49" s="3"/>
      <c r="O49" s="3"/>
      <c r="P49" s="1"/>
    </row>
    <row r="50" spans="1:16">
      <c r="A50" s="49"/>
      <c r="B50" s="46"/>
      <c r="C50" s="46"/>
      <c r="D50" s="46"/>
      <c r="E50" s="46"/>
      <c r="F50" s="47"/>
      <c r="G50" s="957"/>
      <c r="H50" s="958"/>
      <c r="I50" s="958"/>
      <c r="J50" s="959"/>
      <c r="K50" s="1"/>
      <c r="L50" s="3"/>
      <c r="M50" s="3"/>
      <c r="N50" s="3"/>
      <c r="O50" s="3"/>
      <c r="P50" s="1"/>
    </row>
    <row r="51" spans="1:16">
      <c r="A51" s="4"/>
      <c r="B51" s="4"/>
      <c r="C51" s="4"/>
      <c r="D51" s="4"/>
      <c r="E51" s="4"/>
      <c r="F51" s="4"/>
      <c r="G51" s="976"/>
      <c r="H51" s="976"/>
      <c r="I51" s="976"/>
      <c r="J51" s="976"/>
      <c r="K51" s="1"/>
      <c r="L51" s="3"/>
      <c r="M51" s="3"/>
      <c r="N51" s="3"/>
      <c r="O51" s="3"/>
      <c r="P51" s="1"/>
    </row>
  </sheetData>
  <mergeCells count="37">
    <mergeCell ref="A38:C38"/>
    <mergeCell ref="E38:F38"/>
    <mergeCell ref="G51:J51"/>
    <mergeCell ref="A40:C40"/>
    <mergeCell ref="E40:F40"/>
    <mergeCell ref="A41:C41"/>
    <mergeCell ref="E41:F41"/>
    <mergeCell ref="G42:J42"/>
    <mergeCell ref="B43:F43"/>
    <mergeCell ref="B44:F44"/>
    <mergeCell ref="G44:J44"/>
    <mergeCell ref="B49:F49"/>
    <mergeCell ref="G49:J49"/>
    <mergeCell ref="G50:J50"/>
    <mergeCell ref="A39:C39"/>
    <mergeCell ref="E39:F39"/>
    <mergeCell ref="M12:M14"/>
    <mergeCell ref="N12:N14"/>
    <mergeCell ref="O12:O14"/>
    <mergeCell ref="A15:B15"/>
    <mergeCell ref="C15:F15"/>
    <mergeCell ref="G15:H15"/>
    <mergeCell ref="A12:B14"/>
    <mergeCell ref="C12:F14"/>
    <mergeCell ref="G12:H14"/>
    <mergeCell ref="I12:I14"/>
    <mergeCell ref="J12:J14"/>
    <mergeCell ref="L12:L14"/>
    <mergeCell ref="C19:F19"/>
    <mergeCell ref="A36:I36"/>
    <mergeCell ref="B37:F37"/>
    <mergeCell ref="A11:B11"/>
    <mergeCell ref="A1:J1"/>
    <mergeCell ref="A2:J2"/>
    <mergeCell ref="A3:J3"/>
    <mergeCell ref="E8:F8"/>
    <mergeCell ref="E10:F10"/>
  </mergeCells>
  <pageMargins left="0.70866141732283472" right="0.31496062992125984" top="0.55118110236220474" bottom="0.31496062992125984" header="0.31496062992125984" footer="0.31496062992125984"/>
  <pageSetup paperSize="5" scale="85" orientation="portrait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00B0F0"/>
  </sheetPr>
  <dimension ref="A1:P62"/>
  <sheetViews>
    <sheetView topLeftCell="A3" workbookViewId="0">
      <selection activeCell="A3" sqref="A3:J3"/>
    </sheetView>
  </sheetViews>
  <sheetFormatPr defaultRowHeight="15"/>
  <cols>
    <col min="1" max="1" width="2.7109375" customWidth="1"/>
    <col min="2" max="2" width="14.7109375" customWidth="1"/>
    <col min="3" max="4" width="2.7109375" customWidth="1"/>
    <col min="6" max="6" width="25.7109375" customWidth="1"/>
    <col min="7" max="7" width="11.5703125" bestFit="1" customWidth="1"/>
    <col min="9" max="10" width="17.7109375" customWidth="1"/>
    <col min="11" max="11" width="2.7109375" customWidth="1"/>
    <col min="12" max="15" width="12.7109375" customWidth="1"/>
  </cols>
  <sheetData>
    <row r="1" spans="1:16" ht="15" customHeight="1">
      <c r="A1" s="974" t="s">
        <v>90</v>
      </c>
      <c r="B1" s="974"/>
      <c r="C1" s="974"/>
      <c r="D1" s="974"/>
      <c r="E1" s="974"/>
      <c r="F1" s="974"/>
      <c r="G1" s="974"/>
      <c r="H1" s="974"/>
      <c r="I1" s="974"/>
      <c r="J1" s="974"/>
      <c r="K1" s="1"/>
      <c r="L1" s="3"/>
      <c r="M1" s="3"/>
      <c r="N1" s="3"/>
      <c r="O1" s="3"/>
      <c r="P1" s="1"/>
    </row>
    <row r="2" spans="1:16" ht="15" customHeight="1">
      <c r="A2" s="974" t="s">
        <v>1247</v>
      </c>
      <c r="B2" s="974"/>
      <c r="C2" s="974"/>
      <c r="D2" s="974"/>
      <c r="E2" s="974"/>
      <c r="F2" s="974"/>
      <c r="G2" s="974"/>
      <c r="H2" s="974"/>
      <c r="I2" s="974"/>
      <c r="J2" s="974"/>
      <c r="K2" s="1"/>
      <c r="L2" s="3"/>
      <c r="M2" s="3"/>
      <c r="N2" s="3"/>
      <c r="O2" s="3"/>
      <c r="P2" s="1"/>
    </row>
    <row r="3" spans="1:16" ht="15" customHeight="1">
      <c r="A3" s="974" t="s">
        <v>1297</v>
      </c>
      <c r="B3" s="974"/>
      <c r="C3" s="974"/>
      <c r="D3" s="974"/>
      <c r="E3" s="974"/>
      <c r="F3" s="974"/>
      <c r="G3" s="974"/>
      <c r="H3" s="974"/>
      <c r="I3" s="974"/>
      <c r="J3" s="974"/>
      <c r="K3" s="1"/>
      <c r="L3" s="3"/>
      <c r="M3" s="3"/>
      <c r="N3" s="3"/>
      <c r="O3" s="3"/>
      <c r="P3" s="1"/>
    </row>
    <row r="4" spans="1:16" ht="1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1"/>
      <c r="L4" s="3"/>
      <c r="M4" s="3"/>
      <c r="N4" s="3"/>
      <c r="O4" s="3"/>
      <c r="P4" s="1"/>
    </row>
    <row r="5" spans="1:16" ht="15" customHeight="1">
      <c r="A5" s="5" t="s">
        <v>93</v>
      </c>
      <c r="B5" s="4" t="s">
        <v>94</v>
      </c>
      <c r="C5" s="6"/>
      <c r="D5" s="7" t="s">
        <v>95</v>
      </c>
      <c r="E5" s="5" t="s">
        <v>1248</v>
      </c>
      <c r="F5" s="6" t="s">
        <v>1249</v>
      </c>
      <c r="G5" s="4"/>
      <c r="H5" s="4"/>
      <c r="I5" s="4"/>
      <c r="J5" s="4"/>
      <c r="K5" s="1"/>
      <c r="L5" s="3"/>
      <c r="M5" s="3"/>
      <c r="N5" s="3"/>
      <c r="O5" s="3"/>
      <c r="P5" s="1"/>
    </row>
    <row r="6" spans="1:16" ht="15" customHeight="1">
      <c r="A6" s="5" t="s">
        <v>96</v>
      </c>
      <c r="B6" s="4" t="s">
        <v>97</v>
      </c>
      <c r="C6" s="6"/>
      <c r="D6" s="7" t="s">
        <v>95</v>
      </c>
      <c r="E6" s="5" t="s">
        <v>1250</v>
      </c>
      <c r="F6" s="6" t="s">
        <v>1251</v>
      </c>
      <c r="G6" s="4"/>
      <c r="H6" s="4"/>
      <c r="I6" s="4"/>
      <c r="J6" s="4"/>
      <c r="K6" s="1"/>
      <c r="L6" s="3"/>
      <c r="M6" s="3"/>
      <c r="N6" s="3"/>
      <c r="O6" s="3"/>
      <c r="P6" s="1"/>
    </row>
    <row r="7" spans="1:16" ht="15" customHeight="1">
      <c r="A7" s="5" t="s">
        <v>99</v>
      </c>
      <c r="B7" s="4" t="s">
        <v>100</v>
      </c>
      <c r="C7" s="6"/>
      <c r="D7" s="7" t="s">
        <v>95</v>
      </c>
      <c r="E7" s="5" t="s">
        <v>569</v>
      </c>
      <c r="F7" s="6" t="s">
        <v>1252</v>
      </c>
      <c r="G7" s="4"/>
      <c r="H7" s="4"/>
      <c r="I7" s="4"/>
      <c r="J7" s="4"/>
      <c r="K7" s="1"/>
      <c r="L7" s="3"/>
      <c r="M7" s="3"/>
      <c r="N7" s="3"/>
      <c r="O7" s="3"/>
      <c r="P7" s="1"/>
    </row>
    <row r="8" spans="1:16" ht="15" customHeight="1">
      <c r="A8" s="5" t="s">
        <v>102</v>
      </c>
      <c r="B8" s="4" t="s">
        <v>103</v>
      </c>
      <c r="C8" s="6"/>
      <c r="D8" s="7" t="s">
        <v>95</v>
      </c>
      <c r="E8" s="975" t="s">
        <v>1324</v>
      </c>
      <c r="F8" s="975"/>
      <c r="G8" s="4"/>
      <c r="H8" s="4"/>
      <c r="I8" s="4"/>
      <c r="J8" s="4"/>
      <c r="K8" s="1"/>
      <c r="L8" s="3"/>
      <c r="M8" s="3"/>
      <c r="N8" s="3"/>
      <c r="O8" s="3"/>
      <c r="P8" s="1"/>
    </row>
    <row r="9" spans="1:16" ht="15" customHeight="1">
      <c r="A9" s="5"/>
      <c r="B9" s="4" t="s">
        <v>104</v>
      </c>
      <c r="C9" s="6"/>
      <c r="D9" s="7"/>
      <c r="E9" s="4"/>
      <c r="F9" s="6"/>
      <c r="G9" s="4"/>
      <c r="H9" s="4"/>
      <c r="I9" s="4"/>
      <c r="J9" s="4"/>
      <c r="K9" s="1"/>
      <c r="L9" s="3"/>
      <c r="M9" s="3"/>
      <c r="N9" s="3"/>
      <c r="O9" s="3"/>
      <c r="P9" s="1"/>
    </row>
    <row r="10" spans="1:16" ht="15" customHeight="1">
      <c r="A10" s="5" t="s">
        <v>105</v>
      </c>
      <c r="B10" s="4" t="s">
        <v>106</v>
      </c>
      <c r="C10" s="6"/>
      <c r="D10" s="7" t="s">
        <v>95</v>
      </c>
      <c r="E10" s="975" t="s">
        <v>1161</v>
      </c>
      <c r="F10" s="975"/>
      <c r="G10" s="4"/>
      <c r="H10" s="4"/>
      <c r="I10" s="4"/>
      <c r="J10" s="4"/>
      <c r="K10" s="1"/>
      <c r="L10" s="3"/>
      <c r="M10" s="3"/>
      <c r="N10" s="3"/>
      <c r="O10" s="3"/>
      <c r="P10" s="1"/>
    </row>
    <row r="11" spans="1:16" ht="15" customHeight="1">
      <c r="A11" s="973" t="s">
        <v>108</v>
      </c>
      <c r="B11" s="973"/>
      <c r="C11" s="6"/>
      <c r="D11" s="8" t="s">
        <v>95</v>
      </c>
      <c r="E11" s="9"/>
      <c r="F11" s="6"/>
      <c r="G11" s="4"/>
      <c r="H11" s="4"/>
      <c r="I11" s="4"/>
      <c r="J11" s="4"/>
      <c r="K11" s="1"/>
      <c r="L11" s="306" t="s">
        <v>845</v>
      </c>
      <c r="M11" s="3"/>
      <c r="N11" s="3"/>
      <c r="O11" s="3"/>
      <c r="P11" s="1"/>
    </row>
    <row r="12" spans="1:16" ht="15" customHeight="1">
      <c r="A12" s="987" t="s">
        <v>109</v>
      </c>
      <c r="B12" s="987"/>
      <c r="C12" s="987" t="s">
        <v>110</v>
      </c>
      <c r="D12" s="987"/>
      <c r="E12" s="987"/>
      <c r="F12" s="987"/>
      <c r="G12" s="988" t="s">
        <v>111</v>
      </c>
      <c r="H12" s="989"/>
      <c r="I12" s="981" t="s">
        <v>112</v>
      </c>
      <c r="J12" s="981" t="s">
        <v>113</v>
      </c>
      <c r="K12" s="1"/>
      <c r="L12" s="995" t="s">
        <v>114</v>
      </c>
      <c r="M12" s="995" t="s">
        <v>115</v>
      </c>
      <c r="N12" s="995" t="s">
        <v>116</v>
      </c>
      <c r="O12" s="995" t="s">
        <v>117</v>
      </c>
      <c r="P12" s="1"/>
    </row>
    <row r="13" spans="1:16" ht="15" customHeight="1">
      <c r="A13" s="987"/>
      <c r="B13" s="987"/>
      <c r="C13" s="987"/>
      <c r="D13" s="987"/>
      <c r="E13" s="987"/>
      <c r="F13" s="987"/>
      <c r="G13" s="990"/>
      <c r="H13" s="991"/>
      <c r="I13" s="981"/>
      <c r="J13" s="981"/>
      <c r="K13" s="1"/>
      <c r="L13" s="995"/>
      <c r="M13" s="995"/>
      <c r="N13" s="995"/>
      <c r="O13" s="995"/>
      <c r="P13" s="1"/>
    </row>
    <row r="14" spans="1:16" ht="15" customHeight="1">
      <c r="A14" s="987"/>
      <c r="B14" s="987"/>
      <c r="C14" s="987"/>
      <c r="D14" s="987"/>
      <c r="E14" s="987"/>
      <c r="F14" s="987"/>
      <c r="G14" s="992"/>
      <c r="H14" s="993"/>
      <c r="I14" s="981"/>
      <c r="J14" s="981"/>
      <c r="K14" s="1"/>
      <c r="L14" s="995"/>
      <c r="M14" s="995"/>
      <c r="N14" s="995"/>
      <c r="O14" s="995"/>
      <c r="P14" s="1"/>
    </row>
    <row r="15" spans="1:16" ht="15" customHeight="1">
      <c r="A15" s="984">
        <v>1</v>
      </c>
      <c r="B15" s="984"/>
      <c r="C15" s="984">
        <v>2</v>
      </c>
      <c r="D15" s="984"/>
      <c r="E15" s="984"/>
      <c r="F15" s="984"/>
      <c r="G15" s="985">
        <v>3</v>
      </c>
      <c r="H15" s="986"/>
      <c r="I15" s="10">
        <v>4</v>
      </c>
      <c r="J15" s="10">
        <v>5</v>
      </c>
      <c r="K15" s="1"/>
      <c r="L15" s="11">
        <v>1</v>
      </c>
      <c r="M15" s="11">
        <v>2</v>
      </c>
      <c r="N15" s="11">
        <v>3</v>
      </c>
      <c r="O15" s="11">
        <v>4</v>
      </c>
      <c r="P15" s="1"/>
    </row>
    <row r="16" spans="1:16" ht="15" customHeight="1">
      <c r="A16" s="12"/>
      <c r="B16" s="13"/>
      <c r="C16" s="14"/>
      <c r="D16" s="15"/>
      <c r="E16" s="15"/>
      <c r="F16" s="16"/>
      <c r="G16" s="17"/>
      <c r="H16" s="13"/>
      <c r="I16" s="18"/>
      <c r="J16" s="18"/>
      <c r="K16" s="1"/>
      <c r="L16" s="3"/>
      <c r="M16" s="3"/>
      <c r="N16" s="3"/>
      <c r="O16" s="3"/>
      <c r="P16" s="1"/>
    </row>
    <row r="17" spans="1:16" ht="15" customHeight="1">
      <c r="A17" s="14" t="str">
        <f>E5</f>
        <v>3</v>
      </c>
      <c r="B17" s="13"/>
      <c r="C17" s="14" t="str">
        <f>F5</f>
        <v>PEMBINAAN KEMASRAKATAN</v>
      </c>
      <c r="D17" s="15"/>
      <c r="E17" s="15"/>
      <c r="F17" s="16"/>
      <c r="G17" s="17"/>
      <c r="H17" s="13"/>
      <c r="I17" s="18"/>
      <c r="J17" s="18">
        <f>J22+J28+J31+J34+J38</f>
        <v>6500000</v>
      </c>
      <c r="K17" s="1"/>
      <c r="L17" s="3"/>
      <c r="M17" s="3"/>
      <c r="N17" s="3"/>
      <c r="O17" s="3"/>
      <c r="P17" s="1"/>
    </row>
    <row r="18" spans="1:16" ht="15" customHeight="1">
      <c r="A18" s="19" t="str">
        <f>E6</f>
        <v>3,4</v>
      </c>
      <c r="B18" s="13"/>
      <c r="C18" s="14" t="str">
        <f>F6</f>
        <v>Bidang Kelembagaan Masrakat</v>
      </c>
      <c r="D18" s="15"/>
      <c r="E18" s="15"/>
      <c r="F18" s="16"/>
      <c r="G18" s="17"/>
      <c r="H18" s="13"/>
      <c r="I18" s="18"/>
      <c r="J18" s="18">
        <v>6500000</v>
      </c>
      <c r="K18" s="1"/>
      <c r="L18" s="3"/>
      <c r="M18" s="3"/>
      <c r="N18" s="3"/>
      <c r="O18" s="3"/>
      <c r="P18" s="1"/>
    </row>
    <row r="19" spans="1:16" ht="15" customHeight="1">
      <c r="A19" s="19" t="str">
        <f>E7</f>
        <v>4.4.1</v>
      </c>
      <c r="B19" s="13"/>
      <c r="C19" s="1021" t="str">
        <f>F7</f>
        <v>PKK</v>
      </c>
      <c r="D19" s="1022"/>
      <c r="E19" s="1022"/>
      <c r="F19" s="1023"/>
      <c r="G19" s="17"/>
      <c r="H19" s="13"/>
      <c r="I19" s="18"/>
      <c r="J19" s="18">
        <v>6500000</v>
      </c>
      <c r="K19" s="1"/>
      <c r="L19" s="3"/>
      <c r="M19" s="3"/>
      <c r="N19" s="3"/>
      <c r="O19" s="3"/>
      <c r="P19" s="1"/>
    </row>
    <row r="20" spans="1:16" s="50" customFormat="1" ht="15" customHeight="1">
      <c r="A20" s="12" t="s">
        <v>570</v>
      </c>
      <c r="B20" s="13"/>
      <c r="C20" s="20" t="s">
        <v>43</v>
      </c>
      <c r="D20" s="21"/>
      <c r="E20" s="21"/>
      <c r="F20" s="16"/>
      <c r="G20" s="17"/>
      <c r="H20" s="13"/>
      <c r="I20" s="18"/>
      <c r="J20" s="18"/>
      <c r="K20" s="2"/>
      <c r="L20" s="23"/>
      <c r="M20" s="23"/>
      <c r="N20" s="23"/>
      <c r="O20" s="23"/>
      <c r="P20" s="2"/>
    </row>
    <row r="21" spans="1:16" s="50" customFormat="1" ht="15" customHeight="1">
      <c r="A21" s="12" t="s">
        <v>571</v>
      </c>
      <c r="B21" s="13"/>
      <c r="C21" s="21" t="s">
        <v>161</v>
      </c>
      <c r="D21" s="21"/>
      <c r="E21" s="21"/>
      <c r="F21" s="16"/>
      <c r="G21" s="17"/>
      <c r="H21" s="13"/>
      <c r="I21" s="18"/>
      <c r="J21" s="18"/>
      <c r="K21" s="2"/>
      <c r="L21" s="23"/>
      <c r="M21" s="23"/>
      <c r="N21" s="23"/>
      <c r="O21" s="23"/>
      <c r="P21" s="2"/>
    </row>
    <row r="22" spans="1:16" s="50" customFormat="1" ht="15" customHeight="1">
      <c r="A22" s="12" t="s">
        <v>572</v>
      </c>
      <c r="B22" s="13"/>
      <c r="C22" s="21" t="s">
        <v>163</v>
      </c>
      <c r="D22" s="21"/>
      <c r="E22" s="21"/>
      <c r="F22" s="22"/>
      <c r="G22" s="17"/>
      <c r="H22" s="13"/>
      <c r="I22" s="18"/>
      <c r="J22" s="18">
        <f>SUM(J23:J26)</f>
        <v>270000</v>
      </c>
      <c r="K22" s="2"/>
      <c r="L22" s="23"/>
      <c r="M22" s="23"/>
      <c r="N22" s="23"/>
      <c r="O22" s="23"/>
      <c r="P22" s="2"/>
    </row>
    <row r="23" spans="1:16" s="50" customFormat="1" ht="15" customHeight="1">
      <c r="A23" s="12"/>
      <c r="B23" s="13"/>
      <c r="C23" s="27" t="s">
        <v>57</v>
      </c>
      <c r="D23" s="27" t="s">
        <v>573</v>
      </c>
      <c r="E23" s="27"/>
      <c r="F23" s="64"/>
      <c r="G23" s="29">
        <v>18</v>
      </c>
      <c r="H23" s="25" t="s">
        <v>201</v>
      </c>
      <c r="I23" s="30">
        <v>5000</v>
      </c>
      <c r="J23" s="30">
        <f>G23*I23</f>
        <v>90000</v>
      </c>
      <c r="K23" s="2"/>
      <c r="L23" s="23"/>
      <c r="M23" s="23"/>
      <c r="N23" s="23"/>
      <c r="O23" s="23"/>
      <c r="P23" s="2"/>
    </row>
    <row r="24" spans="1:16" s="50" customFormat="1" ht="15" customHeight="1">
      <c r="A24" s="12"/>
      <c r="B24" s="13"/>
      <c r="C24" s="27" t="s">
        <v>57</v>
      </c>
      <c r="D24" s="27" t="s">
        <v>260</v>
      </c>
      <c r="E24" s="27"/>
      <c r="F24" s="64"/>
      <c r="G24" s="29">
        <v>4</v>
      </c>
      <c r="H24" s="25" t="s">
        <v>201</v>
      </c>
      <c r="I24" s="30">
        <v>30000</v>
      </c>
      <c r="J24" s="30">
        <f t="shared" ref="J24:J36" si="0">G24*I24</f>
        <v>120000</v>
      </c>
      <c r="K24" s="2"/>
      <c r="L24" s="23"/>
      <c r="M24" s="23"/>
      <c r="N24" s="23"/>
      <c r="O24" s="23"/>
      <c r="P24" s="2"/>
    </row>
    <row r="25" spans="1:16" s="50" customFormat="1" ht="15" customHeight="1">
      <c r="A25" s="12"/>
      <c r="B25" s="13"/>
      <c r="C25" s="27" t="s">
        <v>57</v>
      </c>
      <c r="D25" s="65" t="s">
        <v>259</v>
      </c>
      <c r="E25" s="65"/>
      <c r="F25" s="25"/>
      <c r="G25" s="29">
        <v>18</v>
      </c>
      <c r="H25" s="25" t="s">
        <v>170</v>
      </c>
      <c r="I25" s="30">
        <v>3000</v>
      </c>
      <c r="J25" s="30">
        <f t="shared" si="0"/>
        <v>54000</v>
      </c>
      <c r="K25" s="2"/>
      <c r="L25" s="23"/>
      <c r="M25" s="23"/>
      <c r="N25" s="23"/>
      <c r="O25" s="23"/>
      <c r="P25" s="2"/>
    </row>
    <row r="26" spans="1:16" s="50" customFormat="1" ht="15" customHeight="1">
      <c r="A26" s="12"/>
      <c r="B26" s="13"/>
      <c r="C26" s="27" t="s">
        <v>57</v>
      </c>
      <c r="D26" s="65" t="s">
        <v>317</v>
      </c>
      <c r="E26" s="65"/>
      <c r="F26" s="25"/>
      <c r="G26" s="29">
        <v>3</v>
      </c>
      <c r="H26" s="25" t="s">
        <v>170</v>
      </c>
      <c r="I26" s="30">
        <v>2000</v>
      </c>
      <c r="J26" s="30">
        <f t="shared" si="0"/>
        <v>6000</v>
      </c>
      <c r="K26" s="2"/>
      <c r="L26" s="23"/>
      <c r="M26" s="23"/>
      <c r="N26" s="23"/>
      <c r="O26" s="23"/>
      <c r="P26" s="2"/>
    </row>
    <row r="27" spans="1:16" s="50" customFormat="1" ht="15" customHeight="1">
      <c r="A27" s="12"/>
      <c r="B27" s="13"/>
      <c r="C27" s="26"/>
      <c r="D27" s="27"/>
      <c r="E27" s="27"/>
      <c r="F27" s="28"/>
      <c r="G27" s="29"/>
      <c r="H27" s="25"/>
      <c r="I27" s="30"/>
      <c r="J27" s="30"/>
      <c r="K27" s="2"/>
      <c r="L27" s="23"/>
      <c r="M27" s="23"/>
      <c r="N27" s="23"/>
      <c r="O27" s="23"/>
      <c r="P27" s="2"/>
    </row>
    <row r="28" spans="1:16" s="50" customFormat="1" ht="15" customHeight="1">
      <c r="A28" s="12" t="s">
        <v>574</v>
      </c>
      <c r="B28" s="13"/>
      <c r="C28" s="31" t="s">
        <v>265</v>
      </c>
      <c r="D28" s="21"/>
      <c r="E28" s="21"/>
      <c r="F28" s="22"/>
      <c r="G28" s="17"/>
      <c r="H28" s="13"/>
      <c r="I28" s="18"/>
      <c r="J28" s="18">
        <f>J29</f>
        <v>250000</v>
      </c>
      <c r="K28" s="2"/>
      <c r="L28" s="23"/>
      <c r="M28" s="23"/>
      <c r="N28" s="23"/>
      <c r="O28" s="23"/>
      <c r="P28" s="2"/>
    </row>
    <row r="29" spans="1:16" s="50" customFormat="1" ht="15" customHeight="1">
      <c r="A29" s="12"/>
      <c r="B29" s="13"/>
      <c r="C29" s="26" t="s">
        <v>57</v>
      </c>
      <c r="D29" s="65" t="s">
        <v>844</v>
      </c>
      <c r="E29" s="65"/>
      <c r="F29" s="25"/>
      <c r="G29" s="29">
        <v>5</v>
      </c>
      <c r="H29" s="25" t="s">
        <v>303</v>
      </c>
      <c r="I29" s="30">
        <v>50000</v>
      </c>
      <c r="J29" s="30">
        <f t="shared" si="0"/>
        <v>250000</v>
      </c>
      <c r="K29" s="2"/>
      <c r="L29" s="23"/>
      <c r="M29" s="23"/>
      <c r="N29" s="23"/>
      <c r="O29" s="23"/>
      <c r="P29" s="2"/>
    </row>
    <row r="30" spans="1:16" s="50" customFormat="1" ht="15" customHeight="1">
      <c r="A30" s="12"/>
      <c r="B30" s="13"/>
      <c r="C30" s="26"/>
      <c r="D30" s="27"/>
      <c r="E30" s="27"/>
      <c r="F30" s="28"/>
      <c r="G30" s="29"/>
      <c r="H30" s="25"/>
      <c r="I30" s="30"/>
      <c r="J30" s="30"/>
      <c r="K30" s="2"/>
      <c r="L30" s="23"/>
      <c r="M30" s="23"/>
      <c r="N30" s="23"/>
      <c r="O30" s="23"/>
      <c r="P30" s="2"/>
    </row>
    <row r="31" spans="1:16" s="50" customFormat="1" ht="15" customHeight="1">
      <c r="A31" s="12" t="s">
        <v>575</v>
      </c>
      <c r="B31" s="13"/>
      <c r="C31" s="31" t="s">
        <v>267</v>
      </c>
      <c r="D31" s="21"/>
      <c r="E31" s="21"/>
      <c r="F31" s="22"/>
      <c r="G31" s="17"/>
      <c r="H31" s="13"/>
      <c r="I31" s="18"/>
      <c r="J31" s="18">
        <f>SUM(J32:J32)</f>
        <v>480000</v>
      </c>
      <c r="K31" s="2"/>
      <c r="L31" s="23"/>
      <c r="M31" s="23"/>
      <c r="N31" s="23"/>
      <c r="O31" s="23"/>
      <c r="P31" s="2"/>
    </row>
    <row r="32" spans="1:16" s="50" customFormat="1" ht="15" customHeight="1">
      <c r="A32" s="12"/>
      <c r="B32" s="13"/>
      <c r="C32" s="27" t="s">
        <v>57</v>
      </c>
      <c r="D32" s="27" t="s">
        <v>843</v>
      </c>
      <c r="E32" s="27"/>
      <c r="F32" s="28"/>
      <c r="G32" s="29">
        <v>48</v>
      </c>
      <c r="H32" s="25" t="s">
        <v>209</v>
      </c>
      <c r="I32" s="30">
        <v>10000</v>
      </c>
      <c r="J32" s="30">
        <f t="shared" si="0"/>
        <v>480000</v>
      </c>
      <c r="K32" s="2"/>
      <c r="L32" s="23"/>
      <c r="M32" s="23"/>
      <c r="N32" s="23"/>
      <c r="O32" s="23"/>
      <c r="P32" s="2"/>
    </row>
    <row r="33" spans="1:16" s="50" customFormat="1" ht="15" customHeight="1">
      <c r="A33" s="12"/>
      <c r="B33" s="13"/>
      <c r="C33" s="26"/>
      <c r="D33" s="27"/>
      <c r="E33" s="27"/>
      <c r="F33" s="28"/>
      <c r="G33" s="29"/>
      <c r="H33" s="25"/>
      <c r="I33" s="30"/>
      <c r="J33" s="30"/>
      <c r="K33" s="2"/>
      <c r="L33" s="23"/>
      <c r="M33" s="23"/>
      <c r="N33" s="23"/>
      <c r="O33" s="23"/>
      <c r="P33" s="2"/>
    </row>
    <row r="34" spans="1:16" s="50" customFormat="1" ht="15" customHeight="1">
      <c r="A34" s="12" t="s">
        <v>576</v>
      </c>
      <c r="B34" s="13"/>
      <c r="C34" s="31" t="s">
        <v>577</v>
      </c>
      <c r="D34" s="21"/>
      <c r="E34" s="21"/>
      <c r="F34" s="22"/>
      <c r="G34" s="17"/>
      <c r="H34" s="13"/>
      <c r="I34" s="18"/>
      <c r="J34" s="18">
        <f>SUM(J35:J36)</f>
        <v>4800000</v>
      </c>
      <c r="K34" s="2"/>
      <c r="L34" s="23"/>
      <c r="M34" s="23"/>
      <c r="N34" s="23"/>
      <c r="O34" s="23"/>
      <c r="P34" s="2"/>
    </row>
    <row r="35" spans="1:16" s="50" customFormat="1" ht="15" customHeight="1">
      <c r="A35" s="12"/>
      <c r="B35" s="13"/>
      <c r="C35" s="27" t="s">
        <v>57</v>
      </c>
      <c r="D35" s="27" t="s">
        <v>578</v>
      </c>
      <c r="E35" s="27"/>
      <c r="F35" s="28"/>
      <c r="G35" s="29">
        <v>24</v>
      </c>
      <c r="H35" s="25" t="s">
        <v>579</v>
      </c>
      <c r="I35" s="30">
        <v>200000</v>
      </c>
      <c r="J35" s="30">
        <f t="shared" si="0"/>
        <v>4800000</v>
      </c>
      <c r="K35" s="2"/>
      <c r="L35" s="23"/>
      <c r="M35" s="23"/>
      <c r="N35" s="23"/>
      <c r="O35" s="23"/>
      <c r="P35" s="2"/>
    </row>
    <row r="36" spans="1:16" s="50" customFormat="1" ht="15" customHeight="1">
      <c r="A36" s="12"/>
      <c r="B36" s="13"/>
      <c r="C36" s="27" t="s">
        <v>57</v>
      </c>
      <c r="D36" s="27" t="s">
        <v>580</v>
      </c>
      <c r="E36" s="27"/>
      <c r="F36" s="64"/>
      <c r="G36" s="29"/>
      <c r="H36" s="25"/>
      <c r="I36" s="30"/>
      <c r="J36" s="30">
        <f t="shared" si="0"/>
        <v>0</v>
      </c>
      <c r="K36" s="2"/>
      <c r="L36" s="23"/>
      <c r="M36" s="23"/>
      <c r="N36" s="23"/>
      <c r="O36" s="23"/>
      <c r="P36" s="2"/>
    </row>
    <row r="37" spans="1:16" s="50" customFormat="1" ht="15" customHeight="1">
      <c r="A37" s="12"/>
      <c r="B37" s="13"/>
      <c r="C37" s="26"/>
      <c r="D37" s="27"/>
      <c r="E37" s="27"/>
      <c r="F37" s="28"/>
      <c r="G37" s="29"/>
      <c r="H37" s="25"/>
      <c r="I37" s="30"/>
      <c r="J37" s="30"/>
      <c r="K37" s="2"/>
      <c r="L37" s="23"/>
      <c r="M37" s="23"/>
      <c r="N37" s="23"/>
      <c r="O37" s="23"/>
      <c r="P37" s="2"/>
    </row>
    <row r="38" spans="1:16" s="50" customFormat="1" ht="15" customHeight="1">
      <c r="A38" s="12" t="s">
        <v>581</v>
      </c>
      <c r="B38" s="13"/>
      <c r="C38" s="31" t="s">
        <v>226</v>
      </c>
      <c r="D38" s="21"/>
      <c r="E38" s="21"/>
      <c r="F38" s="22"/>
      <c r="G38" s="17"/>
      <c r="H38" s="13"/>
      <c r="I38" s="18"/>
      <c r="J38" s="18">
        <f>J41+J40</f>
        <v>700000</v>
      </c>
      <c r="K38" s="2"/>
      <c r="L38" s="23"/>
      <c r="M38" s="23"/>
      <c r="N38" s="23"/>
      <c r="O38" s="23"/>
      <c r="P38" s="2"/>
    </row>
    <row r="39" spans="1:16" s="50" customFormat="1" ht="15" customHeight="1">
      <c r="A39" s="12" t="s">
        <v>582</v>
      </c>
      <c r="B39" s="13"/>
      <c r="C39" s="21" t="s">
        <v>495</v>
      </c>
      <c r="D39" s="21"/>
      <c r="E39" s="21"/>
      <c r="F39" s="22"/>
      <c r="G39" s="17"/>
      <c r="H39" s="13"/>
      <c r="I39" s="18"/>
      <c r="J39" s="18"/>
      <c r="K39" s="2"/>
      <c r="L39" s="23"/>
      <c r="M39" s="23"/>
      <c r="N39" s="23"/>
      <c r="O39" s="23"/>
      <c r="P39" s="2"/>
    </row>
    <row r="40" spans="1:16" s="50" customFormat="1" ht="15" customHeight="1">
      <c r="A40" s="12"/>
      <c r="B40" s="13"/>
      <c r="C40" s="26" t="s">
        <v>57</v>
      </c>
      <c r="D40" s="27" t="s">
        <v>1253</v>
      </c>
      <c r="E40" s="27"/>
      <c r="F40" s="28"/>
      <c r="G40" s="29">
        <v>6</v>
      </c>
      <c r="H40" s="25" t="s">
        <v>336</v>
      </c>
      <c r="I40" s="30">
        <v>50000</v>
      </c>
      <c r="J40" s="30">
        <f>G40*I40</f>
        <v>300000</v>
      </c>
      <c r="K40" s="2"/>
      <c r="L40" s="23"/>
      <c r="M40" s="23"/>
      <c r="N40" s="23"/>
      <c r="O40" s="23"/>
      <c r="P40" s="2"/>
    </row>
    <row r="41" spans="1:16" ht="15" customHeight="1">
      <c r="A41" s="24"/>
      <c r="B41" s="25"/>
      <c r="C41" s="26"/>
      <c r="D41" s="27" t="s">
        <v>1254</v>
      </c>
      <c r="E41" s="27"/>
      <c r="F41" s="28"/>
      <c r="G41" s="29">
        <v>4</v>
      </c>
      <c r="H41" s="25" t="s">
        <v>336</v>
      </c>
      <c r="I41" s="30">
        <v>100000</v>
      </c>
      <c r="J41" s="30">
        <f>G41*I41</f>
        <v>400000</v>
      </c>
      <c r="K41" s="1"/>
      <c r="L41" s="3"/>
      <c r="M41" s="3"/>
      <c r="N41" s="3"/>
      <c r="O41" s="3"/>
      <c r="P41" s="1"/>
    </row>
    <row r="42" spans="1:16" s="50" customFormat="1" ht="15" customHeight="1">
      <c r="A42" s="12"/>
      <c r="B42" s="13"/>
      <c r="C42" s="31"/>
      <c r="D42" s="21"/>
      <c r="E42" s="21"/>
      <c r="F42" s="22"/>
      <c r="G42" s="17"/>
      <c r="H42" s="13"/>
      <c r="I42" s="18"/>
      <c r="J42" s="18"/>
      <c r="K42" s="2"/>
      <c r="L42" s="23"/>
      <c r="M42" s="23"/>
      <c r="N42" s="23"/>
      <c r="O42" s="23"/>
      <c r="P42" s="2"/>
    </row>
    <row r="43" spans="1:16" s="50" customFormat="1" ht="15" customHeight="1">
      <c r="A43" s="12"/>
      <c r="B43" s="13"/>
      <c r="C43" s="31"/>
      <c r="D43" s="21"/>
      <c r="E43" s="21"/>
      <c r="F43" s="22"/>
      <c r="G43" s="17"/>
      <c r="H43" s="13"/>
      <c r="I43" s="18"/>
      <c r="J43" s="18"/>
      <c r="K43" s="2"/>
      <c r="L43" s="23"/>
      <c r="M43" s="23"/>
      <c r="N43" s="23"/>
      <c r="O43" s="23"/>
      <c r="P43" s="2"/>
    </row>
    <row r="44" spans="1:16" s="50" customFormat="1" ht="15" customHeight="1">
      <c r="A44" s="12"/>
      <c r="B44" s="13"/>
      <c r="C44" s="31"/>
      <c r="D44" s="21"/>
      <c r="E44" s="21"/>
      <c r="F44" s="22"/>
      <c r="G44" s="17"/>
      <c r="H44" s="13"/>
      <c r="I44" s="18"/>
      <c r="J44" s="18"/>
      <c r="K44" s="2"/>
      <c r="L44" s="23"/>
      <c r="M44" s="23"/>
      <c r="N44" s="23"/>
      <c r="O44" s="23"/>
      <c r="P44" s="2"/>
    </row>
    <row r="45" spans="1:16" ht="15" customHeight="1">
      <c r="A45" s="24"/>
      <c r="B45" s="25"/>
      <c r="C45" s="26"/>
      <c r="D45" s="27"/>
      <c r="E45" s="65"/>
      <c r="F45" s="28"/>
      <c r="G45" s="29"/>
      <c r="H45" s="25"/>
      <c r="I45" s="30"/>
      <c r="J45" s="30">
        <f t="shared" ref="J45" si="1">G45*I45</f>
        <v>0</v>
      </c>
      <c r="K45" s="1"/>
      <c r="L45" s="3"/>
      <c r="M45" s="3"/>
      <c r="N45" s="3"/>
      <c r="O45" s="3"/>
      <c r="P45" s="1"/>
    </row>
    <row r="46" spans="1:16" ht="15" customHeight="1" thickBot="1">
      <c r="A46" s="24"/>
      <c r="B46" s="25"/>
      <c r="C46" s="36"/>
      <c r="D46" s="37"/>
      <c r="E46" s="37"/>
      <c r="F46" s="38"/>
      <c r="G46" s="29"/>
      <c r="H46" s="25"/>
      <c r="I46" s="30"/>
      <c r="J46" s="30"/>
      <c r="K46" s="1"/>
      <c r="L46" s="3"/>
      <c r="M46" s="3"/>
      <c r="N46" s="3"/>
      <c r="O46" s="3"/>
      <c r="P46" s="1"/>
    </row>
    <row r="47" spans="1:16" ht="15" customHeight="1" thickTop="1">
      <c r="A47" s="982" t="s">
        <v>126</v>
      </c>
      <c r="B47" s="982"/>
      <c r="C47" s="982"/>
      <c r="D47" s="982"/>
      <c r="E47" s="982"/>
      <c r="F47" s="982"/>
      <c r="G47" s="982"/>
      <c r="H47" s="982"/>
      <c r="I47" s="982"/>
      <c r="J47" s="39">
        <f>J38+J34+J31+J28+J22</f>
        <v>6500000</v>
      </c>
      <c r="K47" s="1"/>
      <c r="L47" s="3">
        <f>SUM(L16:L46)</f>
        <v>0</v>
      </c>
      <c r="M47" s="3">
        <f>SUM(M16:M46)</f>
        <v>0</v>
      </c>
      <c r="N47" s="3">
        <f>SUM(N16:N46)</f>
        <v>0</v>
      </c>
      <c r="O47" s="3">
        <f>SUM(O16:O46)</f>
        <v>0</v>
      </c>
      <c r="P47" s="1"/>
    </row>
    <row r="48" spans="1:16" ht="15" customHeight="1">
      <c r="A48" s="40"/>
      <c r="B48" s="983" t="s">
        <v>127</v>
      </c>
      <c r="C48" s="983"/>
      <c r="D48" s="983"/>
      <c r="E48" s="983"/>
      <c r="F48" s="983"/>
      <c r="G48" s="41"/>
      <c r="H48" s="41"/>
      <c r="I48" s="41"/>
      <c r="J48" s="42"/>
      <c r="K48" s="1"/>
      <c r="L48" s="23">
        <f>SUM(L47:O47)</f>
        <v>0</v>
      </c>
      <c r="M48" s="43">
        <f>J47-L48</f>
        <v>6500000</v>
      </c>
      <c r="N48" s="3"/>
      <c r="O48" s="3"/>
      <c r="P48" s="1"/>
    </row>
    <row r="49" spans="1:16" ht="15" customHeight="1">
      <c r="A49" s="977" t="s">
        <v>128</v>
      </c>
      <c r="B49" s="975"/>
      <c r="C49" s="975"/>
      <c r="D49" s="7" t="s">
        <v>95</v>
      </c>
      <c r="E49" s="978">
        <f>L47</f>
        <v>0</v>
      </c>
      <c r="F49" s="978"/>
      <c r="G49" s="735">
        <v>1605000</v>
      </c>
      <c r="H49" s="4"/>
      <c r="I49" s="4"/>
      <c r="J49" s="44"/>
      <c r="K49" s="1"/>
      <c r="L49" s="3"/>
      <c r="M49" s="3"/>
      <c r="N49" s="3"/>
      <c r="O49" s="3"/>
      <c r="P49" s="1"/>
    </row>
    <row r="50" spans="1:16" ht="15" customHeight="1">
      <c r="A50" s="977" t="s">
        <v>129</v>
      </c>
      <c r="B50" s="975"/>
      <c r="C50" s="975"/>
      <c r="D50" s="7" t="s">
        <v>95</v>
      </c>
      <c r="E50" s="978">
        <f>M47</f>
        <v>0</v>
      </c>
      <c r="F50" s="978"/>
      <c r="G50" s="735">
        <v>1605000</v>
      </c>
      <c r="H50" s="4"/>
      <c r="I50" s="4"/>
      <c r="J50" s="44"/>
      <c r="K50" s="1"/>
      <c r="L50" s="3"/>
      <c r="M50" s="3"/>
      <c r="N50" s="3"/>
      <c r="O50" s="3"/>
      <c r="P50" s="1"/>
    </row>
    <row r="51" spans="1:16" ht="15" customHeight="1">
      <c r="A51" s="977" t="s">
        <v>130</v>
      </c>
      <c r="B51" s="975"/>
      <c r="C51" s="975"/>
      <c r="D51" s="7" t="s">
        <v>95</v>
      </c>
      <c r="E51" s="978">
        <f>N47</f>
        <v>0</v>
      </c>
      <c r="F51" s="978"/>
      <c r="G51" s="735">
        <v>1605000</v>
      </c>
      <c r="H51" s="4"/>
      <c r="I51" s="4"/>
      <c r="J51" s="44"/>
      <c r="K51" s="1"/>
      <c r="L51" s="3"/>
      <c r="M51" s="3"/>
      <c r="N51" s="3"/>
      <c r="O51" s="3"/>
      <c r="P51" s="1"/>
    </row>
    <row r="52" spans="1:16" ht="15" customHeight="1">
      <c r="A52" s="979" t="s">
        <v>131</v>
      </c>
      <c r="B52" s="980"/>
      <c r="C52" s="980"/>
      <c r="D52" s="45" t="s">
        <v>95</v>
      </c>
      <c r="E52" s="999">
        <f>O47</f>
        <v>0</v>
      </c>
      <c r="F52" s="999"/>
      <c r="G52" s="736">
        <v>1605000</v>
      </c>
      <c r="H52" s="46"/>
      <c r="I52" s="46"/>
      <c r="J52" s="47"/>
      <c r="K52" s="1"/>
      <c r="L52" s="3"/>
      <c r="M52" s="3"/>
      <c r="N52" s="3"/>
      <c r="O52" s="3"/>
      <c r="P52" s="1"/>
    </row>
    <row r="53" spans="1:16" ht="15" customHeight="1">
      <c r="A53" s="40"/>
      <c r="B53" s="41"/>
      <c r="C53" s="41"/>
      <c r="D53" s="41"/>
      <c r="E53" s="41"/>
      <c r="F53" s="42"/>
      <c r="G53" s="961" t="s">
        <v>1314</v>
      </c>
      <c r="H53" s="961"/>
      <c r="I53" s="961"/>
      <c r="J53" s="962"/>
      <c r="K53" s="1"/>
      <c r="L53" s="3"/>
      <c r="M53" s="3"/>
      <c r="N53" s="3"/>
      <c r="O53" s="3"/>
      <c r="P53" s="1"/>
    </row>
    <row r="54" spans="1:16" ht="15" customHeight="1">
      <c r="A54" s="48"/>
      <c r="B54" s="1015"/>
      <c r="C54" s="1015"/>
      <c r="D54" s="1015"/>
      <c r="E54" s="1015"/>
      <c r="F54" s="1016"/>
      <c r="G54" s="4"/>
      <c r="H54" s="4"/>
      <c r="I54" s="4"/>
      <c r="J54" s="44"/>
      <c r="K54" s="1"/>
      <c r="L54" s="3"/>
      <c r="M54" s="3"/>
      <c r="N54" s="3"/>
      <c r="O54" s="3"/>
      <c r="P54" s="1"/>
    </row>
    <row r="55" spans="1:16" ht="15" customHeight="1">
      <c r="A55" s="48"/>
      <c r="B55" s="973"/>
      <c r="C55" s="973"/>
      <c r="D55" s="973"/>
      <c r="E55" s="973"/>
      <c r="F55" s="1017"/>
      <c r="G55" s="950" t="s">
        <v>1094</v>
      </c>
      <c r="H55" s="927"/>
      <c r="I55" s="927"/>
      <c r="J55" s="949"/>
      <c r="K55" s="1"/>
      <c r="L55" s="3"/>
      <c r="M55" s="3"/>
      <c r="N55" s="3"/>
      <c r="O55" s="3"/>
      <c r="P55" s="1"/>
    </row>
    <row r="56" spans="1:16" ht="15" customHeight="1">
      <c r="A56" s="48"/>
      <c r="B56" s="4"/>
      <c r="C56" s="4"/>
      <c r="D56" s="4"/>
      <c r="E56" s="4"/>
      <c r="F56" s="44"/>
      <c r="G56" s="96"/>
      <c r="H56" s="96"/>
      <c r="I56" s="96"/>
      <c r="J56" s="135"/>
      <c r="K56" s="1"/>
      <c r="L56" s="3"/>
      <c r="M56" s="3"/>
      <c r="N56" s="3"/>
      <c r="O56" s="3"/>
      <c r="P56" s="1"/>
    </row>
    <row r="57" spans="1:16" ht="15" customHeight="1">
      <c r="A57" s="48"/>
      <c r="B57" s="4"/>
      <c r="C57" s="4"/>
      <c r="D57" s="4"/>
      <c r="E57" s="4"/>
      <c r="F57" s="44"/>
      <c r="G57" s="96"/>
      <c r="H57" s="96"/>
      <c r="I57" s="96"/>
      <c r="J57" s="135"/>
      <c r="K57" s="1"/>
      <c r="L57" s="3"/>
      <c r="M57" s="3"/>
      <c r="N57" s="3"/>
      <c r="O57" s="3"/>
      <c r="P57" s="1"/>
    </row>
    <row r="58" spans="1:16" ht="15" customHeight="1">
      <c r="A58" s="48"/>
      <c r="B58" s="4"/>
      <c r="C58" s="4"/>
      <c r="D58" s="4"/>
      <c r="E58" s="4"/>
      <c r="F58" s="44"/>
      <c r="G58" s="96"/>
      <c r="H58" s="96"/>
      <c r="I58" s="96"/>
      <c r="J58" s="135"/>
      <c r="K58" s="1"/>
      <c r="L58" s="3"/>
      <c r="M58" s="3"/>
      <c r="N58" s="3"/>
      <c r="O58" s="3"/>
      <c r="P58" s="1"/>
    </row>
    <row r="59" spans="1:16" ht="15" customHeight="1">
      <c r="A59" s="48"/>
      <c r="B59" s="4"/>
      <c r="C59" s="4"/>
      <c r="D59" s="4"/>
      <c r="E59" s="4"/>
      <c r="F59" s="44"/>
      <c r="G59" s="96"/>
      <c r="H59" s="96"/>
      <c r="I59" s="96"/>
      <c r="J59" s="135"/>
      <c r="K59" s="1"/>
      <c r="L59" s="3"/>
      <c r="M59" s="3"/>
      <c r="N59" s="3"/>
      <c r="O59" s="3"/>
      <c r="P59" s="1"/>
    </row>
    <row r="60" spans="1:16" ht="15" customHeight="1">
      <c r="A60" s="48"/>
      <c r="B60" s="976"/>
      <c r="C60" s="976"/>
      <c r="D60" s="976"/>
      <c r="E60" s="976"/>
      <c r="F60" s="1018"/>
      <c r="G60" s="953" t="s">
        <v>1295</v>
      </c>
      <c r="H60" s="951"/>
      <c r="I60" s="951"/>
      <c r="J60" s="952"/>
      <c r="K60" s="1"/>
      <c r="L60" s="3"/>
      <c r="M60" s="3"/>
      <c r="N60" s="3"/>
      <c r="O60" s="3"/>
      <c r="P60" s="1"/>
    </row>
    <row r="61" spans="1:16">
      <c r="A61" s="49"/>
      <c r="B61" s="46"/>
      <c r="C61" s="46"/>
      <c r="D61" s="46"/>
      <c r="E61" s="46"/>
      <c r="F61" s="47"/>
      <c r="G61" s="958"/>
      <c r="H61" s="958"/>
      <c r="I61" s="958"/>
      <c r="J61" s="959"/>
      <c r="K61" s="1"/>
      <c r="L61" s="3"/>
      <c r="M61" s="3"/>
      <c r="N61" s="3"/>
      <c r="O61" s="3"/>
      <c r="P61" s="1"/>
    </row>
    <row r="62" spans="1:16">
      <c r="A62" s="4"/>
      <c r="B62" s="4"/>
      <c r="C62" s="4"/>
      <c r="D62" s="4"/>
      <c r="E62" s="4"/>
      <c r="F62" s="4"/>
      <c r="G62" s="976"/>
      <c r="H62" s="976"/>
      <c r="I62" s="976"/>
      <c r="J62" s="976"/>
      <c r="K62" s="1"/>
      <c r="L62" s="3"/>
      <c r="M62" s="3"/>
      <c r="N62" s="3"/>
      <c r="O62" s="3"/>
      <c r="P62" s="1"/>
    </row>
  </sheetData>
  <mergeCells count="37">
    <mergeCell ref="A49:C49"/>
    <mergeCell ref="E49:F49"/>
    <mergeCell ref="G62:J62"/>
    <mergeCell ref="A51:C51"/>
    <mergeCell ref="E51:F51"/>
    <mergeCell ref="A52:C52"/>
    <mergeCell ref="E52:F52"/>
    <mergeCell ref="G53:J53"/>
    <mergeCell ref="B54:F54"/>
    <mergeCell ref="B55:F55"/>
    <mergeCell ref="G55:J55"/>
    <mergeCell ref="B60:F60"/>
    <mergeCell ref="G60:J60"/>
    <mergeCell ref="G61:J61"/>
    <mergeCell ref="A50:C50"/>
    <mergeCell ref="E50:F50"/>
    <mergeCell ref="M12:M14"/>
    <mergeCell ref="N12:N14"/>
    <mergeCell ref="O12:O14"/>
    <mergeCell ref="A15:B15"/>
    <mergeCell ref="C15:F15"/>
    <mergeCell ref="G15:H15"/>
    <mergeCell ref="A12:B14"/>
    <mergeCell ref="C12:F14"/>
    <mergeCell ref="G12:H14"/>
    <mergeCell ref="I12:I14"/>
    <mergeCell ref="J12:J14"/>
    <mergeCell ref="L12:L14"/>
    <mergeCell ref="C19:F19"/>
    <mergeCell ref="A47:I47"/>
    <mergeCell ref="B48:F48"/>
    <mergeCell ref="A11:B11"/>
    <mergeCell ref="A1:J1"/>
    <mergeCell ref="A2:J2"/>
    <mergeCell ref="A3:J3"/>
    <mergeCell ref="E8:F8"/>
    <mergeCell ref="E10:F10"/>
  </mergeCells>
  <hyperlinks>
    <hyperlink ref="L11" location="LAMPIRAN!A1" display="LAMPIRAN!A1" xr:uid="{00000000-0004-0000-2C00-000000000000}"/>
  </hyperlinks>
  <pageMargins left="0.70866141732283472" right="0.31496062992125984" top="0.55118110236220474" bottom="0.31496062992125984" header="0.31496062992125984" footer="0.31496062992125984"/>
  <pageSetup paperSize="5" scale="80" orientation="portrait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0" tint="-0.14999847407452621"/>
  </sheetPr>
  <dimension ref="A1:O55"/>
  <sheetViews>
    <sheetView view="pageBreakPreview" zoomScale="95" zoomScaleNormal="100" zoomScaleSheetLayoutView="95" workbookViewId="0">
      <selection sqref="A1:J1"/>
    </sheetView>
  </sheetViews>
  <sheetFormatPr defaultRowHeight="15"/>
  <cols>
    <col min="1" max="1" width="2.7109375" customWidth="1"/>
    <col min="2" max="2" width="10.7109375" customWidth="1"/>
    <col min="3" max="4" width="2.7109375" customWidth="1"/>
    <col min="6" max="6" width="25.7109375" customWidth="1"/>
    <col min="9" max="10" width="17.7109375" customWidth="1"/>
    <col min="11" max="11" width="2.7109375" customWidth="1"/>
    <col min="12" max="15" width="12.7109375" customWidth="1"/>
  </cols>
  <sheetData>
    <row r="1" spans="1:15" ht="15.75">
      <c r="A1" s="974" t="s">
        <v>90</v>
      </c>
      <c r="B1" s="974"/>
      <c r="C1" s="974"/>
      <c r="D1" s="974"/>
      <c r="E1" s="974"/>
      <c r="F1" s="974"/>
      <c r="G1" s="974"/>
      <c r="H1" s="974"/>
      <c r="I1" s="974"/>
      <c r="J1" s="974"/>
      <c r="K1" s="1"/>
      <c r="L1" s="3"/>
      <c r="M1" s="3"/>
      <c r="N1" s="3"/>
      <c r="O1" s="3"/>
    </row>
    <row r="2" spans="1:15" ht="15.75">
      <c r="A2" s="974" t="str">
        <f>'4.4.1'!A2:J2</f>
        <v>PEMERINTAHAN DESA CALUNGBUNGUR</v>
      </c>
      <c r="B2" s="974"/>
      <c r="C2" s="974"/>
      <c r="D2" s="974"/>
      <c r="E2" s="974"/>
      <c r="F2" s="974"/>
      <c r="G2" s="974"/>
      <c r="H2" s="974"/>
      <c r="I2" s="974"/>
      <c r="J2" s="974"/>
      <c r="K2" s="1"/>
      <c r="L2" s="3"/>
      <c r="M2" s="3"/>
      <c r="N2" s="3"/>
      <c r="O2" s="3"/>
    </row>
    <row r="3" spans="1:15" ht="15.75">
      <c r="A3" s="974" t="s">
        <v>92</v>
      </c>
      <c r="B3" s="974"/>
      <c r="C3" s="974"/>
      <c r="D3" s="974"/>
      <c r="E3" s="974"/>
      <c r="F3" s="974"/>
      <c r="G3" s="974"/>
      <c r="H3" s="974"/>
      <c r="I3" s="974"/>
      <c r="J3" s="974"/>
      <c r="K3" s="1"/>
      <c r="L3" s="3"/>
      <c r="M3" s="3"/>
      <c r="N3" s="3"/>
      <c r="O3" s="3"/>
    </row>
    <row r="4" spans="1:15">
      <c r="A4" s="4"/>
      <c r="B4" s="4"/>
      <c r="C4" s="4"/>
      <c r="D4" s="4"/>
      <c r="E4" s="4"/>
      <c r="F4" s="4"/>
      <c r="G4" s="4"/>
      <c r="H4" s="4"/>
      <c r="I4" s="4"/>
      <c r="J4" s="4"/>
      <c r="K4" s="1"/>
      <c r="L4" s="3"/>
      <c r="M4" s="3"/>
      <c r="N4" s="3"/>
      <c r="O4" s="3"/>
    </row>
    <row r="5" spans="1:15">
      <c r="A5" s="5" t="s">
        <v>93</v>
      </c>
      <c r="B5" s="4" t="s">
        <v>94</v>
      </c>
      <c r="C5" s="6"/>
      <c r="D5" s="7" t="s">
        <v>95</v>
      </c>
      <c r="E5" s="5" t="s">
        <v>102</v>
      </c>
      <c r="F5" s="6" t="str">
        <f>'[4]4.7.1'!F5</f>
        <v>PEMBERDAYAAN MASYARAKAT DESA</v>
      </c>
      <c r="G5" s="4"/>
      <c r="H5" s="4"/>
      <c r="I5" s="4"/>
      <c r="J5" s="4"/>
      <c r="K5" s="1"/>
      <c r="L5" s="3"/>
      <c r="M5" s="3"/>
      <c r="N5" s="3"/>
      <c r="O5" s="3"/>
    </row>
    <row r="6" spans="1:15">
      <c r="A6" s="5" t="s">
        <v>96</v>
      </c>
      <c r="B6" s="4" t="s">
        <v>97</v>
      </c>
      <c r="C6" s="6"/>
      <c r="D6" s="7" t="s">
        <v>95</v>
      </c>
      <c r="E6" s="5" t="s">
        <v>846</v>
      </c>
      <c r="F6" s="6" t="str">
        <f>'[4]4.7.1'!F6</f>
        <v>Perdagangan dan Perindustrian</v>
      </c>
      <c r="G6" s="4"/>
      <c r="H6" s="4"/>
      <c r="I6" s="4"/>
      <c r="J6" s="4"/>
      <c r="K6" s="1"/>
      <c r="L6" s="3"/>
      <c r="M6" s="3"/>
      <c r="N6" s="3"/>
      <c r="O6" s="3"/>
    </row>
    <row r="7" spans="1:15">
      <c r="A7" s="5" t="s">
        <v>99</v>
      </c>
      <c r="B7" s="4" t="s">
        <v>100</v>
      </c>
      <c r="C7" s="6"/>
      <c r="D7" s="7" t="s">
        <v>95</v>
      </c>
      <c r="E7" s="5" t="s">
        <v>847</v>
      </c>
      <c r="F7" s="6" t="str">
        <f>[4]LAMPIRAN!F71</f>
        <v>Pembangunan/Rehabilitasi/Peningkatan Pasar Desa/Kios milik Desa</v>
      </c>
      <c r="G7" s="4"/>
      <c r="H7" s="4"/>
      <c r="I7" s="4"/>
      <c r="J7" s="4"/>
      <c r="K7" s="1"/>
      <c r="L7" s="3"/>
      <c r="M7" s="3"/>
      <c r="N7" s="3"/>
      <c r="O7" s="3"/>
    </row>
    <row r="8" spans="1:15">
      <c r="A8" s="5" t="s">
        <v>102</v>
      </c>
      <c r="B8" s="4" t="s">
        <v>103</v>
      </c>
      <c r="C8" s="6"/>
      <c r="D8" s="7" t="s">
        <v>95</v>
      </c>
      <c r="E8" s="975" t="s">
        <v>57</v>
      </c>
      <c r="F8" s="975"/>
      <c r="G8" s="4"/>
      <c r="H8" s="4"/>
      <c r="I8" s="4"/>
      <c r="J8" s="4"/>
      <c r="K8" s="1"/>
      <c r="L8" s="3"/>
      <c r="M8" s="3"/>
      <c r="N8" s="3"/>
      <c r="O8" s="3"/>
    </row>
    <row r="9" spans="1:15">
      <c r="A9" s="5"/>
      <c r="B9" s="4" t="s">
        <v>104</v>
      </c>
      <c r="C9" s="6"/>
      <c r="D9" s="7"/>
      <c r="E9" s="4"/>
      <c r="F9" s="6"/>
      <c r="G9" s="4"/>
      <c r="H9" s="4"/>
      <c r="I9" s="4"/>
      <c r="J9" s="4"/>
      <c r="K9" s="1"/>
      <c r="L9" s="3"/>
      <c r="M9" s="3"/>
      <c r="N9" s="3"/>
      <c r="O9" s="3"/>
    </row>
    <row r="10" spans="1:15">
      <c r="A10" s="5" t="s">
        <v>105</v>
      </c>
      <c r="B10" s="4" t="s">
        <v>106</v>
      </c>
      <c r="C10" s="6"/>
      <c r="D10" s="7" t="s">
        <v>95</v>
      </c>
      <c r="E10" s="975" t="s">
        <v>48</v>
      </c>
      <c r="F10" s="975"/>
      <c r="G10" s="4"/>
      <c r="H10" s="4"/>
      <c r="I10" s="4"/>
      <c r="J10" s="4"/>
      <c r="K10" s="1"/>
      <c r="L10" s="3"/>
      <c r="M10" s="3"/>
      <c r="N10" s="3"/>
      <c r="O10" s="3"/>
    </row>
    <row r="11" spans="1:15">
      <c r="A11" s="973" t="s">
        <v>108</v>
      </c>
      <c r="B11" s="973"/>
      <c r="C11" s="6"/>
      <c r="D11" s="8" t="s">
        <v>95</v>
      </c>
      <c r="E11" s="9"/>
      <c r="F11" s="6"/>
      <c r="G11" s="4"/>
      <c r="H11" s="4"/>
      <c r="I11" s="4"/>
      <c r="J11" s="4"/>
      <c r="K11" s="1"/>
      <c r="L11" s="3"/>
      <c r="M11" s="3"/>
      <c r="N11" s="3"/>
      <c r="O11" s="3"/>
    </row>
    <row r="12" spans="1:15">
      <c r="A12" s="987" t="s">
        <v>109</v>
      </c>
      <c r="B12" s="987"/>
      <c r="C12" s="987" t="s">
        <v>110</v>
      </c>
      <c r="D12" s="987"/>
      <c r="E12" s="987"/>
      <c r="F12" s="987"/>
      <c r="G12" s="988" t="s">
        <v>111</v>
      </c>
      <c r="H12" s="989"/>
      <c r="I12" s="981" t="s">
        <v>112</v>
      </c>
      <c r="J12" s="981" t="s">
        <v>113</v>
      </c>
      <c r="K12" s="1"/>
      <c r="L12" s="995" t="s">
        <v>114</v>
      </c>
      <c r="M12" s="995" t="s">
        <v>115</v>
      </c>
      <c r="N12" s="995" t="s">
        <v>116</v>
      </c>
      <c r="O12" s="995" t="s">
        <v>117</v>
      </c>
    </row>
    <row r="13" spans="1:15">
      <c r="A13" s="987"/>
      <c r="B13" s="987"/>
      <c r="C13" s="987"/>
      <c r="D13" s="987"/>
      <c r="E13" s="987"/>
      <c r="F13" s="987"/>
      <c r="G13" s="990"/>
      <c r="H13" s="991"/>
      <c r="I13" s="981"/>
      <c r="J13" s="981"/>
      <c r="K13" s="1"/>
      <c r="L13" s="995"/>
      <c r="M13" s="995"/>
      <c r="N13" s="995"/>
      <c r="O13" s="995"/>
    </row>
    <row r="14" spans="1:15">
      <c r="A14" s="987"/>
      <c r="B14" s="987"/>
      <c r="C14" s="987"/>
      <c r="D14" s="987"/>
      <c r="E14" s="987"/>
      <c r="F14" s="987"/>
      <c r="G14" s="992"/>
      <c r="H14" s="993"/>
      <c r="I14" s="981"/>
      <c r="J14" s="981"/>
      <c r="K14" s="1"/>
      <c r="L14" s="995"/>
      <c r="M14" s="995"/>
      <c r="N14" s="995"/>
      <c r="O14" s="995"/>
    </row>
    <row r="15" spans="1:15">
      <c r="A15" s="984">
        <v>1</v>
      </c>
      <c r="B15" s="984"/>
      <c r="C15" s="984">
        <v>2</v>
      </c>
      <c r="D15" s="984"/>
      <c r="E15" s="984"/>
      <c r="F15" s="984"/>
      <c r="G15" s="985">
        <v>3</v>
      </c>
      <c r="H15" s="986"/>
      <c r="I15" s="10">
        <v>4</v>
      </c>
      <c r="J15" s="10">
        <v>5</v>
      </c>
      <c r="K15" s="1"/>
      <c r="L15" s="11">
        <v>1</v>
      </c>
      <c r="M15" s="11">
        <v>2</v>
      </c>
      <c r="N15" s="11">
        <v>3</v>
      </c>
      <c r="O15" s="11">
        <v>4</v>
      </c>
    </row>
    <row r="16" spans="1:15">
      <c r="A16" s="12"/>
      <c r="B16" s="13"/>
      <c r="C16" s="14"/>
      <c r="D16" s="15"/>
      <c r="E16" s="15"/>
      <c r="F16" s="16"/>
      <c r="G16" s="17"/>
      <c r="H16" s="13"/>
      <c r="I16" s="18"/>
      <c r="J16" s="18"/>
      <c r="K16" s="1"/>
      <c r="L16" s="3"/>
      <c r="M16" s="3"/>
      <c r="N16" s="3"/>
      <c r="O16" s="3"/>
    </row>
    <row r="17" spans="1:15">
      <c r="A17" s="14" t="str">
        <f>E5</f>
        <v>4.</v>
      </c>
      <c r="B17" s="13"/>
      <c r="C17" s="14" t="str">
        <f>F5</f>
        <v>PEMBERDAYAAN MASYARAKAT DESA</v>
      </c>
      <c r="D17" s="15"/>
      <c r="E17" s="15"/>
      <c r="F17" s="16"/>
      <c r="G17" s="17"/>
      <c r="H17" s="13"/>
      <c r="I17" s="18"/>
      <c r="J17" s="18">
        <f>J18</f>
        <v>0</v>
      </c>
      <c r="K17" s="1"/>
      <c r="L17" s="3"/>
      <c r="M17" s="3"/>
      <c r="N17" s="3"/>
      <c r="O17" s="3"/>
    </row>
    <row r="18" spans="1:15">
      <c r="A18" s="19" t="str">
        <f>E6</f>
        <v>4.7.</v>
      </c>
      <c r="B18" s="13"/>
      <c r="C18" s="14" t="str">
        <f>F6</f>
        <v>Perdagangan dan Perindustrian</v>
      </c>
      <c r="D18" s="15"/>
      <c r="E18" s="15"/>
      <c r="F18" s="16"/>
      <c r="G18" s="17"/>
      <c r="H18" s="13"/>
      <c r="I18" s="18"/>
      <c r="J18" s="18">
        <f>J19</f>
        <v>0</v>
      </c>
      <c r="K18" s="1"/>
      <c r="L18" s="3"/>
      <c r="M18" s="3"/>
      <c r="N18" s="3"/>
      <c r="O18" s="3"/>
    </row>
    <row r="19" spans="1:15">
      <c r="A19" s="19" t="str">
        <f>E7</f>
        <v>4.7.2</v>
      </c>
      <c r="B19" s="13"/>
      <c r="C19" s="14" t="str">
        <f>F7</f>
        <v>Pembangunan/Rehabilitasi/Peningkatan Pasar Desa/Kios milik Desa</v>
      </c>
      <c r="D19" s="15"/>
      <c r="E19" s="15"/>
      <c r="F19" s="16"/>
      <c r="G19" s="17"/>
      <c r="H19" s="13"/>
      <c r="I19" s="18"/>
      <c r="J19" s="18">
        <f>J20</f>
        <v>0</v>
      </c>
      <c r="K19" s="1"/>
      <c r="L19" s="3"/>
      <c r="M19" s="3"/>
      <c r="N19" s="3"/>
      <c r="O19" s="3"/>
    </row>
    <row r="20" spans="1:15" ht="15.75" customHeight="1">
      <c r="A20" s="12" t="s">
        <v>848</v>
      </c>
      <c r="B20" s="13"/>
      <c r="C20" s="20" t="s">
        <v>55</v>
      </c>
      <c r="D20" s="21"/>
      <c r="E20" s="21"/>
      <c r="F20" s="16"/>
      <c r="G20" s="17"/>
      <c r="H20" s="13"/>
      <c r="I20" s="18"/>
      <c r="J20" s="18">
        <f>J21+J24+J27+J30</f>
        <v>0</v>
      </c>
      <c r="K20" s="1"/>
      <c r="L20" s="3"/>
      <c r="M20" s="3"/>
      <c r="N20" s="3"/>
      <c r="O20" s="3"/>
    </row>
    <row r="21" spans="1:15" s="50" customFormat="1">
      <c r="A21" s="12"/>
      <c r="B21" s="13"/>
      <c r="C21" s="345" t="s">
        <v>906</v>
      </c>
      <c r="D21" s="27"/>
      <c r="E21" s="27"/>
      <c r="F21" s="28"/>
      <c r="G21" s="29"/>
      <c r="H21" s="25"/>
      <c r="I21" s="30"/>
      <c r="J21" s="30">
        <f t="shared" ref="J21" si="0">J22</f>
        <v>0</v>
      </c>
      <c r="K21" s="2"/>
      <c r="L21" s="23"/>
      <c r="M21" s="23"/>
      <c r="N21" s="23"/>
      <c r="O21" s="23"/>
    </row>
    <row r="22" spans="1:15" s="50" customFormat="1">
      <c r="A22" s="12"/>
      <c r="B22" s="13"/>
      <c r="C22" s="26"/>
      <c r="D22" s="27" t="s">
        <v>57</v>
      </c>
      <c r="E22" s="27" t="s">
        <v>912</v>
      </c>
      <c r="F22" s="28"/>
      <c r="G22" s="366"/>
      <c r="H22" s="25" t="s">
        <v>911</v>
      </c>
      <c r="I22" s="30">
        <v>100000000</v>
      </c>
      <c r="J22" s="30">
        <f>G22*I22/100</f>
        <v>0</v>
      </c>
      <c r="K22" s="2"/>
      <c r="L22" s="23"/>
      <c r="M22" s="23"/>
      <c r="N22" s="23"/>
      <c r="O22" s="23"/>
    </row>
    <row r="23" spans="1:15">
      <c r="A23" s="24"/>
      <c r="B23" s="25"/>
      <c r="C23" s="26"/>
      <c r="D23" s="27"/>
      <c r="E23" s="27"/>
      <c r="F23" s="28"/>
      <c r="G23" s="366"/>
      <c r="H23" s="25"/>
      <c r="I23" s="30"/>
      <c r="J23" s="30">
        <f t="shared" ref="J23:J26" si="1">G23*I23</f>
        <v>0</v>
      </c>
      <c r="K23" s="1"/>
      <c r="L23" s="3"/>
      <c r="M23" s="3"/>
      <c r="N23" s="3"/>
      <c r="O23" s="3"/>
    </row>
    <row r="24" spans="1:15">
      <c r="A24" s="24"/>
      <c r="B24" s="25"/>
      <c r="C24" s="345" t="s">
        <v>908</v>
      </c>
      <c r="D24" s="27"/>
      <c r="E24" s="27"/>
      <c r="F24" s="28"/>
      <c r="G24" s="365"/>
      <c r="H24" s="13"/>
      <c r="I24" s="30"/>
      <c r="J24" s="30">
        <f>J25</f>
        <v>0</v>
      </c>
      <c r="K24" s="1"/>
      <c r="L24" s="3"/>
      <c r="M24" s="3"/>
      <c r="N24" s="3" t="s">
        <v>849</v>
      </c>
      <c r="O24" s="3"/>
    </row>
    <row r="25" spans="1:15">
      <c r="A25" s="24"/>
      <c r="B25" s="25"/>
      <c r="C25" s="26"/>
      <c r="D25" s="27" t="s">
        <v>57</v>
      </c>
      <c r="E25" s="27" t="s">
        <v>909</v>
      </c>
      <c r="F25" s="28"/>
      <c r="G25" s="366"/>
      <c r="H25" s="25" t="s">
        <v>911</v>
      </c>
      <c r="I25" s="30">
        <v>100000000</v>
      </c>
      <c r="J25" s="30">
        <f>G25*I25/100</f>
        <v>0</v>
      </c>
      <c r="K25" s="1"/>
      <c r="L25" s="3"/>
      <c r="M25" s="3"/>
      <c r="N25" s="3"/>
      <c r="O25" s="3"/>
    </row>
    <row r="26" spans="1:15">
      <c r="A26" s="24"/>
      <c r="B26" s="25"/>
      <c r="C26" s="26"/>
      <c r="D26" s="27"/>
      <c r="E26" s="27"/>
      <c r="F26" s="28"/>
      <c r="G26" s="366"/>
      <c r="H26" s="25"/>
      <c r="I26" s="30"/>
      <c r="J26" s="30">
        <f t="shared" si="1"/>
        <v>0</v>
      </c>
      <c r="K26" s="1"/>
      <c r="L26" s="3"/>
      <c r="M26" s="3"/>
      <c r="N26" s="3"/>
      <c r="O26" s="3"/>
    </row>
    <row r="27" spans="1:15">
      <c r="A27" s="24"/>
      <c r="B27" s="25"/>
      <c r="C27" s="345" t="s">
        <v>831</v>
      </c>
      <c r="D27" s="27"/>
      <c r="E27" s="27"/>
      <c r="F27" s="64"/>
      <c r="G27" s="365"/>
      <c r="H27" s="13"/>
      <c r="I27" s="30"/>
      <c r="J27" s="30">
        <f>J28</f>
        <v>0</v>
      </c>
      <c r="K27" s="1"/>
      <c r="L27" s="3"/>
      <c r="M27" s="3"/>
      <c r="N27" s="3"/>
      <c r="O27" s="3"/>
    </row>
    <row r="28" spans="1:15">
      <c r="A28" s="24"/>
      <c r="B28" s="25"/>
      <c r="C28" s="26"/>
      <c r="D28" s="27" t="s">
        <v>57</v>
      </c>
      <c r="E28" s="27" t="s">
        <v>910</v>
      </c>
      <c r="F28" s="64"/>
      <c r="G28" s="366"/>
      <c r="H28" s="25" t="s">
        <v>911</v>
      </c>
      <c r="I28" s="30">
        <v>100000000</v>
      </c>
      <c r="J28" s="30">
        <f>G28*I28/100</f>
        <v>0</v>
      </c>
      <c r="K28" s="1"/>
      <c r="L28" s="3"/>
      <c r="M28" s="3"/>
      <c r="N28" s="3"/>
      <c r="O28" s="3"/>
    </row>
    <row r="29" spans="1:15" ht="15.75" customHeight="1">
      <c r="A29" s="24"/>
      <c r="B29" s="25"/>
      <c r="C29" s="26"/>
      <c r="D29" s="311"/>
      <c r="E29" s="312"/>
      <c r="F29" s="28"/>
      <c r="G29" s="361"/>
      <c r="H29" s="314"/>
      <c r="I29" s="313"/>
      <c r="J29" s="30"/>
      <c r="K29" s="1"/>
      <c r="L29" s="3"/>
      <c r="M29" s="3"/>
      <c r="N29" s="3"/>
      <c r="O29" s="3"/>
    </row>
    <row r="30" spans="1:15" s="50" customFormat="1">
      <c r="A30" s="12"/>
      <c r="B30" s="13"/>
      <c r="C30" s="345" t="s">
        <v>759</v>
      </c>
      <c r="D30" s="27"/>
      <c r="E30" s="27"/>
      <c r="F30" s="28"/>
      <c r="G30" s="365"/>
      <c r="H30" s="13"/>
      <c r="I30" s="30"/>
      <c r="J30" s="30">
        <f>J31</f>
        <v>0</v>
      </c>
      <c r="K30" s="2"/>
      <c r="L30" s="3"/>
      <c r="M30" s="3"/>
      <c r="N30" s="23"/>
      <c r="O30" s="23"/>
    </row>
    <row r="31" spans="1:15">
      <c r="A31" s="24"/>
      <c r="B31" s="25"/>
      <c r="C31" s="26"/>
      <c r="D31" s="27" t="s">
        <v>57</v>
      </c>
      <c r="E31" s="27" t="s">
        <v>921</v>
      </c>
      <c r="F31" s="28"/>
      <c r="G31" s="366"/>
      <c r="H31" s="25" t="s">
        <v>911</v>
      </c>
      <c r="I31" s="30">
        <v>100000000</v>
      </c>
      <c r="J31" s="30">
        <f>G31*I31/100</f>
        <v>0</v>
      </c>
      <c r="K31" s="1"/>
      <c r="L31" s="3">
        <f>2.5*3*5</f>
        <v>37.5</v>
      </c>
      <c r="M31" s="3"/>
      <c r="N31" s="3"/>
      <c r="O31" s="3"/>
    </row>
    <row r="32" spans="1:15" s="50" customFormat="1">
      <c r="A32" s="12"/>
      <c r="B32" s="13"/>
      <c r="C32" s="31"/>
      <c r="D32" s="21"/>
      <c r="E32" s="315"/>
      <c r="F32" s="13"/>
      <c r="G32" s="18"/>
      <c r="H32" s="310"/>
      <c r="I32" s="18"/>
      <c r="J32" s="18"/>
      <c r="K32" s="2"/>
      <c r="L32" s="3"/>
      <c r="M32" s="3"/>
      <c r="N32" s="23"/>
      <c r="O32" s="23"/>
    </row>
    <row r="33" spans="1:15">
      <c r="A33" s="24"/>
      <c r="B33" s="25"/>
      <c r="C33" s="26"/>
      <c r="D33" s="311"/>
      <c r="E33" s="312"/>
      <c r="F33" s="28"/>
      <c r="G33" s="314"/>
      <c r="H33" s="314"/>
      <c r="I33" s="313"/>
      <c r="J33" s="30"/>
      <c r="K33" s="1"/>
      <c r="L33" s="3"/>
      <c r="M33" s="3"/>
      <c r="N33" s="3"/>
      <c r="O33" s="3"/>
    </row>
    <row r="34" spans="1:15">
      <c r="A34" s="24"/>
      <c r="B34" s="25"/>
      <c r="C34" s="26"/>
      <c r="D34" s="311"/>
      <c r="E34" s="312"/>
      <c r="F34" s="28"/>
      <c r="G34" s="314"/>
      <c r="H34" s="314"/>
      <c r="I34" s="313"/>
      <c r="J34" s="30"/>
      <c r="K34" s="1"/>
      <c r="L34" s="3"/>
      <c r="M34" s="3"/>
      <c r="N34" s="3"/>
      <c r="O34" s="3"/>
    </row>
    <row r="35" spans="1:15">
      <c r="A35" s="24"/>
      <c r="B35" s="25"/>
      <c r="C35" s="26"/>
      <c r="D35" s="311"/>
      <c r="E35" s="312"/>
      <c r="F35" s="28"/>
      <c r="G35" s="314"/>
      <c r="H35" s="314"/>
      <c r="I35" s="313"/>
      <c r="J35" s="30"/>
      <c r="K35" s="1"/>
      <c r="L35" s="3"/>
      <c r="M35" s="3"/>
      <c r="N35" s="3"/>
      <c r="O35" s="3"/>
    </row>
    <row r="36" spans="1:15">
      <c r="A36" s="24"/>
      <c r="B36" s="25"/>
      <c r="C36" s="26"/>
      <c r="D36" s="311"/>
      <c r="E36" s="312"/>
      <c r="F36" s="64"/>
      <c r="G36" s="314"/>
      <c r="H36" s="314"/>
      <c r="I36" s="313"/>
      <c r="J36" s="30"/>
      <c r="K36" s="1"/>
      <c r="L36" s="3"/>
      <c r="M36" s="3"/>
      <c r="N36" s="3"/>
      <c r="O36" s="3"/>
    </row>
    <row r="37" spans="1:15">
      <c r="A37" s="24"/>
      <c r="B37" s="25"/>
      <c r="C37" s="26"/>
      <c r="D37" s="311"/>
      <c r="E37" s="312"/>
      <c r="F37" s="25"/>
      <c r="G37" s="314"/>
      <c r="H37" s="314"/>
      <c r="I37" s="313"/>
      <c r="J37" s="30"/>
      <c r="K37" s="1"/>
      <c r="L37" s="3"/>
      <c r="M37" s="3"/>
      <c r="N37" s="3"/>
      <c r="O37" s="3"/>
    </row>
    <row r="38" spans="1:15" s="50" customFormat="1">
      <c r="A38" s="323"/>
      <c r="B38" s="324"/>
      <c r="C38" s="325"/>
      <c r="D38" s="326"/>
      <c r="E38" s="327"/>
      <c r="F38" s="324"/>
      <c r="G38" s="328"/>
      <c r="H38" s="328"/>
      <c r="I38" s="329"/>
      <c r="J38" s="18"/>
      <c r="K38" s="2"/>
      <c r="L38" s="23"/>
      <c r="M38" s="23"/>
      <c r="N38" s="23"/>
      <c r="O38" s="23"/>
    </row>
    <row r="39" spans="1:15" ht="15.75" thickBot="1">
      <c r="A39" s="317"/>
      <c r="B39" s="47"/>
      <c r="C39" s="318"/>
      <c r="D39" s="319"/>
      <c r="E39" s="320"/>
      <c r="F39" s="47"/>
      <c r="G39" s="321"/>
      <c r="H39" s="321"/>
      <c r="I39" s="322"/>
      <c r="J39" s="30"/>
      <c r="K39" s="1"/>
      <c r="L39" s="3"/>
      <c r="M39" s="3"/>
      <c r="N39" s="3"/>
      <c r="O39" s="3"/>
    </row>
    <row r="40" spans="1:15" ht="15.75" thickTop="1">
      <c r="A40" s="982" t="s">
        <v>126</v>
      </c>
      <c r="B40" s="982"/>
      <c r="C40" s="982"/>
      <c r="D40" s="982"/>
      <c r="E40" s="982"/>
      <c r="F40" s="982"/>
      <c r="G40" s="982"/>
      <c r="H40" s="982"/>
      <c r="I40" s="982"/>
      <c r="J40" s="39">
        <f>J17</f>
        <v>0</v>
      </c>
      <c r="K40" s="1"/>
      <c r="L40" s="3">
        <f>SUM(L16:L37)</f>
        <v>37.5</v>
      </c>
      <c r="M40" s="3">
        <f>SUM(M16:M37)</f>
        <v>0</v>
      </c>
      <c r="N40" s="3">
        <f>SUM(N16:N37)</f>
        <v>0</v>
      </c>
      <c r="O40" s="3">
        <f>SUM(O16:O37)</f>
        <v>0</v>
      </c>
    </row>
    <row r="41" spans="1:15">
      <c r="A41" s="40"/>
      <c r="B41" s="983" t="s">
        <v>127</v>
      </c>
      <c r="C41" s="983"/>
      <c r="D41" s="983"/>
      <c r="E41" s="983"/>
      <c r="F41" s="983"/>
      <c r="G41" s="41"/>
      <c r="H41" s="41"/>
      <c r="I41" s="41"/>
      <c r="J41" s="42"/>
      <c r="K41" s="1"/>
      <c r="L41" s="23">
        <f>SUM(L40:O40)</f>
        <v>37.5</v>
      </c>
      <c r="M41" s="43">
        <f>J40-L41</f>
        <v>-37.5</v>
      </c>
      <c r="N41" s="3"/>
      <c r="O41" s="3"/>
    </row>
    <row r="42" spans="1:15">
      <c r="A42" s="977" t="s">
        <v>128</v>
      </c>
      <c r="B42" s="975"/>
      <c r="C42" s="975"/>
      <c r="D42" s="7" t="s">
        <v>95</v>
      </c>
      <c r="E42" s="978">
        <v>0</v>
      </c>
      <c r="F42" s="978"/>
      <c r="G42" s="4"/>
      <c r="H42" s="4"/>
      <c r="I42" s="4"/>
      <c r="J42" s="44"/>
      <c r="K42" s="1"/>
      <c r="L42" s="3"/>
      <c r="M42" s="3"/>
      <c r="N42" s="3"/>
      <c r="O42" s="3"/>
    </row>
    <row r="43" spans="1:15">
      <c r="A43" s="977" t="s">
        <v>129</v>
      </c>
      <c r="B43" s="975"/>
      <c r="C43" s="975"/>
      <c r="D43" s="7" t="s">
        <v>95</v>
      </c>
      <c r="E43" s="978">
        <f>M40</f>
        <v>0</v>
      </c>
      <c r="F43" s="978"/>
      <c r="G43" s="4"/>
      <c r="H43" s="4"/>
      <c r="I43" s="4"/>
      <c r="J43" s="44"/>
      <c r="K43" s="1"/>
      <c r="L43" s="3"/>
      <c r="M43" s="3"/>
      <c r="N43" s="3"/>
      <c r="O43" s="3"/>
    </row>
    <row r="44" spans="1:15">
      <c r="A44" s="977" t="s">
        <v>130</v>
      </c>
      <c r="B44" s="975"/>
      <c r="C44" s="975"/>
      <c r="D44" s="7" t="s">
        <v>95</v>
      </c>
      <c r="E44" s="978">
        <f>N40</f>
        <v>0</v>
      </c>
      <c r="F44" s="978"/>
      <c r="G44" s="4"/>
      <c r="H44" s="4"/>
      <c r="I44" s="4"/>
      <c r="J44" s="44"/>
      <c r="K44" s="1"/>
      <c r="L44" s="3"/>
      <c r="M44" s="3"/>
      <c r="N44" s="3"/>
      <c r="O44" s="3"/>
    </row>
    <row r="45" spans="1:15">
      <c r="A45" s="979" t="s">
        <v>131</v>
      </c>
      <c r="B45" s="980"/>
      <c r="C45" s="980"/>
      <c r="D45" s="45" t="s">
        <v>95</v>
      </c>
      <c r="E45" s="999">
        <f>O40</f>
        <v>0</v>
      </c>
      <c r="F45" s="999"/>
      <c r="G45" s="46"/>
      <c r="H45" s="46"/>
      <c r="I45" s="46"/>
      <c r="J45" s="47"/>
      <c r="K45" s="1"/>
      <c r="L45" s="3"/>
      <c r="M45" s="3"/>
      <c r="N45" s="3"/>
      <c r="O45" s="3"/>
    </row>
    <row r="46" spans="1:15">
      <c r="A46" s="40"/>
      <c r="B46" s="41"/>
      <c r="C46" s="41"/>
      <c r="D46" s="41"/>
      <c r="E46" s="41"/>
      <c r="F46" s="42"/>
      <c r="G46" s="1013" t="s">
        <v>132</v>
      </c>
      <c r="H46" s="1013"/>
      <c r="I46" s="1013"/>
      <c r="J46" s="1014"/>
      <c r="K46" s="1"/>
      <c r="L46" s="3"/>
      <c r="M46" s="3"/>
      <c r="N46" s="3"/>
      <c r="O46" s="3"/>
    </row>
    <row r="47" spans="1:15">
      <c r="A47" s="48"/>
      <c r="B47" s="1015" t="s">
        <v>133</v>
      </c>
      <c r="C47" s="1015"/>
      <c r="D47" s="1015"/>
      <c r="E47" s="1015"/>
      <c r="F47" s="1016"/>
      <c r="G47" s="4"/>
      <c r="H47" s="4"/>
      <c r="I47" s="4"/>
      <c r="J47" s="44"/>
      <c r="K47" s="1"/>
      <c r="L47" s="3"/>
      <c r="M47" s="3"/>
      <c r="N47" s="3"/>
      <c r="O47" s="3"/>
    </row>
    <row r="48" spans="1:15">
      <c r="A48" s="48"/>
      <c r="B48" s="973" t="s">
        <v>134</v>
      </c>
      <c r="C48" s="973"/>
      <c r="D48" s="973"/>
      <c r="E48" s="973"/>
      <c r="F48" s="1017"/>
      <c r="G48" s="927" t="s">
        <v>888</v>
      </c>
      <c r="H48" s="927"/>
      <c r="I48" s="927"/>
      <c r="J48" s="949"/>
      <c r="K48" s="1"/>
      <c r="L48" s="3"/>
      <c r="M48" s="3"/>
      <c r="N48" s="3"/>
      <c r="O48" s="3"/>
    </row>
    <row r="49" spans="1:15">
      <c r="A49" s="48"/>
      <c r="B49" s="4"/>
      <c r="C49" s="4"/>
      <c r="D49" s="4"/>
      <c r="E49" s="4"/>
      <c r="F49" s="44"/>
      <c r="G49" s="96"/>
      <c r="H49" s="96"/>
      <c r="I49" s="96"/>
      <c r="J49" s="135"/>
      <c r="K49" s="1"/>
      <c r="L49" s="3"/>
      <c r="M49" s="3"/>
      <c r="N49" s="3"/>
      <c r="O49" s="3"/>
    </row>
    <row r="50" spans="1:15">
      <c r="A50" s="48"/>
      <c r="B50" s="4"/>
      <c r="C50" s="4"/>
      <c r="D50" s="4"/>
      <c r="E50" s="4"/>
      <c r="F50" s="44"/>
      <c r="G50" s="96"/>
      <c r="H50" s="96"/>
      <c r="I50" s="96"/>
      <c r="J50" s="135"/>
      <c r="K50" s="1"/>
      <c r="L50" s="3"/>
      <c r="M50" s="3"/>
      <c r="N50" s="3"/>
      <c r="O50" s="3"/>
    </row>
    <row r="51" spans="1:15">
      <c r="A51" s="48"/>
      <c r="B51" s="4"/>
      <c r="C51" s="4"/>
      <c r="D51" s="4"/>
      <c r="E51" s="4"/>
      <c r="F51" s="44"/>
      <c r="G51" s="96"/>
      <c r="H51" s="96"/>
      <c r="I51" s="96"/>
      <c r="J51" s="135"/>
      <c r="K51" s="1"/>
      <c r="L51" s="3"/>
      <c r="M51" s="3"/>
      <c r="N51" s="3"/>
      <c r="O51" s="3"/>
    </row>
    <row r="52" spans="1:15">
      <c r="A52" s="48"/>
      <c r="B52" s="4"/>
      <c r="C52" s="4"/>
      <c r="D52" s="4"/>
      <c r="E52" s="4"/>
      <c r="F52" s="44"/>
      <c r="G52" s="96"/>
      <c r="H52" s="96"/>
      <c r="I52" s="96"/>
      <c r="J52" s="135"/>
      <c r="K52" s="1"/>
      <c r="L52" s="3"/>
      <c r="M52" s="3"/>
      <c r="N52" s="3"/>
      <c r="O52" s="3"/>
    </row>
    <row r="53" spans="1:15">
      <c r="A53" s="48"/>
      <c r="B53" s="976" t="s">
        <v>89</v>
      </c>
      <c r="C53" s="976"/>
      <c r="D53" s="976"/>
      <c r="E53" s="976"/>
      <c r="F53" s="1018"/>
      <c r="G53" s="951" t="s">
        <v>889</v>
      </c>
      <c r="H53" s="951"/>
      <c r="I53" s="951"/>
      <c r="J53" s="952"/>
      <c r="K53" s="1"/>
      <c r="L53" s="3"/>
      <c r="M53" s="3"/>
      <c r="N53" s="3"/>
      <c r="O53" s="3"/>
    </row>
    <row r="54" spans="1:15">
      <c r="A54" s="49"/>
      <c r="B54" s="46"/>
      <c r="C54" s="46"/>
      <c r="D54" s="46"/>
      <c r="E54" s="46"/>
      <c r="F54" s="47"/>
      <c r="G54" s="958" t="s">
        <v>890</v>
      </c>
      <c r="H54" s="958"/>
      <c r="I54" s="958"/>
      <c r="J54" s="959"/>
      <c r="K54" s="1"/>
      <c r="L54" s="3"/>
      <c r="M54" s="3"/>
      <c r="N54" s="3"/>
      <c r="O54" s="3"/>
    </row>
    <row r="55" spans="1:15">
      <c r="A55" s="4"/>
      <c r="B55" s="4"/>
      <c r="C55" s="4"/>
      <c r="D55" s="4"/>
      <c r="E55" s="4"/>
      <c r="F55" s="4"/>
      <c r="G55" s="976"/>
      <c r="H55" s="976"/>
      <c r="I55" s="976"/>
      <c r="J55" s="976"/>
      <c r="K55" s="1"/>
      <c r="L55" s="3"/>
      <c r="M55" s="3"/>
      <c r="N55" s="3"/>
      <c r="O55" s="3"/>
    </row>
  </sheetData>
  <mergeCells count="36">
    <mergeCell ref="G55:J55"/>
    <mergeCell ref="A44:C44"/>
    <mergeCell ref="E44:F44"/>
    <mergeCell ref="A45:C45"/>
    <mergeCell ref="E45:F45"/>
    <mergeCell ref="G46:J46"/>
    <mergeCell ref="B47:F47"/>
    <mergeCell ref="B48:F48"/>
    <mergeCell ref="G48:J48"/>
    <mergeCell ref="B53:F53"/>
    <mergeCell ref="G53:J53"/>
    <mergeCell ref="G54:J54"/>
    <mergeCell ref="A40:I40"/>
    <mergeCell ref="B41:F41"/>
    <mergeCell ref="A42:C42"/>
    <mergeCell ref="E42:F42"/>
    <mergeCell ref="A43:C43"/>
    <mergeCell ref="E43:F43"/>
    <mergeCell ref="M12:M14"/>
    <mergeCell ref="N12:N14"/>
    <mergeCell ref="O12:O14"/>
    <mergeCell ref="A15:B15"/>
    <mergeCell ref="C15:F15"/>
    <mergeCell ref="G15:H15"/>
    <mergeCell ref="A12:B14"/>
    <mergeCell ref="C12:F14"/>
    <mergeCell ref="G12:H14"/>
    <mergeCell ref="I12:I14"/>
    <mergeCell ref="J12:J14"/>
    <mergeCell ref="L12:L14"/>
    <mergeCell ref="A11:B11"/>
    <mergeCell ref="A1:J1"/>
    <mergeCell ref="A2:J2"/>
    <mergeCell ref="A3:J3"/>
    <mergeCell ref="E8:F8"/>
    <mergeCell ref="E10:F10"/>
  </mergeCells>
  <pageMargins left="0.70866141732283472" right="0.31496062992125984" top="0.3" bottom="0.35433070866141736" header="0.31496062992125984" footer="0.31496062992125984"/>
  <pageSetup paperSize="5" scale="84" orientation="portrait" horizontalDpi="4294967293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1"/>
  </sheetPr>
  <dimension ref="A1:P48"/>
  <sheetViews>
    <sheetView topLeftCell="A11" workbookViewId="0">
      <selection activeCell="G31" sqref="G31"/>
    </sheetView>
  </sheetViews>
  <sheetFormatPr defaultRowHeight="15"/>
  <cols>
    <col min="1" max="1" width="2.7109375" customWidth="1"/>
    <col min="2" max="2" width="14.7109375" customWidth="1"/>
    <col min="3" max="4" width="2.7109375" customWidth="1"/>
    <col min="6" max="6" width="25.7109375" customWidth="1"/>
    <col min="9" max="10" width="17.7109375" customWidth="1"/>
    <col min="11" max="11" width="2.7109375" customWidth="1"/>
    <col min="12" max="15" width="12.7109375" customWidth="1"/>
  </cols>
  <sheetData>
    <row r="1" spans="1:16" ht="15" customHeight="1">
      <c r="A1" s="974" t="s">
        <v>90</v>
      </c>
      <c r="B1" s="974"/>
      <c r="C1" s="974"/>
      <c r="D1" s="974"/>
      <c r="E1" s="974"/>
      <c r="F1" s="974"/>
      <c r="G1" s="974"/>
      <c r="H1" s="974"/>
      <c r="I1" s="974"/>
      <c r="J1" s="974"/>
      <c r="K1" s="1"/>
      <c r="L1" s="3"/>
      <c r="M1" s="3"/>
      <c r="N1" s="3"/>
      <c r="O1" s="3"/>
      <c r="P1" s="1"/>
    </row>
    <row r="2" spans="1:16" ht="15" customHeight="1">
      <c r="A2" s="974" t="s">
        <v>1234</v>
      </c>
      <c r="B2" s="974"/>
      <c r="C2" s="974"/>
      <c r="D2" s="974"/>
      <c r="E2" s="974"/>
      <c r="F2" s="974"/>
      <c r="G2" s="974"/>
      <c r="H2" s="974"/>
      <c r="I2" s="974"/>
      <c r="J2" s="974"/>
      <c r="K2" s="1"/>
      <c r="L2" s="3"/>
      <c r="M2" s="3"/>
      <c r="N2" s="3"/>
      <c r="O2" s="3"/>
      <c r="P2" s="1"/>
    </row>
    <row r="3" spans="1:16" ht="15" customHeight="1">
      <c r="A3" s="974" t="s">
        <v>1263</v>
      </c>
      <c r="B3" s="974"/>
      <c r="C3" s="974"/>
      <c r="D3" s="974"/>
      <c r="E3" s="974"/>
      <c r="F3" s="974"/>
      <c r="G3" s="974"/>
      <c r="H3" s="974"/>
      <c r="I3" s="974"/>
      <c r="J3" s="974"/>
      <c r="K3" s="1"/>
      <c r="L3" s="3"/>
      <c r="M3" s="3"/>
      <c r="N3" s="3"/>
      <c r="O3" s="3"/>
      <c r="P3" s="1"/>
    </row>
    <row r="4" spans="1:16" ht="1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1"/>
      <c r="L4" s="3"/>
      <c r="M4" s="3"/>
      <c r="N4" s="3"/>
      <c r="O4" s="3"/>
      <c r="P4" s="1"/>
    </row>
    <row r="5" spans="1:16" ht="15" customHeight="1">
      <c r="A5" s="5" t="s">
        <v>93</v>
      </c>
      <c r="B5" s="4" t="s">
        <v>94</v>
      </c>
      <c r="C5" s="6"/>
      <c r="D5" s="7" t="s">
        <v>95</v>
      </c>
      <c r="E5" s="5" t="s">
        <v>105</v>
      </c>
      <c r="F5" s="6" t="str">
        <f>LAMPIRAN!F384</f>
        <v>PENANGGULANGAN BENCANA, KEADAAN DARURAT DAN MENDESAK</v>
      </c>
      <c r="G5" s="4"/>
      <c r="H5" s="4"/>
      <c r="I5" s="4"/>
      <c r="J5" s="4"/>
      <c r="K5" s="1"/>
      <c r="L5" s="3"/>
      <c r="M5" s="3"/>
      <c r="N5" s="3"/>
      <c r="O5" s="3"/>
      <c r="P5" s="1"/>
    </row>
    <row r="6" spans="1:16" ht="15" customHeight="1">
      <c r="A6" s="5" t="s">
        <v>96</v>
      </c>
      <c r="B6" s="4" t="s">
        <v>97</v>
      </c>
      <c r="C6" s="6"/>
      <c r="D6" s="7" t="s">
        <v>95</v>
      </c>
      <c r="E6" s="5" t="s">
        <v>891</v>
      </c>
      <c r="F6" s="6" t="str">
        <f>LAMPIRAN!F390</f>
        <v>Keadaan Darurat</v>
      </c>
      <c r="G6" s="4"/>
      <c r="H6" s="4"/>
      <c r="I6" s="4"/>
      <c r="J6" s="4"/>
      <c r="K6" s="1"/>
      <c r="L6" s="3"/>
      <c r="M6" s="3"/>
      <c r="N6" s="3"/>
      <c r="O6" s="3"/>
      <c r="P6" s="1"/>
    </row>
    <row r="7" spans="1:16" ht="15" customHeight="1">
      <c r="A7" s="5" t="s">
        <v>99</v>
      </c>
      <c r="B7" s="4" t="s">
        <v>100</v>
      </c>
      <c r="C7" s="6"/>
      <c r="D7" s="7" t="s">
        <v>95</v>
      </c>
      <c r="E7" s="5" t="s">
        <v>892</v>
      </c>
      <c r="F7" s="6" t="str">
        <f>LAMPIRAN!F391</f>
        <v>Penanggulangan Bencana</v>
      </c>
      <c r="G7" s="4"/>
      <c r="H7" s="4"/>
      <c r="I7" s="4"/>
      <c r="J7" s="4"/>
      <c r="K7" s="1"/>
      <c r="L7" s="3"/>
      <c r="M7" s="3"/>
      <c r="N7" s="3"/>
      <c r="O7" s="3"/>
      <c r="P7" s="1"/>
    </row>
    <row r="8" spans="1:16" ht="15" customHeight="1">
      <c r="A8" s="5" t="s">
        <v>102</v>
      </c>
      <c r="B8" s="4" t="s">
        <v>103</v>
      </c>
      <c r="C8" s="6"/>
      <c r="D8" s="7" t="s">
        <v>95</v>
      </c>
      <c r="E8" s="975" t="s">
        <v>1268</v>
      </c>
      <c r="F8" s="975"/>
      <c r="G8" s="4"/>
      <c r="H8" s="4"/>
      <c r="I8" s="4"/>
      <c r="J8" s="4"/>
      <c r="K8" s="1"/>
      <c r="L8" s="3"/>
      <c r="M8" s="3"/>
      <c r="N8" s="3"/>
      <c r="O8" s="3"/>
      <c r="P8" s="1"/>
    </row>
    <row r="9" spans="1:16" ht="15" customHeight="1">
      <c r="A9" s="5"/>
      <c r="B9" s="4" t="s">
        <v>104</v>
      </c>
      <c r="C9" s="6"/>
      <c r="D9" s="7"/>
      <c r="E9" s="4"/>
      <c r="F9" s="6"/>
      <c r="G9" s="4"/>
      <c r="H9" s="4"/>
      <c r="I9" s="4"/>
      <c r="J9" s="4"/>
      <c r="K9" s="1"/>
      <c r="L9" s="3"/>
      <c r="M9" s="3"/>
      <c r="N9" s="3"/>
      <c r="O9" s="3"/>
      <c r="P9" s="1"/>
    </row>
    <row r="10" spans="1:16" ht="15" customHeight="1">
      <c r="A10" s="5" t="s">
        <v>105</v>
      </c>
      <c r="B10" s="4" t="s">
        <v>106</v>
      </c>
      <c r="C10" s="6"/>
      <c r="D10" s="7" t="s">
        <v>95</v>
      </c>
      <c r="E10" s="975" t="s">
        <v>828</v>
      </c>
      <c r="F10" s="975"/>
      <c r="G10" s="4"/>
      <c r="H10" s="4"/>
      <c r="I10" s="4"/>
      <c r="J10" s="4"/>
      <c r="K10" s="1"/>
      <c r="L10" s="3"/>
      <c r="M10" s="3"/>
      <c r="N10" s="3"/>
      <c r="O10" s="3"/>
      <c r="P10" s="1"/>
    </row>
    <row r="11" spans="1:16" ht="15" customHeight="1">
      <c r="A11" s="973" t="s">
        <v>108</v>
      </c>
      <c r="B11" s="973"/>
      <c r="C11" s="6"/>
      <c r="D11" s="8" t="s">
        <v>95</v>
      </c>
      <c r="E11" s="9"/>
      <c r="F11" s="6"/>
      <c r="G11" s="4"/>
      <c r="H11" s="4"/>
      <c r="I11" s="4"/>
      <c r="J11" s="4"/>
      <c r="K11" s="1"/>
      <c r="L11" s="306" t="s">
        <v>845</v>
      </c>
      <c r="M11" s="3"/>
      <c r="N11" s="3"/>
      <c r="O11" s="3"/>
      <c r="P11" s="1"/>
    </row>
    <row r="12" spans="1:16" ht="15" customHeight="1">
      <c r="A12" s="987" t="s">
        <v>109</v>
      </c>
      <c r="B12" s="987"/>
      <c r="C12" s="987" t="s">
        <v>110</v>
      </c>
      <c r="D12" s="987"/>
      <c r="E12" s="987"/>
      <c r="F12" s="987"/>
      <c r="G12" s="988" t="s">
        <v>111</v>
      </c>
      <c r="H12" s="989"/>
      <c r="I12" s="981" t="s">
        <v>112</v>
      </c>
      <c r="J12" s="981" t="s">
        <v>113</v>
      </c>
      <c r="K12" s="1"/>
      <c r="L12" s="995" t="s">
        <v>114</v>
      </c>
      <c r="M12" s="995" t="s">
        <v>115</v>
      </c>
      <c r="N12" s="995" t="s">
        <v>116</v>
      </c>
      <c r="O12" s="995" t="s">
        <v>117</v>
      </c>
      <c r="P12" s="1"/>
    </row>
    <row r="13" spans="1:16" ht="15" customHeight="1">
      <c r="A13" s="987"/>
      <c r="B13" s="987"/>
      <c r="C13" s="987"/>
      <c r="D13" s="987"/>
      <c r="E13" s="987"/>
      <c r="F13" s="987"/>
      <c r="G13" s="990"/>
      <c r="H13" s="991"/>
      <c r="I13" s="981"/>
      <c r="J13" s="981"/>
      <c r="K13" s="1"/>
      <c r="L13" s="995"/>
      <c r="M13" s="995"/>
      <c r="N13" s="995"/>
      <c r="O13" s="995"/>
      <c r="P13" s="1"/>
    </row>
    <row r="14" spans="1:16" ht="15" customHeight="1">
      <c r="A14" s="987"/>
      <c r="B14" s="987"/>
      <c r="C14" s="987"/>
      <c r="D14" s="987"/>
      <c r="E14" s="987"/>
      <c r="F14" s="987"/>
      <c r="G14" s="992"/>
      <c r="H14" s="993"/>
      <c r="I14" s="981"/>
      <c r="J14" s="981"/>
      <c r="K14" s="1"/>
      <c r="L14" s="995"/>
      <c r="M14" s="995"/>
      <c r="N14" s="995"/>
      <c r="O14" s="995"/>
      <c r="P14" s="1"/>
    </row>
    <row r="15" spans="1:16" ht="15" customHeight="1">
      <c r="A15" s="984">
        <v>1</v>
      </c>
      <c r="B15" s="984"/>
      <c r="C15" s="984">
        <v>2</v>
      </c>
      <c r="D15" s="984"/>
      <c r="E15" s="984"/>
      <c r="F15" s="984"/>
      <c r="G15" s="985">
        <v>3</v>
      </c>
      <c r="H15" s="986"/>
      <c r="I15" s="10">
        <v>4</v>
      </c>
      <c r="J15" s="10">
        <v>5</v>
      </c>
      <c r="K15" s="1"/>
      <c r="L15" s="11">
        <v>1</v>
      </c>
      <c r="M15" s="11">
        <v>2</v>
      </c>
      <c r="N15" s="11">
        <v>3</v>
      </c>
      <c r="O15" s="11">
        <v>4</v>
      </c>
      <c r="P15" s="1"/>
    </row>
    <row r="16" spans="1:16" ht="15" customHeight="1">
      <c r="A16" s="12"/>
      <c r="B16" s="13"/>
      <c r="C16" s="14"/>
      <c r="D16" s="15"/>
      <c r="E16" s="15"/>
      <c r="F16" s="16"/>
      <c r="G16" s="17"/>
      <c r="H16" s="13"/>
      <c r="I16" s="18"/>
      <c r="J16" s="18"/>
      <c r="K16" s="1"/>
      <c r="L16" s="3"/>
      <c r="M16" s="3"/>
      <c r="N16" s="3"/>
      <c r="O16" s="3"/>
      <c r="P16" s="1"/>
    </row>
    <row r="17" spans="1:16" ht="15" customHeight="1">
      <c r="A17" s="14" t="str">
        <f>E5</f>
        <v>5.</v>
      </c>
      <c r="B17" s="13"/>
      <c r="C17" s="14" t="str">
        <f>F5</f>
        <v>PENANGGULANGAN BENCANA, KEADAAN DARURAT DAN MENDESAK</v>
      </c>
      <c r="D17" s="15"/>
      <c r="E17" s="15"/>
      <c r="F17" s="16"/>
      <c r="G17" s="17"/>
      <c r="H17" s="13"/>
      <c r="I17" s="18"/>
      <c r="J17" s="18">
        <f>J18</f>
        <v>75285500</v>
      </c>
      <c r="K17" s="1"/>
      <c r="L17" s="3"/>
      <c r="M17" s="3"/>
      <c r="N17" s="3"/>
      <c r="O17" s="3"/>
      <c r="P17" s="1"/>
    </row>
    <row r="18" spans="1:16" ht="15" customHeight="1">
      <c r="A18" s="19" t="str">
        <f>E6</f>
        <v>5.2</v>
      </c>
      <c r="B18" s="13"/>
      <c r="C18" s="14" t="str">
        <f>F6</f>
        <v>Keadaan Darurat</v>
      </c>
      <c r="D18" s="15"/>
      <c r="E18" s="15"/>
      <c r="F18" s="16"/>
      <c r="G18" s="17"/>
      <c r="H18" s="13"/>
      <c r="I18" s="18"/>
      <c r="J18" s="18">
        <f>J19</f>
        <v>75285500</v>
      </c>
      <c r="K18" s="1"/>
      <c r="L18" s="3"/>
      <c r="M18" s="3"/>
      <c r="N18" s="3"/>
      <c r="O18" s="3"/>
      <c r="P18" s="1"/>
    </row>
    <row r="19" spans="1:16" ht="15" customHeight="1">
      <c r="A19" s="19" t="str">
        <f>E7</f>
        <v>5.2.0</v>
      </c>
      <c r="B19" s="13"/>
      <c r="C19" s="1021" t="str">
        <f>F7</f>
        <v>Penanggulangan Bencana</v>
      </c>
      <c r="D19" s="1022"/>
      <c r="E19" s="1022"/>
      <c r="F19" s="1023"/>
      <c r="G19" s="17"/>
      <c r="H19" s="13"/>
      <c r="I19" s="18"/>
      <c r="J19" s="18">
        <f>J20</f>
        <v>75285500</v>
      </c>
      <c r="K19" s="1"/>
      <c r="L19" s="3"/>
      <c r="M19" s="3"/>
      <c r="N19" s="3"/>
      <c r="O19" s="3"/>
      <c r="P19" s="1"/>
    </row>
    <row r="20" spans="1:16" s="50" customFormat="1" ht="15" customHeight="1">
      <c r="A20" s="12" t="s">
        <v>893</v>
      </c>
      <c r="B20" s="13"/>
      <c r="C20" s="20" t="str">
        <f>LAMPIRAN!F392</f>
        <v>Belanja Tak Terduga</v>
      </c>
      <c r="D20" s="21"/>
      <c r="E20" s="21"/>
      <c r="F20" s="16"/>
      <c r="G20" s="17"/>
      <c r="H20" s="13"/>
      <c r="I20" s="18"/>
      <c r="J20" s="18">
        <f>J21+J22</f>
        <v>75285500</v>
      </c>
      <c r="K20" s="2"/>
      <c r="L20" s="23"/>
      <c r="M20" s="23"/>
      <c r="N20" s="23"/>
      <c r="O20" s="23"/>
      <c r="P20" s="2"/>
    </row>
    <row r="21" spans="1:16" s="50" customFormat="1" ht="15" customHeight="1">
      <c r="A21" s="12"/>
      <c r="B21" s="13"/>
      <c r="C21" s="21"/>
      <c r="D21" s="21" t="s">
        <v>57</v>
      </c>
      <c r="E21" s="715" t="s">
        <v>894</v>
      </c>
      <c r="F21" s="716"/>
      <c r="G21" s="717">
        <v>1</v>
      </c>
      <c r="H21" s="718" t="s">
        <v>436</v>
      </c>
      <c r="I21" s="719">
        <f>PAGU!D20</f>
        <v>25285500</v>
      </c>
      <c r="J21" s="719">
        <f>I21</f>
        <v>25285500</v>
      </c>
      <c r="K21" s="2"/>
      <c r="L21" s="23"/>
      <c r="M21" s="23"/>
      <c r="N21" s="23"/>
      <c r="O21" s="23"/>
      <c r="P21" s="2"/>
    </row>
    <row r="22" spans="1:16" s="50" customFormat="1" ht="15" customHeight="1">
      <c r="A22" s="12"/>
      <c r="B22" s="13"/>
      <c r="C22" s="21"/>
      <c r="D22" s="21"/>
      <c r="E22" s="715" t="s">
        <v>894</v>
      </c>
      <c r="F22" s="716"/>
      <c r="G22" s="717">
        <v>1</v>
      </c>
      <c r="H22" s="718" t="s">
        <v>436</v>
      </c>
      <c r="I22" s="719">
        <v>50000000</v>
      </c>
      <c r="J22" s="719">
        <f>I22</f>
        <v>50000000</v>
      </c>
      <c r="K22" s="2"/>
      <c r="L22" s="23"/>
      <c r="M22" s="23"/>
      <c r="N22" s="23"/>
      <c r="O22" s="23"/>
      <c r="P22" s="2"/>
    </row>
    <row r="23" spans="1:16" s="50" customFormat="1" ht="15" customHeight="1">
      <c r="A23" s="12"/>
      <c r="B23" s="13"/>
      <c r="C23" s="27"/>
      <c r="D23" s="27"/>
      <c r="E23" s="27"/>
      <c r="F23" s="64"/>
      <c r="G23" s="29"/>
      <c r="H23" s="25"/>
      <c r="I23" s="30"/>
      <c r="J23" s="30"/>
      <c r="K23" s="2"/>
      <c r="L23" s="23"/>
      <c r="M23" s="23"/>
      <c r="N23" s="23"/>
      <c r="O23" s="23"/>
      <c r="P23" s="2"/>
    </row>
    <row r="24" spans="1:16" s="50" customFormat="1" ht="15" customHeight="1">
      <c r="A24" s="12"/>
      <c r="B24" s="13"/>
      <c r="C24" s="27"/>
      <c r="D24" s="27"/>
      <c r="E24" s="27"/>
      <c r="F24" s="64"/>
      <c r="G24" s="29"/>
      <c r="H24" s="25"/>
      <c r="I24" s="30"/>
      <c r="J24" s="30"/>
      <c r="K24" s="2"/>
      <c r="L24" s="23"/>
      <c r="M24" s="23"/>
      <c r="N24" s="23"/>
      <c r="O24" s="23"/>
      <c r="P24" s="2"/>
    </row>
    <row r="25" spans="1:16" s="50" customFormat="1" ht="15" customHeight="1">
      <c r="A25" s="12"/>
      <c r="B25" s="13"/>
      <c r="C25" s="27"/>
      <c r="D25" s="65"/>
      <c r="E25" s="65"/>
      <c r="F25" s="25"/>
      <c r="G25" s="29"/>
      <c r="H25" s="25"/>
      <c r="I25" s="30"/>
      <c r="J25" s="30"/>
      <c r="K25" s="2"/>
      <c r="L25" s="23"/>
      <c r="M25" s="23"/>
      <c r="N25" s="23"/>
      <c r="O25" s="23"/>
      <c r="P25" s="2"/>
    </row>
    <row r="26" spans="1:16" s="50" customFormat="1" ht="15" customHeight="1">
      <c r="A26" s="12"/>
      <c r="B26" s="13"/>
      <c r="C26" s="27"/>
      <c r="D26" s="65"/>
      <c r="E26" s="65"/>
      <c r="F26" s="25"/>
      <c r="G26" s="29"/>
      <c r="H26" s="25"/>
      <c r="I26" s="30"/>
      <c r="J26" s="30"/>
      <c r="K26" s="2"/>
      <c r="L26" s="23"/>
      <c r="M26" s="23"/>
      <c r="N26" s="23"/>
      <c r="O26" s="23"/>
      <c r="P26" s="2"/>
    </row>
    <row r="27" spans="1:16" s="50" customFormat="1" ht="15" customHeight="1">
      <c r="A27" s="12"/>
      <c r="B27" s="13"/>
      <c r="C27" s="26"/>
      <c r="D27" s="27"/>
      <c r="E27" s="27"/>
      <c r="F27" s="28"/>
      <c r="G27" s="29"/>
      <c r="H27" s="25"/>
      <c r="I27" s="30"/>
      <c r="J27" s="30"/>
      <c r="K27" s="2"/>
      <c r="L27" s="23"/>
      <c r="M27" s="23"/>
      <c r="N27" s="23"/>
      <c r="O27" s="23"/>
      <c r="P27" s="2"/>
    </row>
    <row r="28" spans="1:16" s="50" customFormat="1" ht="15" customHeight="1">
      <c r="A28" s="12"/>
      <c r="B28" s="13"/>
      <c r="C28" s="31"/>
      <c r="D28" s="21"/>
      <c r="E28" s="21"/>
      <c r="F28" s="22"/>
      <c r="G28" s="17"/>
      <c r="H28" s="13"/>
      <c r="I28" s="18"/>
      <c r="J28" s="18"/>
      <c r="K28" s="2"/>
      <c r="L28" s="23"/>
      <c r="M28" s="23"/>
      <c r="N28" s="23"/>
      <c r="O28" s="23"/>
      <c r="P28" s="2"/>
    </row>
    <row r="29" spans="1:16" s="50" customFormat="1" ht="15" customHeight="1">
      <c r="A29" s="12"/>
      <c r="B29" s="13"/>
      <c r="C29" s="26"/>
      <c r="D29" s="65"/>
      <c r="E29" s="65"/>
      <c r="F29" s="25"/>
      <c r="G29" s="29"/>
      <c r="H29" s="25"/>
      <c r="I29" s="30"/>
      <c r="J29" s="30"/>
      <c r="K29" s="2"/>
      <c r="L29" s="23"/>
      <c r="M29" s="23"/>
      <c r="N29" s="23"/>
      <c r="O29" s="23"/>
      <c r="P29" s="2"/>
    </row>
    <row r="30" spans="1:16" s="50" customFormat="1" ht="15" customHeight="1">
      <c r="A30" s="12"/>
      <c r="B30" s="13"/>
      <c r="C30" s="26"/>
      <c r="D30" s="27"/>
      <c r="E30" s="27"/>
      <c r="F30" s="28"/>
      <c r="G30" s="29"/>
      <c r="H30" s="25"/>
      <c r="I30" s="30"/>
      <c r="J30" s="30"/>
      <c r="K30" s="2"/>
      <c r="L30" s="23"/>
      <c r="M30" s="23"/>
      <c r="N30" s="23"/>
      <c r="O30" s="23"/>
      <c r="P30" s="2"/>
    </row>
    <row r="31" spans="1:16" s="50" customFormat="1" ht="15" customHeight="1">
      <c r="A31" s="12"/>
      <c r="B31" s="13"/>
      <c r="C31" s="31"/>
      <c r="D31" s="21"/>
      <c r="E31" s="21"/>
      <c r="F31" s="22"/>
      <c r="G31" s="17"/>
      <c r="H31" s="13"/>
      <c r="I31" s="18"/>
      <c r="J31" s="18"/>
      <c r="K31" s="2"/>
      <c r="L31" s="23"/>
      <c r="M31" s="23"/>
      <c r="N31" s="23"/>
      <c r="O31" s="23"/>
      <c r="P31" s="2"/>
    </row>
    <row r="32" spans="1:16" ht="15" customHeight="1" thickBot="1">
      <c r="A32" s="24"/>
      <c r="B32" s="25"/>
      <c r="C32" s="36"/>
      <c r="D32" s="37"/>
      <c r="E32" s="37"/>
      <c r="F32" s="38"/>
      <c r="G32" s="29"/>
      <c r="H32" s="25"/>
      <c r="I32" s="30"/>
      <c r="J32" s="30"/>
      <c r="K32" s="1"/>
      <c r="L32" s="3"/>
      <c r="M32" s="3"/>
      <c r="N32" s="3"/>
      <c r="O32" s="3"/>
      <c r="P32" s="1"/>
    </row>
    <row r="33" spans="1:16" ht="15" customHeight="1" thickTop="1">
      <c r="A33" s="982" t="s">
        <v>126</v>
      </c>
      <c r="B33" s="982"/>
      <c r="C33" s="982"/>
      <c r="D33" s="982"/>
      <c r="E33" s="982"/>
      <c r="F33" s="982"/>
      <c r="G33" s="982"/>
      <c r="H33" s="982"/>
      <c r="I33" s="982"/>
      <c r="J33" s="39">
        <f>J17</f>
        <v>75285500</v>
      </c>
      <c r="K33" s="1"/>
      <c r="L33" s="3">
        <f>SUM(L16:L32)</f>
        <v>0</v>
      </c>
      <c r="M33" s="3">
        <f>SUM(M16:M32)</f>
        <v>0</v>
      </c>
      <c r="N33" s="3">
        <f>SUM(N16:N32)</f>
        <v>0</v>
      </c>
      <c r="O33" s="3">
        <f>SUM(O16:O32)</f>
        <v>0</v>
      </c>
      <c r="P33" s="1"/>
    </row>
    <row r="34" spans="1:16" ht="15" customHeight="1">
      <c r="A34" s="40"/>
      <c r="B34" s="983" t="s">
        <v>127</v>
      </c>
      <c r="C34" s="983"/>
      <c r="D34" s="983"/>
      <c r="E34" s="983"/>
      <c r="F34" s="983"/>
      <c r="G34" s="41"/>
      <c r="H34" s="41"/>
      <c r="I34" s="41"/>
      <c r="J34" s="42"/>
      <c r="K34" s="1"/>
      <c r="L34" s="23">
        <f>SUM(L33:O33)</f>
        <v>0</v>
      </c>
      <c r="M34" s="43">
        <f>J33-L34</f>
        <v>75285500</v>
      </c>
      <c r="N34" s="3"/>
      <c r="O34" s="3"/>
      <c r="P34" s="1"/>
    </row>
    <row r="35" spans="1:16" ht="15" customHeight="1">
      <c r="A35" s="977" t="s">
        <v>128</v>
      </c>
      <c r="B35" s="975"/>
      <c r="C35" s="975"/>
      <c r="D35" s="7" t="s">
        <v>95</v>
      </c>
      <c r="E35" s="978">
        <f>L33</f>
        <v>0</v>
      </c>
      <c r="F35" s="978"/>
      <c r="G35" s="4"/>
      <c r="H35" s="4"/>
      <c r="I35" s="4"/>
      <c r="J35" s="44"/>
      <c r="K35" s="1"/>
      <c r="L35" s="3"/>
      <c r="M35" s="3"/>
      <c r="N35" s="3"/>
      <c r="O35" s="3"/>
      <c r="P35" s="1"/>
    </row>
    <row r="36" spans="1:16" ht="15" customHeight="1">
      <c r="A36" s="977" t="s">
        <v>129</v>
      </c>
      <c r="B36" s="975"/>
      <c r="C36" s="975"/>
      <c r="D36" s="7" t="s">
        <v>95</v>
      </c>
      <c r="E36" s="978">
        <f>M33</f>
        <v>0</v>
      </c>
      <c r="F36" s="978"/>
      <c r="G36" s="4"/>
      <c r="H36" s="4"/>
      <c r="I36" s="4"/>
      <c r="J36" s="44"/>
      <c r="K36" s="1"/>
      <c r="L36" s="3"/>
      <c r="M36" s="3"/>
      <c r="N36" s="3"/>
      <c r="O36" s="3"/>
      <c r="P36" s="1"/>
    </row>
    <row r="37" spans="1:16" ht="15" customHeight="1">
      <c r="A37" s="977" t="s">
        <v>130</v>
      </c>
      <c r="B37" s="975"/>
      <c r="C37" s="975"/>
      <c r="D37" s="7" t="s">
        <v>95</v>
      </c>
      <c r="E37" s="978">
        <f>J33</f>
        <v>75285500</v>
      </c>
      <c r="F37" s="978"/>
      <c r="G37" s="4"/>
      <c r="H37" s="4"/>
      <c r="I37" s="4"/>
      <c r="J37" s="44"/>
      <c r="K37" s="1"/>
      <c r="L37" s="3"/>
      <c r="M37" s="3"/>
      <c r="N37" s="3"/>
      <c r="O37" s="3"/>
      <c r="P37" s="1"/>
    </row>
    <row r="38" spans="1:16" ht="15" customHeight="1">
      <c r="A38" s="979" t="s">
        <v>131</v>
      </c>
      <c r="B38" s="980"/>
      <c r="C38" s="980"/>
      <c r="D38" s="45" t="s">
        <v>95</v>
      </c>
      <c r="E38" s="999">
        <f>O33</f>
        <v>0</v>
      </c>
      <c r="F38" s="999"/>
      <c r="G38" s="46"/>
      <c r="H38" s="46"/>
      <c r="I38" s="46"/>
      <c r="J38" s="47"/>
      <c r="K38" s="1"/>
      <c r="L38" s="3"/>
      <c r="M38" s="3"/>
      <c r="N38" s="3"/>
      <c r="O38" s="3"/>
      <c r="P38" s="1"/>
    </row>
    <row r="39" spans="1:16" ht="15" customHeight="1">
      <c r="A39" s="40"/>
      <c r="B39" s="41"/>
      <c r="C39" s="41"/>
      <c r="D39" s="41"/>
      <c r="E39" s="41"/>
      <c r="F39" s="42"/>
      <c r="G39" s="961" t="s">
        <v>1269</v>
      </c>
      <c r="H39" s="961"/>
      <c r="I39" s="961"/>
      <c r="J39" s="962"/>
      <c r="K39" s="1"/>
      <c r="L39" s="3"/>
      <c r="M39" s="3"/>
      <c r="N39" s="3"/>
      <c r="O39" s="3"/>
      <c r="P39" s="1"/>
    </row>
    <row r="40" spans="1:16" ht="15" customHeight="1">
      <c r="A40" s="48"/>
      <c r="B40" s="1015"/>
      <c r="C40" s="1015"/>
      <c r="D40" s="1015"/>
      <c r="E40" s="1015"/>
      <c r="F40" s="1016"/>
      <c r="G40" s="4"/>
      <c r="H40" s="4"/>
      <c r="I40" s="4"/>
      <c r="J40" s="44"/>
      <c r="K40" s="1"/>
      <c r="L40" s="3"/>
      <c r="M40" s="3"/>
      <c r="N40" s="3"/>
      <c r="O40" s="3"/>
      <c r="P40" s="1"/>
    </row>
    <row r="41" spans="1:16" ht="15" customHeight="1">
      <c r="A41" s="48"/>
      <c r="B41" s="973"/>
      <c r="C41" s="973"/>
      <c r="D41" s="973"/>
      <c r="E41" s="973"/>
      <c r="F41" s="1017"/>
      <c r="G41" s="950" t="s">
        <v>1094</v>
      </c>
      <c r="H41" s="927"/>
      <c r="I41" s="927"/>
      <c r="J41" s="949"/>
      <c r="K41" s="1"/>
      <c r="L41" s="3"/>
      <c r="M41" s="3"/>
      <c r="N41" s="3"/>
      <c r="O41" s="3"/>
      <c r="P41" s="1"/>
    </row>
    <row r="42" spans="1:16" ht="15" customHeight="1">
      <c r="A42" s="48"/>
      <c r="B42" s="4"/>
      <c r="C42" s="4"/>
      <c r="D42" s="4"/>
      <c r="E42" s="4"/>
      <c r="F42" s="44"/>
      <c r="G42" s="96"/>
      <c r="H42" s="96"/>
      <c r="I42" s="96"/>
      <c r="J42" s="135"/>
      <c r="K42" s="1"/>
      <c r="L42" s="3"/>
      <c r="M42" s="3"/>
      <c r="N42" s="3"/>
      <c r="O42" s="3"/>
      <c r="P42" s="1"/>
    </row>
    <row r="43" spans="1:16" ht="15" customHeight="1">
      <c r="A43" s="48"/>
      <c r="B43" s="4"/>
      <c r="C43" s="4"/>
      <c r="D43" s="4"/>
      <c r="E43" s="4"/>
      <c r="F43" s="44"/>
      <c r="G43" s="96"/>
      <c r="H43" s="96"/>
      <c r="I43" s="96"/>
      <c r="J43" s="135"/>
      <c r="K43" s="1"/>
      <c r="L43" s="3"/>
      <c r="M43" s="3"/>
      <c r="N43" s="3"/>
      <c r="O43" s="3"/>
      <c r="P43" s="1"/>
    </row>
    <row r="44" spans="1:16" ht="15" customHeight="1">
      <c r="A44" s="48"/>
      <c r="B44" s="4"/>
      <c r="C44" s="4"/>
      <c r="D44" s="4"/>
      <c r="E44" s="4"/>
      <c r="F44" s="44"/>
      <c r="G44" s="96"/>
      <c r="H44" s="96"/>
      <c r="I44" s="96"/>
      <c r="J44" s="135"/>
      <c r="K44" s="1"/>
      <c r="L44" s="3"/>
      <c r="M44" s="3"/>
      <c r="N44" s="3"/>
      <c r="O44" s="3"/>
      <c r="P44" s="1"/>
    </row>
    <row r="45" spans="1:16" ht="15" customHeight="1">
      <c r="A45" s="48"/>
      <c r="B45" s="4"/>
      <c r="C45" s="4"/>
      <c r="D45" s="4"/>
      <c r="E45" s="4"/>
      <c r="F45" s="44"/>
      <c r="G45" s="96"/>
      <c r="H45" s="96"/>
      <c r="I45" s="96"/>
      <c r="J45" s="135"/>
      <c r="K45" s="1"/>
      <c r="L45" s="3"/>
      <c r="M45" s="3"/>
      <c r="N45" s="3"/>
      <c r="O45" s="3"/>
      <c r="P45" s="1"/>
    </row>
    <row r="46" spans="1:16" ht="15" customHeight="1">
      <c r="A46" s="48"/>
      <c r="B46" s="976"/>
      <c r="C46" s="976"/>
      <c r="D46" s="976"/>
      <c r="E46" s="976"/>
      <c r="F46" s="1018"/>
      <c r="G46" s="953" t="s">
        <v>1160</v>
      </c>
      <c r="H46" s="951"/>
      <c r="I46" s="951"/>
      <c r="J46" s="952"/>
      <c r="K46" s="1"/>
      <c r="L46" s="3"/>
      <c r="M46" s="3"/>
      <c r="N46" s="3"/>
      <c r="O46" s="3"/>
      <c r="P46" s="1"/>
    </row>
    <row r="47" spans="1:16">
      <c r="A47" s="49"/>
      <c r="B47" s="46"/>
      <c r="C47" s="46"/>
      <c r="D47" s="46"/>
      <c r="E47" s="46"/>
      <c r="F47" s="47"/>
      <c r="G47" s="958"/>
      <c r="H47" s="958"/>
      <c r="I47" s="958"/>
      <c r="J47" s="959"/>
      <c r="K47" s="1"/>
      <c r="L47" s="3"/>
      <c r="M47" s="3"/>
      <c r="N47" s="3"/>
      <c r="O47" s="3"/>
      <c r="P47" s="1"/>
    </row>
    <row r="48" spans="1:16">
      <c r="A48" s="4"/>
      <c r="B48" s="4"/>
      <c r="C48" s="4"/>
      <c r="D48" s="4"/>
      <c r="E48" s="4"/>
      <c r="F48" s="4"/>
      <c r="G48" s="976"/>
      <c r="H48" s="976"/>
      <c r="I48" s="976"/>
      <c r="J48" s="976"/>
      <c r="K48" s="1"/>
      <c r="L48" s="3"/>
      <c r="M48" s="3"/>
      <c r="N48" s="3"/>
      <c r="O48" s="3"/>
      <c r="P48" s="1"/>
    </row>
  </sheetData>
  <mergeCells count="37">
    <mergeCell ref="C19:F19"/>
    <mergeCell ref="A33:I33"/>
    <mergeCell ref="B34:F34"/>
    <mergeCell ref="A11:B11"/>
    <mergeCell ref="A1:J1"/>
    <mergeCell ref="A2:J2"/>
    <mergeCell ref="A3:J3"/>
    <mergeCell ref="E8:F8"/>
    <mergeCell ref="E10:F10"/>
    <mergeCell ref="M12:M14"/>
    <mergeCell ref="N12:N14"/>
    <mergeCell ref="O12:O14"/>
    <mergeCell ref="A15:B15"/>
    <mergeCell ref="C15:F15"/>
    <mergeCell ref="G15:H15"/>
    <mergeCell ref="A12:B14"/>
    <mergeCell ref="C12:F14"/>
    <mergeCell ref="G12:H14"/>
    <mergeCell ref="I12:I14"/>
    <mergeCell ref="J12:J14"/>
    <mergeCell ref="L12:L14"/>
    <mergeCell ref="A35:C35"/>
    <mergeCell ref="E35:F35"/>
    <mergeCell ref="G48:J48"/>
    <mergeCell ref="A37:C37"/>
    <mergeCell ref="E37:F37"/>
    <mergeCell ref="A38:C38"/>
    <mergeCell ref="E38:F38"/>
    <mergeCell ref="G39:J39"/>
    <mergeCell ref="B40:F40"/>
    <mergeCell ref="B41:F41"/>
    <mergeCell ref="G41:J41"/>
    <mergeCell ref="B46:F46"/>
    <mergeCell ref="G46:J46"/>
    <mergeCell ref="G47:J47"/>
    <mergeCell ref="A36:C36"/>
    <mergeCell ref="E36:F36"/>
  </mergeCells>
  <hyperlinks>
    <hyperlink ref="L11" location="LAMPIRAN!A1" display="LAMPIRAN!A1" xr:uid="{00000000-0004-0000-2E00-000000000000}"/>
  </hyperlinks>
  <pageMargins left="0.70866141732283472" right="0.70866141732283472" top="0.74803149606299213" bottom="0.74803149606299213" header="0.31496062992125984" footer="0.31496062992125984"/>
  <pageSetup paperSize="5" scale="80" orientation="portrait" horizontalDpi="4294967293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A3" workbookViewId="0"/>
  </sheetViews>
  <sheetFormatPr defaultRowHeight="1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U432"/>
  <sheetViews>
    <sheetView view="pageBreakPreview" topLeftCell="A13" zoomScale="42" zoomScaleNormal="23" zoomScaleSheetLayoutView="42" workbookViewId="0">
      <selection activeCell="L94" sqref="L94"/>
    </sheetView>
  </sheetViews>
  <sheetFormatPr defaultColWidth="10.85546875" defaultRowHeight="18" outlineLevelRow="2"/>
  <cols>
    <col min="1" max="2" width="5.28515625" style="411" customWidth="1"/>
    <col min="3" max="3" width="9.85546875" style="411" customWidth="1"/>
    <col min="4" max="5" width="5.28515625" style="411" customWidth="1"/>
    <col min="6" max="6" width="63" style="412" customWidth="1"/>
    <col min="7" max="7" width="18.5703125" style="413" customWidth="1"/>
    <col min="8" max="8" width="17.28515625" style="411" customWidth="1"/>
    <col min="9" max="9" width="18.28515625" style="411" customWidth="1"/>
    <col min="10" max="10" width="19" style="411" customWidth="1"/>
    <col min="11" max="11" width="18.28515625" style="411" customWidth="1"/>
    <col min="12" max="12" width="17.28515625" style="411" customWidth="1"/>
    <col min="13" max="13" width="19.42578125" style="411" customWidth="1"/>
    <col min="14" max="14" width="18" style="411" customWidth="1"/>
    <col min="15" max="15" width="18.7109375" style="411" customWidth="1"/>
    <col min="16" max="16" width="19.42578125" style="411" customWidth="1"/>
    <col min="17" max="18" width="21.7109375" style="411" customWidth="1"/>
    <col min="19" max="19" width="19.7109375" style="411" customWidth="1"/>
    <col min="20" max="20" width="21.7109375" style="411" customWidth="1"/>
    <col min="21" max="21" width="23.5703125" style="411" customWidth="1"/>
    <col min="22" max="16384" width="10.85546875" style="411"/>
  </cols>
  <sheetData>
    <row r="1" spans="1:21">
      <c r="A1" s="767" t="s">
        <v>926</v>
      </c>
      <c r="B1" s="767"/>
      <c r="C1" s="767"/>
      <c r="D1" s="767"/>
      <c r="E1" s="767"/>
      <c r="F1" s="767"/>
      <c r="G1" s="767"/>
      <c r="H1" s="767"/>
      <c r="I1" s="767"/>
      <c r="J1" s="767"/>
      <c r="K1" s="767"/>
      <c r="L1" s="767"/>
      <c r="M1" s="767"/>
      <c r="N1" s="767"/>
      <c r="O1" s="767"/>
      <c r="P1" s="767"/>
      <c r="Q1" s="767"/>
      <c r="R1" s="767"/>
      <c r="S1" s="767"/>
      <c r="T1" s="767"/>
      <c r="U1" s="767"/>
    </row>
    <row r="2" spans="1:21">
      <c r="A2" s="767" t="s">
        <v>92</v>
      </c>
      <c r="B2" s="767"/>
      <c r="C2" s="767"/>
      <c r="D2" s="767"/>
      <c r="E2" s="767"/>
      <c r="F2" s="767"/>
      <c r="G2" s="767"/>
      <c r="H2" s="767"/>
      <c r="I2" s="767"/>
      <c r="J2" s="767"/>
      <c r="K2" s="767"/>
      <c r="L2" s="767"/>
      <c r="M2" s="767"/>
      <c r="N2" s="767"/>
      <c r="O2" s="767"/>
      <c r="P2" s="767"/>
      <c r="Q2" s="767"/>
      <c r="R2" s="767"/>
      <c r="S2" s="767"/>
      <c r="T2" s="767"/>
      <c r="U2" s="767"/>
    </row>
    <row r="5" spans="1:21">
      <c r="A5" s="414" t="s">
        <v>927</v>
      </c>
      <c r="D5" s="411" t="s">
        <v>930</v>
      </c>
    </row>
    <row r="6" spans="1:21">
      <c r="A6" s="414" t="s">
        <v>928</v>
      </c>
      <c r="D6" s="411" t="s">
        <v>931</v>
      </c>
    </row>
    <row r="7" spans="1:21">
      <c r="A7" s="381" t="s">
        <v>929</v>
      </c>
      <c r="B7" s="72"/>
      <c r="C7" s="72"/>
      <c r="D7" s="381" t="s">
        <v>932</v>
      </c>
      <c r="E7" s="72"/>
      <c r="F7" s="370"/>
      <c r="G7" s="351"/>
      <c r="H7" s="72"/>
    </row>
    <row r="8" spans="1:21">
      <c r="A8" s="72"/>
      <c r="B8" s="72"/>
      <c r="C8" s="72"/>
      <c r="D8" s="72"/>
      <c r="E8" s="72"/>
      <c r="F8" s="370"/>
      <c r="G8" s="351"/>
      <c r="H8" s="72"/>
    </row>
    <row r="9" spans="1:21" ht="27.75" customHeight="1">
      <c r="A9" s="831" t="s">
        <v>2</v>
      </c>
      <c r="B9" s="832"/>
      <c r="C9" s="832"/>
      <c r="D9" s="832"/>
      <c r="E9" s="833"/>
      <c r="F9" s="840" t="s">
        <v>3</v>
      </c>
      <c r="G9" s="845" t="s">
        <v>4</v>
      </c>
      <c r="H9" s="846"/>
      <c r="I9" s="848" t="s">
        <v>935</v>
      </c>
      <c r="J9" s="848"/>
      <c r="K9" s="848"/>
      <c r="L9" s="848"/>
      <c r="M9" s="848"/>
      <c r="N9" s="848"/>
      <c r="O9" s="848"/>
      <c r="P9" s="848"/>
      <c r="Q9" s="848"/>
      <c r="R9" s="848"/>
      <c r="S9" s="848"/>
      <c r="T9" s="848"/>
      <c r="U9" s="816" t="s">
        <v>126</v>
      </c>
    </row>
    <row r="10" spans="1:21">
      <c r="A10" s="834"/>
      <c r="B10" s="835"/>
      <c r="C10" s="835"/>
      <c r="D10" s="835"/>
      <c r="E10" s="836"/>
      <c r="F10" s="841"/>
      <c r="G10" s="372" t="s">
        <v>933</v>
      </c>
      <c r="H10" s="841" t="s">
        <v>934</v>
      </c>
      <c r="I10" s="848" t="s">
        <v>936</v>
      </c>
      <c r="J10" s="848" t="s">
        <v>937</v>
      </c>
      <c r="K10" s="848" t="s">
        <v>938</v>
      </c>
      <c r="L10" s="848" t="s">
        <v>939</v>
      </c>
      <c r="M10" s="848" t="s">
        <v>940</v>
      </c>
      <c r="N10" s="848" t="s">
        <v>941</v>
      </c>
      <c r="O10" s="848" t="s">
        <v>942</v>
      </c>
      <c r="P10" s="848" t="s">
        <v>943</v>
      </c>
      <c r="Q10" s="848" t="s">
        <v>944</v>
      </c>
      <c r="R10" s="848" t="s">
        <v>945</v>
      </c>
      <c r="S10" s="848" t="s">
        <v>946</v>
      </c>
      <c r="T10" s="848" t="s">
        <v>947</v>
      </c>
      <c r="U10" s="816"/>
    </row>
    <row r="11" spans="1:21" ht="22.5" customHeight="1">
      <c r="A11" s="837"/>
      <c r="B11" s="838"/>
      <c r="C11" s="838"/>
      <c r="D11" s="838"/>
      <c r="E11" s="839"/>
      <c r="F11" s="841"/>
      <c r="G11" s="372" t="s">
        <v>6</v>
      </c>
      <c r="H11" s="847"/>
      <c r="I11" s="848"/>
      <c r="J11" s="848"/>
      <c r="K11" s="848"/>
      <c r="L11" s="848"/>
      <c r="M11" s="848"/>
      <c r="N11" s="848"/>
      <c r="O11" s="848"/>
      <c r="P11" s="848"/>
      <c r="Q11" s="848"/>
      <c r="R11" s="848"/>
      <c r="S11" s="848"/>
      <c r="T11" s="848"/>
      <c r="U11" s="816"/>
    </row>
    <row r="12" spans="1:21">
      <c r="A12" s="823">
        <v>1</v>
      </c>
      <c r="B12" s="843"/>
      <c r="C12" s="824"/>
      <c r="D12" s="823">
        <v>2</v>
      </c>
      <c r="E12" s="824"/>
      <c r="F12" s="373">
        <v>3</v>
      </c>
      <c r="G12" s="379">
        <v>4</v>
      </c>
      <c r="H12" s="374">
        <v>5</v>
      </c>
      <c r="I12" s="850">
        <v>6</v>
      </c>
      <c r="J12" s="850"/>
      <c r="K12" s="850"/>
      <c r="L12" s="850"/>
      <c r="M12" s="850"/>
      <c r="N12" s="850"/>
      <c r="O12" s="850"/>
      <c r="P12" s="850"/>
      <c r="Q12" s="850"/>
      <c r="R12" s="850"/>
      <c r="S12" s="850"/>
      <c r="T12" s="850"/>
      <c r="U12" s="470">
        <v>7</v>
      </c>
    </row>
    <row r="13" spans="1:21">
      <c r="A13" s="375" t="s">
        <v>8</v>
      </c>
      <c r="B13" s="376" t="s">
        <v>9</v>
      </c>
      <c r="C13" s="376" t="s">
        <v>10</v>
      </c>
      <c r="D13" s="376" t="s">
        <v>8</v>
      </c>
      <c r="E13" s="376" t="s">
        <v>9</v>
      </c>
      <c r="F13" s="377"/>
      <c r="G13" s="378"/>
      <c r="H13" s="376"/>
      <c r="I13" s="471"/>
      <c r="J13" s="471"/>
      <c r="K13" s="471"/>
      <c r="L13" s="471"/>
      <c r="M13" s="471"/>
      <c r="N13" s="471"/>
      <c r="O13" s="471"/>
      <c r="P13" s="471"/>
      <c r="Q13" s="471"/>
      <c r="R13" s="471"/>
      <c r="S13" s="471"/>
      <c r="T13" s="471"/>
      <c r="U13" s="471"/>
    </row>
    <row r="14" spans="1:21" s="74" customFormat="1">
      <c r="A14" s="380">
        <v>1</v>
      </c>
      <c r="B14" s="380"/>
      <c r="C14" s="380"/>
      <c r="D14" s="380"/>
      <c r="E14" s="380"/>
      <c r="F14" s="89" t="s">
        <v>31</v>
      </c>
      <c r="G14" s="371">
        <f>G15+G33+G43+G56+G83</f>
        <v>313503900</v>
      </c>
      <c r="H14" s="73"/>
      <c r="I14" s="405"/>
      <c r="J14" s="405"/>
      <c r="K14" s="405"/>
      <c r="L14" s="405"/>
      <c r="M14" s="405"/>
      <c r="N14" s="405"/>
      <c r="O14" s="405"/>
      <c r="P14" s="405"/>
      <c r="Q14" s="405"/>
      <c r="R14" s="405"/>
      <c r="S14" s="405"/>
      <c r="T14" s="405"/>
      <c r="U14" s="405"/>
    </row>
    <row r="15" spans="1:21" s="76" customFormat="1" ht="33.75" customHeight="1">
      <c r="A15" s="415">
        <v>1</v>
      </c>
      <c r="B15" s="416">
        <v>1</v>
      </c>
      <c r="C15" s="415"/>
      <c r="D15" s="415"/>
      <c r="E15" s="415"/>
      <c r="F15" s="93" t="s">
        <v>33</v>
      </c>
      <c r="G15" s="417">
        <f>G16+G18+G20+G22+G24+G26+G28+G30</f>
        <v>294460000</v>
      </c>
      <c r="H15" s="75"/>
      <c r="I15" s="406"/>
      <c r="J15" s="406"/>
      <c r="K15" s="406"/>
      <c r="L15" s="406"/>
      <c r="M15" s="406"/>
      <c r="N15" s="406"/>
      <c r="O15" s="406"/>
      <c r="P15" s="406"/>
      <c r="Q15" s="406"/>
      <c r="R15" s="406"/>
      <c r="S15" s="406"/>
      <c r="T15" s="406"/>
      <c r="U15" s="406"/>
    </row>
    <row r="16" spans="1:21" s="80" customFormat="1" ht="18" customHeight="1">
      <c r="A16" s="418">
        <v>1</v>
      </c>
      <c r="B16" s="419">
        <v>1</v>
      </c>
      <c r="C16" s="419" t="s">
        <v>34</v>
      </c>
      <c r="D16" s="418"/>
      <c r="E16" s="418"/>
      <c r="F16" s="90" t="s">
        <v>35</v>
      </c>
      <c r="G16" s="382">
        <f>G17</f>
        <v>60000000</v>
      </c>
      <c r="H16" s="382" t="s">
        <v>107</v>
      </c>
      <c r="I16" s="407"/>
      <c r="J16" s="407"/>
      <c r="K16" s="407"/>
      <c r="L16" s="407"/>
      <c r="M16" s="407"/>
      <c r="N16" s="407"/>
      <c r="O16" s="407"/>
      <c r="P16" s="407"/>
      <c r="Q16" s="407"/>
      <c r="R16" s="407"/>
      <c r="S16" s="407"/>
      <c r="T16" s="407"/>
      <c r="U16" s="407"/>
    </row>
    <row r="17" spans="1:21" s="81" customFormat="1">
      <c r="A17" s="92">
        <v>1</v>
      </c>
      <c r="B17" s="420">
        <v>1</v>
      </c>
      <c r="C17" s="420" t="s">
        <v>34</v>
      </c>
      <c r="D17" s="92">
        <v>5</v>
      </c>
      <c r="E17" s="92">
        <v>1</v>
      </c>
      <c r="F17" s="367" t="s">
        <v>36</v>
      </c>
      <c r="G17" s="422">
        <f>'D.2-Penj-APBDesa'!K73</f>
        <v>60000000</v>
      </c>
      <c r="H17" s="422"/>
      <c r="I17" s="486">
        <f>G17/12</f>
        <v>5000000</v>
      </c>
      <c r="J17" s="486">
        <f>I17</f>
        <v>5000000</v>
      </c>
      <c r="K17" s="486">
        <f t="shared" ref="K17:T21" si="0">J17</f>
        <v>5000000</v>
      </c>
      <c r="L17" s="486">
        <f t="shared" si="0"/>
        <v>5000000</v>
      </c>
      <c r="M17" s="486">
        <f t="shared" si="0"/>
        <v>5000000</v>
      </c>
      <c r="N17" s="486">
        <f t="shared" si="0"/>
        <v>5000000</v>
      </c>
      <c r="O17" s="486">
        <f t="shared" si="0"/>
        <v>5000000</v>
      </c>
      <c r="P17" s="486">
        <f t="shared" si="0"/>
        <v>5000000</v>
      </c>
      <c r="Q17" s="486">
        <f t="shared" si="0"/>
        <v>5000000</v>
      </c>
      <c r="R17" s="486">
        <f t="shared" si="0"/>
        <v>5000000</v>
      </c>
      <c r="S17" s="486">
        <f t="shared" si="0"/>
        <v>5000000</v>
      </c>
      <c r="T17" s="486">
        <f t="shared" si="0"/>
        <v>5000000</v>
      </c>
      <c r="U17" s="486">
        <f>SUM(I17:T17)</f>
        <v>60000000</v>
      </c>
    </row>
    <row r="18" spans="1:21" s="80" customFormat="1" ht="18.75" customHeight="1">
      <c r="A18" s="418">
        <v>1</v>
      </c>
      <c r="B18" s="419">
        <v>1</v>
      </c>
      <c r="C18" s="419" t="s">
        <v>37</v>
      </c>
      <c r="D18" s="418"/>
      <c r="E18" s="418"/>
      <c r="F18" s="90" t="s">
        <v>38</v>
      </c>
      <c r="G18" s="382">
        <f>G19</f>
        <v>165000000</v>
      </c>
      <c r="H18" s="79" t="s">
        <v>107</v>
      </c>
      <c r="I18" s="407"/>
      <c r="J18" s="407"/>
      <c r="K18" s="407"/>
      <c r="L18" s="407"/>
      <c r="M18" s="407"/>
      <c r="N18" s="407"/>
      <c r="O18" s="407"/>
      <c r="P18" s="407"/>
      <c r="Q18" s="407"/>
      <c r="R18" s="407"/>
      <c r="S18" s="407"/>
      <c r="T18" s="407"/>
      <c r="U18" s="407"/>
    </row>
    <row r="19" spans="1:21" s="81" customFormat="1">
      <c r="A19" s="92">
        <v>1</v>
      </c>
      <c r="B19" s="420">
        <v>1</v>
      </c>
      <c r="C19" s="420" t="s">
        <v>37</v>
      </c>
      <c r="D19" s="92">
        <v>5</v>
      </c>
      <c r="E19" s="92">
        <v>1</v>
      </c>
      <c r="F19" s="367" t="s">
        <v>36</v>
      </c>
      <c r="G19" s="422">
        <f>'D.2-Penj-APBDesa'!K78</f>
        <v>165000000</v>
      </c>
      <c r="H19" s="77"/>
      <c r="I19" s="486">
        <f>G19/12</f>
        <v>13750000</v>
      </c>
      <c r="J19" s="486">
        <f>I19</f>
        <v>13750000</v>
      </c>
      <c r="K19" s="486">
        <f t="shared" si="0"/>
        <v>13750000</v>
      </c>
      <c r="L19" s="486">
        <f t="shared" si="0"/>
        <v>13750000</v>
      </c>
      <c r="M19" s="486">
        <f t="shared" si="0"/>
        <v>13750000</v>
      </c>
      <c r="N19" s="486">
        <f t="shared" si="0"/>
        <v>13750000</v>
      </c>
      <c r="O19" s="486">
        <f t="shared" si="0"/>
        <v>13750000</v>
      </c>
      <c r="P19" s="486">
        <f t="shared" si="0"/>
        <v>13750000</v>
      </c>
      <c r="Q19" s="486">
        <f t="shared" si="0"/>
        <v>13750000</v>
      </c>
      <c r="R19" s="486">
        <f t="shared" si="0"/>
        <v>13750000</v>
      </c>
      <c r="S19" s="486">
        <f t="shared" si="0"/>
        <v>13750000</v>
      </c>
      <c r="T19" s="486">
        <f t="shared" si="0"/>
        <v>13750000</v>
      </c>
      <c r="U19" s="486">
        <f>SUM(I19:T19)</f>
        <v>165000000</v>
      </c>
    </row>
    <row r="20" spans="1:21" s="80" customFormat="1" ht="17.25" customHeight="1">
      <c r="A20" s="418">
        <v>1</v>
      </c>
      <c r="B20" s="419">
        <v>1</v>
      </c>
      <c r="C20" s="419" t="s">
        <v>39</v>
      </c>
      <c r="D20" s="418"/>
      <c r="E20" s="418"/>
      <c r="F20" s="90" t="s">
        <v>40</v>
      </c>
      <c r="G20" s="382">
        <f>G21</f>
        <v>12240000</v>
      </c>
      <c r="H20" s="79" t="s">
        <v>44</v>
      </c>
      <c r="I20" s="407"/>
      <c r="J20" s="407"/>
      <c r="K20" s="407"/>
      <c r="L20" s="407"/>
      <c r="M20" s="407"/>
      <c r="N20" s="407"/>
      <c r="O20" s="407"/>
      <c r="P20" s="407"/>
      <c r="Q20" s="407"/>
      <c r="R20" s="407"/>
      <c r="S20" s="407"/>
      <c r="T20" s="407"/>
      <c r="U20" s="407"/>
    </row>
    <row r="21" spans="1:21" s="81" customFormat="1">
      <c r="A21" s="92">
        <v>1</v>
      </c>
      <c r="B21" s="420">
        <v>1</v>
      </c>
      <c r="C21" s="420" t="s">
        <v>39</v>
      </c>
      <c r="D21" s="92">
        <v>5</v>
      </c>
      <c r="E21" s="92">
        <v>1</v>
      </c>
      <c r="F21" s="367" t="s">
        <v>36</v>
      </c>
      <c r="G21" s="422">
        <f>'D.2-Penj-APBDesa'!K83</f>
        <v>12240000</v>
      </c>
      <c r="H21" s="77"/>
      <c r="I21" s="486">
        <f>G21/12</f>
        <v>1020000</v>
      </c>
      <c r="J21" s="486">
        <f>I21</f>
        <v>1020000</v>
      </c>
      <c r="K21" s="486">
        <f t="shared" si="0"/>
        <v>1020000</v>
      </c>
      <c r="L21" s="486">
        <f t="shared" si="0"/>
        <v>1020000</v>
      </c>
      <c r="M21" s="486">
        <f t="shared" si="0"/>
        <v>1020000</v>
      </c>
      <c r="N21" s="486">
        <f t="shared" si="0"/>
        <v>1020000</v>
      </c>
      <c r="O21" s="486">
        <f t="shared" si="0"/>
        <v>1020000</v>
      </c>
      <c r="P21" s="486">
        <f t="shared" si="0"/>
        <v>1020000</v>
      </c>
      <c r="Q21" s="486">
        <f t="shared" si="0"/>
        <v>1020000</v>
      </c>
      <c r="R21" s="486">
        <f t="shared" si="0"/>
        <v>1020000</v>
      </c>
      <c r="S21" s="486">
        <f t="shared" si="0"/>
        <v>1020000</v>
      </c>
      <c r="T21" s="486">
        <f t="shared" si="0"/>
        <v>1020000</v>
      </c>
      <c r="U21" s="486">
        <f>SUM(I21:T21)</f>
        <v>12240000</v>
      </c>
    </row>
    <row r="22" spans="1:21" s="80" customFormat="1" ht="36.75" customHeight="1">
      <c r="A22" s="418">
        <v>1</v>
      </c>
      <c r="B22" s="419">
        <v>1</v>
      </c>
      <c r="C22" s="419" t="s">
        <v>41</v>
      </c>
      <c r="D22" s="418"/>
      <c r="E22" s="418"/>
      <c r="F22" s="90" t="s">
        <v>583</v>
      </c>
      <c r="G22" s="382">
        <f>G23</f>
        <v>57220000</v>
      </c>
      <c r="H22" s="79" t="s">
        <v>107</v>
      </c>
      <c r="I22" s="407"/>
      <c r="J22" s="407"/>
      <c r="K22" s="407"/>
      <c r="L22" s="407"/>
      <c r="M22" s="407"/>
      <c r="N22" s="407"/>
      <c r="O22" s="407"/>
      <c r="P22" s="407"/>
      <c r="Q22" s="407"/>
      <c r="R22" s="407"/>
      <c r="S22" s="407"/>
      <c r="T22" s="407"/>
      <c r="U22" s="407"/>
    </row>
    <row r="23" spans="1:21" s="81" customFormat="1">
      <c r="A23" s="92">
        <v>1</v>
      </c>
      <c r="B23" s="420">
        <v>1</v>
      </c>
      <c r="C23" s="420" t="s">
        <v>41</v>
      </c>
      <c r="D23" s="92">
        <v>5</v>
      </c>
      <c r="E23" s="92">
        <v>2</v>
      </c>
      <c r="F23" s="367" t="s">
        <v>43</v>
      </c>
      <c r="G23" s="422">
        <f>'D.2-Penj-APBDesa'!K90</f>
        <v>57220000</v>
      </c>
      <c r="H23" s="77"/>
      <c r="I23" s="408"/>
      <c r="J23" s="408"/>
      <c r="K23" s="486">
        <f>G23/4</f>
        <v>14305000</v>
      </c>
      <c r="L23" s="408"/>
      <c r="M23" s="408"/>
      <c r="N23" s="486">
        <f>K23</f>
        <v>14305000</v>
      </c>
      <c r="O23" s="408"/>
      <c r="P23" s="408"/>
      <c r="Q23" s="486">
        <f>N23</f>
        <v>14305000</v>
      </c>
      <c r="R23" s="408"/>
      <c r="S23" s="408"/>
      <c r="T23" s="486">
        <f>Q23</f>
        <v>14305000</v>
      </c>
      <c r="U23" s="486">
        <f>SUM(I23:T23)</f>
        <v>57220000</v>
      </c>
    </row>
    <row r="24" spans="1:21" s="80" customFormat="1" ht="17.25" customHeight="1" outlineLevel="2">
      <c r="A24" s="418">
        <v>1</v>
      </c>
      <c r="B24" s="419">
        <v>1</v>
      </c>
      <c r="C24" s="419" t="s">
        <v>45</v>
      </c>
      <c r="D24" s="418"/>
      <c r="E24" s="418"/>
      <c r="F24" s="90" t="s">
        <v>46</v>
      </c>
      <c r="G24" s="382">
        <f>G25</f>
        <v>0</v>
      </c>
      <c r="H24" s="79" t="s">
        <v>44</v>
      </c>
      <c r="I24" s="407"/>
      <c r="J24" s="407"/>
      <c r="K24" s="407"/>
      <c r="L24" s="407"/>
      <c r="M24" s="407"/>
      <c r="N24" s="407"/>
      <c r="O24" s="407"/>
      <c r="P24" s="407"/>
      <c r="Q24" s="407"/>
      <c r="R24" s="407"/>
      <c r="S24" s="407"/>
      <c r="T24" s="407"/>
      <c r="U24" s="407"/>
    </row>
    <row r="25" spans="1:21" s="81" customFormat="1" outlineLevel="2">
      <c r="A25" s="92">
        <v>1</v>
      </c>
      <c r="B25" s="420">
        <v>1</v>
      </c>
      <c r="C25" s="419" t="s">
        <v>45</v>
      </c>
      <c r="D25" s="92">
        <v>5</v>
      </c>
      <c r="E25" s="92">
        <v>1</v>
      </c>
      <c r="F25" s="367" t="s">
        <v>36</v>
      </c>
      <c r="G25" s="422"/>
      <c r="H25" s="77"/>
      <c r="I25" s="486">
        <f>G25/12</f>
        <v>0</v>
      </c>
      <c r="J25" s="486">
        <f>I25</f>
        <v>0</v>
      </c>
      <c r="K25" s="486">
        <f t="shared" ref="K25:T25" si="1">J25</f>
        <v>0</v>
      </c>
      <c r="L25" s="486">
        <f t="shared" si="1"/>
        <v>0</v>
      </c>
      <c r="M25" s="486">
        <f t="shared" si="1"/>
        <v>0</v>
      </c>
      <c r="N25" s="486">
        <f t="shared" si="1"/>
        <v>0</v>
      </c>
      <c r="O25" s="486">
        <f t="shared" si="1"/>
        <v>0</v>
      </c>
      <c r="P25" s="486">
        <f t="shared" si="1"/>
        <v>0</v>
      </c>
      <c r="Q25" s="486">
        <f t="shared" si="1"/>
        <v>0</v>
      </c>
      <c r="R25" s="486">
        <f t="shared" si="1"/>
        <v>0</v>
      </c>
      <c r="S25" s="486">
        <f t="shared" si="1"/>
        <v>0</v>
      </c>
      <c r="T25" s="486">
        <f t="shared" si="1"/>
        <v>0</v>
      </c>
      <c r="U25" s="486">
        <f>SUM(I25:T25)</f>
        <v>0</v>
      </c>
    </row>
    <row r="26" spans="1:21" s="80" customFormat="1" ht="32.25" customHeight="1" outlineLevel="2">
      <c r="A26" s="418">
        <v>1</v>
      </c>
      <c r="B26" s="419">
        <v>1</v>
      </c>
      <c r="C26" s="419" t="s">
        <v>49</v>
      </c>
      <c r="D26" s="418"/>
      <c r="E26" s="418"/>
      <c r="F26" s="90" t="s">
        <v>584</v>
      </c>
      <c r="G26" s="382">
        <f>G27</f>
        <v>0</v>
      </c>
      <c r="H26" s="79" t="s">
        <v>44</v>
      </c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 s="81" customFormat="1" outlineLevel="2">
      <c r="A27" s="92">
        <v>1</v>
      </c>
      <c r="B27" s="420">
        <v>1</v>
      </c>
      <c r="C27" s="420" t="s">
        <v>49</v>
      </c>
      <c r="D27" s="92">
        <v>5</v>
      </c>
      <c r="E27" s="92">
        <v>2</v>
      </c>
      <c r="F27" s="367" t="s">
        <v>43</v>
      </c>
      <c r="G27" s="422"/>
      <c r="H27" s="77"/>
      <c r="I27" s="408"/>
      <c r="J27" s="408"/>
      <c r="K27" s="408"/>
      <c r="L27" s="408"/>
      <c r="M27" s="408"/>
      <c r="N27" s="408"/>
      <c r="O27" s="408"/>
      <c r="P27" s="408"/>
      <c r="Q27" s="408"/>
      <c r="R27" s="408"/>
      <c r="S27" s="408"/>
      <c r="T27" s="408"/>
      <c r="U27" s="408"/>
    </row>
    <row r="28" spans="1:21" s="80" customFormat="1" ht="21" customHeight="1" outlineLevel="2">
      <c r="A28" s="418">
        <v>1</v>
      </c>
      <c r="B28" s="419">
        <v>1</v>
      </c>
      <c r="C28" s="419" t="s">
        <v>51</v>
      </c>
      <c r="D28" s="418"/>
      <c r="E28" s="418"/>
      <c r="F28" s="90" t="s">
        <v>52</v>
      </c>
      <c r="G28" s="382">
        <f>G29</f>
        <v>0</v>
      </c>
      <c r="H28" s="79" t="s">
        <v>44</v>
      </c>
      <c r="I28" s="407"/>
      <c r="J28" s="407"/>
      <c r="K28" s="407"/>
      <c r="L28" s="407"/>
      <c r="M28" s="407"/>
      <c r="N28" s="407"/>
      <c r="O28" s="407"/>
      <c r="P28" s="407"/>
      <c r="Q28" s="407"/>
      <c r="R28" s="407"/>
      <c r="S28" s="407"/>
      <c r="T28" s="407"/>
      <c r="U28" s="407"/>
    </row>
    <row r="29" spans="1:21" s="81" customFormat="1" outlineLevel="2">
      <c r="A29" s="92">
        <v>1</v>
      </c>
      <c r="B29" s="420">
        <v>1</v>
      </c>
      <c r="C29" s="420" t="s">
        <v>51</v>
      </c>
      <c r="D29" s="92">
        <v>5</v>
      </c>
      <c r="E29" s="92">
        <v>2</v>
      </c>
      <c r="F29" s="367" t="s">
        <v>43</v>
      </c>
      <c r="G29" s="422"/>
      <c r="H29" s="77"/>
      <c r="I29" s="486">
        <f>G29/12</f>
        <v>0</v>
      </c>
      <c r="J29" s="486">
        <f>I29</f>
        <v>0</v>
      </c>
      <c r="K29" s="486">
        <f t="shared" ref="K29:T29" si="2">J29</f>
        <v>0</v>
      </c>
      <c r="L29" s="486">
        <f t="shared" si="2"/>
        <v>0</v>
      </c>
      <c r="M29" s="486">
        <f t="shared" si="2"/>
        <v>0</v>
      </c>
      <c r="N29" s="486">
        <f t="shared" si="2"/>
        <v>0</v>
      </c>
      <c r="O29" s="486">
        <f t="shared" si="2"/>
        <v>0</v>
      </c>
      <c r="P29" s="486">
        <f t="shared" si="2"/>
        <v>0</v>
      </c>
      <c r="Q29" s="486">
        <f t="shared" si="2"/>
        <v>0</v>
      </c>
      <c r="R29" s="486">
        <f t="shared" si="2"/>
        <v>0</v>
      </c>
      <c r="S29" s="486">
        <f t="shared" si="2"/>
        <v>0</v>
      </c>
      <c r="T29" s="486">
        <f t="shared" si="2"/>
        <v>0</v>
      </c>
      <c r="U29" s="486">
        <f>SUM(I29:T29)</f>
        <v>0</v>
      </c>
    </row>
    <row r="30" spans="1:21" s="80" customFormat="1" ht="39.950000000000003" customHeight="1" outlineLevel="1">
      <c r="A30" s="418">
        <v>1</v>
      </c>
      <c r="B30" s="419">
        <v>1</v>
      </c>
      <c r="C30" s="419" t="s">
        <v>585</v>
      </c>
      <c r="D30" s="418"/>
      <c r="E30" s="418"/>
      <c r="F30" s="90" t="s">
        <v>586</v>
      </c>
      <c r="G30" s="382">
        <f>G31+G32</f>
        <v>0</v>
      </c>
      <c r="H30" s="79"/>
      <c r="I30" s="407"/>
      <c r="J30" s="407"/>
      <c r="K30" s="407"/>
      <c r="L30" s="407"/>
      <c r="M30" s="407"/>
      <c r="N30" s="407"/>
      <c r="O30" s="407"/>
      <c r="P30" s="407"/>
      <c r="Q30" s="407"/>
      <c r="R30" s="407"/>
      <c r="S30" s="407"/>
      <c r="T30" s="407"/>
      <c r="U30" s="407"/>
    </row>
    <row r="31" spans="1:21" s="81" customFormat="1" outlineLevel="1">
      <c r="A31" s="92">
        <v>1</v>
      </c>
      <c r="B31" s="420">
        <v>1</v>
      </c>
      <c r="C31" s="420" t="s">
        <v>585</v>
      </c>
      <c r="D31" s="92">
        <v>5</v>
      </c>
      <c r="E31" s="92">
        <v>1</v>
      </c>
      <c r="F31" s="367" t="s">
        <v>36</v>
      </c>
      <c r="G31" s="422">
        <f>'D.2-Penj-APBDesa'!K182</f>
        <v>0</v>
      </c>
      <c r="H31" s="77"/>
      <c r="I31" s="408"/>
      <c r="J31" s="408"/>
      <c r="K31" s="408"/>
      <c r="L31" s="408"/>
      <c r="M31" s="408"/>
      <c r="N31" s="408"/>
      <c r="O31" s="408"/>
      <c r="P31" s="408"/>
      <c r="Q31" s="408"/>
      <c r="R31" s="408"/>
      <c r="S31" s="408"/>
      <c r="T31" s="408"/>
      <c r="U31" s="408"/>
    </row>
    <row r="32" spans="1:21" s="81" customFormat="1" outlineLevel="1">
      <c r="A32" s="92">
        <v>1</v>
      </c>
      <c r="B32" s="420">
        <v>1</v>
      </c>
      <c r="C32" s="420" t="s">
        <v>585</v>
      </c>
      <c r="D32" s="92">
        <v>5</v>
      </c>
      <c r="E32" s="92">
        <v>2</v>
      </c>
      <c r="F32" s="367" t="s">
        <v>43</v>
      </c>
      <c r="G32" s="422">
        <f>'D.2-Penj-APBDesa'!K187</f>
        <v>0</v>
      </c>
      <c r="H32" s="77"/>
      <c r="I32" s="408"/>
      <c r="J32" s="408"/>
      <c r="K32" s="408"/>
      <c r="L32" s="408"/>
      <c r="M32" s="408"/>
      <c r="N32" s="408"/>
      <c r="O32" s="408"/>
      <c r="P32" s="408"/>
      <c r="Q32" s="408"/>
      <c r="R32" s="408"/>
      <c r="S32" s="408"/>
      <c r="T32" s="408"/>
      <c r="U32" s="408"/>
    </row>
    <row r="33" spans="1:21" s="76" customFormat="1" ht="18" customHeight="1">
      <c r="A33" s="415">
        <v>1</v>
      </c>
      <c r="B33" s="416">
        <v>2</v>
      </c>
      <c r="C33" s="416"/>
      <c r="D33" s="415"/>
      <c r="E33" s="415"/>
      <c r="F33" s="93" t="s">
        <v>53</v>
      </c>
      <c r="G33" s="421">
        <f>G34+G37+G39+G41</f>
        <v>7848000</v>
      </c>
      <c r="H33" s="75"/>
      <c r="I33" s="406"/>
      <c r="J33" s="406"/>
      <c r="K33" s="406"/>
      <c r="L33" s="406"/>
      <c r="M33" s="406"/>
      <c r="N33" s="406"/>
      <c r="O33" s="406"/>
      <c r="P33" s="406"/>
      <c r="Q33" s="406"/>
      <c r="R33" s="406"/>
      <c r="S33" s="406"/>
      <c r="T33" s="406"/>
      <c r="U33" s="406"/>
    </row>
    <row r="34" spans="1:21" s="80" customFormat="1" ht="16.5" customHeight="1">
      <c r="A34" s="418">
        <v>1</v>
      </c>
      <c r="B34" s="419">
        <v>2</v>
      </c>
      <c r="C34" s="419" t="s">
        <v>34</v>
      </c>
      <c r="D34" s="418"/>
      <c r="E34" s="418"/>
      <c r="F34" s="90" t="s">
        <v>54</v>
      </c>
      <c r="G34" s="382">
        <f>G36+G35</f>
        <v>7848000</v>
      </c>
      <c r="H34" s="79" t="s">
        <v>44</v>
      </c>
      <c r="I34" s="407"/>
      <c r="J34" s="407"/>
      <c r="K34" s="407"/>
      <c r="L34" s="407"/>
      <c r="M34" s="407"/>
      <c r="N34" s="407"/>
      <c r="O34" s="407"/>
      <c r="P34" s="407"/>
      <c r="Q34" s="407"/>
      <c r="R34" s="407"/>
      <c r="S34" s="407"/>
      <c r="T34" s="407"/>
      <c r="U34" s="407"/>
    </row>
    <row r="35" spans="1:21" s="80" customFormat="1" ht="18" customHeight="1">
      <c r="A35" s="92">
        <v>1</v>
      </c>
      <c r="B35" s="420">
        <v>2</v>
      </c>
      <c r="C35" s="420" t="s">
        <v>34</v>
      </c>
      <c r="D35" s="92">
        <v>5</v>
      </c>
      <c r="E35" s="92">
        <v>2</v>
      </c>
      <c r="F35" s="367" t="s">
        <v>43</v>
      </c>
      <c r="G35" s="382">
        <f>'D.2-Penj-APBDesa'!K204</f>
        <v>7848000</v>
      </c>
      <c r="H35" s="79"/>
      <c r="I35" s="407"/>
      <c r="J35" s="407"/>
      <c r="K35" s="486">
        <f>G35/4</f>
        <v>1962000</v>
      </c>
      <c r="L35" s="408"/>
      <c r="M35" s="408"/>
      <c r="N35" s="486">
        <f>K35</f>
        <v>1962000</v>
      </c>
      <c r="O35" s="408"/>
      <c r="P35" s="408"/>
      <c r="Q35" s="486">
        <f>N35</f>
        <v>1962000</v>
      </c>
      <c r="R35" s="408"/>
      <c r="S35" s="408"/>
      <c r="T35" s="486">
        <f>Q35</f>
        <v>1962000</v>
      </c>
      <c r="U35" s="486">
        <f>SUM(I35:T35)</f>
        <v>7848000</v>
      </c>
    </row>
    <row r="36" spans="1:21" s="81" customFormat="1">
      <c r="A36" s="92">
        <v>1</v>
      </c>
      <c r="B36" s="420">
        <v>2</v>
      </c>
      <c r="C36" s="420" t="s">
        <v>34</v>
      </c>
      <c r="D36" s="92">
        <v>5</v>
      </c>
      <c r="E36" s="92">
        <v>3</v>
      </c>
      <c r="F36" s="367" t="s">
        <v>55</v>
      </c>
      <c r="G36" s="422"/>
      <c r="H36" s="77"/>
      <c r="I36" s="408"/>
      <c r="J36" s="408"/>
      <c r="K36" s="408"/>
      <c r="L36" s="408"/>
      <c r="M36" s="408"/>
      <c r="N36" s="408"/>
      <c r="O36" s="408"/>
      <c r="P36" s="408"/>
      <c r="Q36" s="408"/>
      <c r="R36" s="408"/>
      <c r="S36" s="408"/>
      <c r="T36" s="408"/>
      <c r="U36" s="408"/>
    </row>
    <row r="37" spans="1:21" s="80" customFormat="1" ht="25.5" customHeight="1" outlineLevel="1">
      <c r="A37" s="418">
        <v>1</v>
      </c>
      <c r="B37" s="419">
        <v>2</v>
      </c>
      <c r="C37" s="419" t="s">
        <v>37</v>
      </c>
      <c r="D37" s="418"/>
      <c r="E37" s="418"/>
      <c r="F37" s="90" t="s">
        <v>56</v>
      </c>
      <c r="G37" s="382">
        <f>G38</f>
        <v>0</v>
      </c>
      <c r="H37" s="79"/>
      <c r="I37" s="407"/>
      <c r="J37" s="407"/>
      <c r="K37" s="407"/>
      <c r="L37" s="407"/>
      <c r="M37" s="407"/>
      <c r="N37" s="407"/>
      <c r="O37" s="407"/>
      <c r="P37" s="407"/>
      <c r="Q37" s="407"/>
      <c r="R37" s="407"/>
      <c r="S37" s="407"/>
      <c r="T37" s="407"/>
      <c r="U37" s="407"/>
    </row>
    <row r="38" spans="1:21" s="81" customFormat="1" outlineLevel="1">
      <c r="A38" s="92">
        <v>1</v>
      </c>
      <c r="B38" s="420">
        <v>2</v>
      </c>
      <c r="C38" s="420" t="s">
        <v>37</v>
      </c>
      <c r="D38" s="92">
        <v>5</v>
      </c>
      <c r="E38" s="92">
        <v>2</v>
      </c>
      <c r="F38" s="367" t="s">
        <v>43</v>
      </c>
      <c r="G38" s="422">
        <f>'D.2-Penj-APBDesa'!K230</f>
        <v>0</v>
      </c>
      <c r="H38" s="77"/>
      <c r="I38" s="408"/>
      <c r="J38" s="408"/>
      <c r="K38" s="408"/>
      <c r="L38" s="408"/>
      <c r="M38" s="408"/>
      <c r="N38" s="408"/>
      <c r="O38" s="408"/>
      <c r="P38" s="408"/>
      <c r="Q38" s="408"/>
      <c r="R38" s="408"/>
      <c r="S38" s="408"/>
      <c r="T38" s="408"/>
      <c r="U38" s="408"/>
    </row>
    <row r="39" spans="1:21" s="80" customFormat="1" ht="19.5" customHeight="1" outlineLevel="1">
      <c r="A39" s="418">
        <v>1</v>
      </c>
      <c r="B39" s="419">
        <v>2</v>
      </c>
      <c r="C39" s="419" t="s">
        <v>39</v>
      </c>
      <c r="D39" s="418"/>
      <c r="E39" s="418"/>
      <c r="F39" s="90" t="s">
        <v>58</v>
      </c>
      <c r="G39" s="382">
        <f>G40</f>
        <v>0</v>
      </c>
      <c r="H39" s="79"/>
      <c r="I39" s="407"/>
      <c r="J39" s="407"/>
      <c r="K39" s="407"/>
      <c r="L39" s="407"/>
      <c r="M39" s="407"/>
      <c r="N39" s="407"/>
      <c r="O39" s="407"/>
      <c r="P39" s="407"/>
      <c r="Q39" s="407"/>
      <c r="R39" s="407"/>
      <c r="S39" s="407"/>
      <c r="T39" s="407"/>
      <c r="U39" s="407"/>
    </row>
    <row r="40" spans="1:21" s="78" customFormat="1" ht="19.5" customHeight="1" outlineLevel="1">
      <c r="A40" s="92">
        <v>1</v>
      </c>
      <c r="B40" s="420">
        <v>2</v>
      </c>
      <c r="C40" s="420" t="s">
        <v>39</v>
      </c>
      <c r="D40" s="92">
        <v>5</v>
      </c>
      <c r="E40" s="92">
        <v>3</v>
      </c>
      <c r="F40" s="367" t="s">
        <v>55</v>
      </c>
      <c r="G40" s="422">
        <f>'D.2-Penj-APBDesa'!K237</f>
        <v>0</v>
      </c>
      <c r="H40" s="77"/>
      <c r="I40" s="408"/>
      <c r="J40" s="408"/>
      <c r="K40" s="408"/>
      <c r="L40" s="408"/>
      <c r="M40" s="408"/>
      <c r="N40" s="408"/>
      <c r="O40" s="408"/>
      <c r="P40" s="408"/>
      <c r="Q40" s="408"/>
      <c r="R40" s="408"/>
      <c r="S40" s="408"/>
      <c r="T40" s="408"/>
      <c r="U40" s="408"/>
    </row>
    <row r="41" spans="1:21" s="80" customFormat="1" ht="19.5" customHeight="1" outlineLevel="1">
      <c r="A41" s="418">
        <v>1</v>
      </c>
      <c r="B41" s="419">
        <v>2</v>
      </c>
      <c r="C41" s="419" t="s">
        <v>585</v>
      </c>
      <c r="D41" s="418"/>
      <c r="E41" s="418"/>
      <c r="F41" s="90" t="s">
        <v>587</v>
      </c>
      <c r="G41" s="382">
        <f>G42</f>
        <v>0</v>
      </c>
      <c r="H41" s="79"/>
      <c r="I41" s="407"/>
      <c r="J41" s="407"/>
      <c r="K41" s="407"/>
      <c r="L41" s="407"/>
      <c r="M41" s="407"/>
      <c r="N41" s="407"/>
      <c r="O41" s="407"/>
      <c r="P41" s="407"/>
      <c r="Q41" s="407"/>
      <c r="R41" s="407"/>
      <c r="S41" s="407"/>
      <c r="T41" s="407"/>
      <c r="U41" s="407"/>
    </row>
    <row r="42" spans="1:21" s="78" customFormat="1" ht="19.5" customHeight="1" outlineLevel="1">
      <c r="A42" s="92">
        <v>1</v>
      </c>
      <c r="B42" s="420">
        <v>2</v>
      </c>
      <c r="C42" s="420" t="s">
        <v>585</v>
      </c>
      <c r="D42" s="92">
        <v>5</v>
      </c>
      <c r="E42" s="92">
        <v>3</v>
      </c>
      <c r="F42" s="367" t="s">
        <v>55</v>
      </c>
      <c r="G42" s="422">
        <f>'D.2-Penj-APBDesa'!K250</f>
        <v>0</v>
      </c>
      <c r="H42" s="77"/>
      <c r="I42" s="408"/>
      <c r="J42" s="408"/>
      <c r="K42" s="408"/>
      <c r="L42" s="408"/>
      <c r="M42" s="408"/>
      <c r="N42" s="408"/>
      <c r="O42" s="408"/>
      <c r="P42" s="408"/>
      <c r="Q42" s="408"/>
      <c r="R42" s="408"/>
      <c r="S42" s="408"/>
      <c r="T42" s="408"/>
      <c r="U42" s="408"/>
    </row>
    <row r="43" spans="1:21" s="76" customFormat="1" ht="18" customHeight="1">
      <c r="A43" s="415">
        <v>1</v>
      </c>
      <c r="B43" s="416">
        <v>3</v>
      </c>
      <c r="C43" s="416"/>
      <c r="D43" s="415"/>
      <c r="E43" s="415"/>
      <c r="F43" s="93" t="s">
        <v>59</v>
      </c>
      <c r="G43" s="421">
        <f>G44+G46+G48+G50+G52+G54</f>
        <v>0</v>
      </c>
      <c r="H43" s="75"/>
      <c r="I43" s="406"/>
      <c r="J43" s="406"/>
      <c r="K43" s="406"/>
      <c r="L43" s="406"/>
      <c r="M43" s="406"/>
      <c r="N43" s="406"/>
      <c r="O43" s="406"/>
      <c r="P43" s="406"/>
      <c r="Q43" s="406"/>
      <c r="R43" s="406"/>
      <c r="S43" s="406"/>
      <c r="T43" s="406"/>
      <c r="U43" s="406"/>
    </row>
    <row r="44" spans="1:21" s="80" customFormat="1" ht="44.25" customHeight="1" outlineLevel="1">
      <c r="A44" s="418">
        <v>1</v>
      </c>
      <c r="B44" s="419">
        <v>3</v>
      </c>
      <c r="C44" s="419" t="s">
        <v>34</v>
      </c>
      <c r="D44" s="418"/>
      <c r="E44" s="418"/>
      <c r="F44" s="90" t="s">
        <v>588</v>
      </c>
      <c r="G44" s="382">
        <f>G45</f>
        <v>0</v>
      </c>
      <c r="H44" s="79"/>
      <c r="I44" s="407"/>
      <c r="J44" s="407"/>
      <c r="K44" s="407"/>
      <c r="L44" s="407"/>
      <c r="M44" s="407"/>
      <c r="N44" s="407"/>
      <c r="O44" s="407"/>
      <c r="P44" s="407"/>
      <c r="Q44" s="407"/>
      <c r="R44" s="407"/>
      <c r="S44" s="407"/>
      <c r="T44" s="407"/>
      <c r="U44" s="407"/>
    </row>
    <row r="45" spans="1:21" s="81" customFormat="1" outlineLevel="1">
      <c r="A45" s="92">
        <v>1</v>
      </c>
      <c r="B45" s="420">
        <v>3</v>
      </c>
      <c r="C45" s="420" t="s">
        <v>34</v>
      </c>
      <c r="D45" s="92">
        <v>5</v>
      </c>
      <c r="E45" s="92">
        <v>2</v>
      </c>
      <c r="F45" s="367" t="s">
        <v>43</v>
      </c>
      <c r="G45" s="422">
        <f>'D.2-Penj-APBDesa'!K284</f>
        <v>0</v>
      </c>
      <c r="H45" s="77"/>
      <c r="I45" s="408"/>
      <c r="J45" s="408"/>
      <c r="K45" s="408"/>
      <c r="L45" s="408"/>
      <c r="M45" s="408"/>
      <c r="N45" s="408"/>
      <c r="O45" s="408"/>
      <c r="P45" s="408"/>
      <c r="Q45" s="408"/>
      <c r="R45" s="408"/>
      <c r="S45" s="408"/>
      <c r="T45" s="408"/>
      <c r="U45" s="408"/>
    </row>
    <row r="46" spans="1:21" s="80" customFormat="1" ht="39" customHeight="1" outlineLevel="1">
      <c r="A46" s="418">
        <v>1</v>
      </c>
      <c r="B46" s="419">
        <v>3</v>
      </c>
      <c r="C46" s="419" t="s">
        <v>37</v>
      </c>
      <c r="D46" s="418"/>
      <c r="E46" s="418"/>
      <c r="F46" s="90" t="s">
        <v>589</v>
      </c>
      <c r="G46" s="382">
        <f>G47</f>
        <v>0</v>
      </c>
      <c r="H46" s="79"/>
      <c r="I46" s="407"/>
      <c r="J46" s="407"/>
      <c r="K46" s="407"/>
      <c r="L46" s="407"/>
      <c r="M46" s="407"/>
      <c r="N46" s="407"/>
      <c r="O46" s="407"/>
      <c r="P46" s="407"/>
      <c r="Q46" s="407"/>
      <c r="R46" s="407"/>
      <c r="S46" s="407"/>
      <c r="T46" s="407"/>
      <c r="U46" s="407"/>
    </row>
    <row r="47" spans="1:21" s="81" customFormat="1" outlineLevel="1">
      <c r="A47" s="418">
        <v>1</v>
      </c>
      <c r="B47" s="419">
        <v>3</v>
      </c>
      <c r="C47" s="419" t="s">
        <v>37</v>
      </c>
      <c r="D47" s="92">
        <v>5</v>
      </c>
      <c r="E47" s="92">
        <v>2</v>
      </c>
      <c r="F47" s="367" t="s">
        <v>43</v>
      </c>
      <c r="G47" s="422">
        <f>'D.2-Penj-APBDesa'!K302</f>
        <v>0</v>
      </c>
      <c r="H47" s="77"/>
      <c r="I47" s="408"/>
      <c r="J47" s="408"/>
      <c r="K47" s="408"/>
      <c r="L47" s="408"/>
      <c r="M47" s="408"/>
      <c r="N47" s="408"/>
      <c r="O47" s="408"/>
      <c r="P47" s="408"/>
      <c r="Q47" s="408"/>
      <c r="R47" s="408"/>
      <c r="S47" s="408"/>
      <c r="T47" s="408"/>
      <c r="U47" s="408"/>
    </row>
    <row r="48" spans="1:21" s="80" customFormat="1" ht="31.5" outlineLevel="1">
      <c r="A48" s="423">
        <v>1</v>
      </c>
      <c r="B48" s="424">
        <v>3</v>
      </c>
      <c r="C48" s="424" t="s">
        <v>39</v>
      </c>
      <c r="D48" s="418"/>
      <c r="E48" s="418"/>
      <c r="F48" s="425" t="s">
        <v>62</v>
      </c>
      <c r="G48" s="382">
        <f>G49</f>
        <v>0</v>
      </c>
      <c r="H48" s="79"/>
      <c r="I48" s="407"/>
      <c r="J48" s="407"/>
      <c r="K48" s="407"/>
      <c r="L48" s="407"/>
      <c r="M48" s="407"/>
      <c r="N48" s="407"/>
      <c r="O48" s="407"/>
      <c r="P48" s="407"/>
      <c r="Q48" s="407"/>
      <c r="R48" s="407"/>
      <c r="S48" s="407"/>
      <c r="T48" s="407"/>
      <c r="U48" s="407"/>
    </row>
    <row r="49" spans="1:21" s="78" customFormat="1" outlineLevel="1">
      <c r="A49" s="423">
        <v>1</v>
      </c>
      <c r="B49" s="424">
        <v>3</v>
      </c>
      <c r="C49" s="424" t="s">
        <v>39</v>
      </c>
      <c r="D49" s="92">
        <v>5</v>
      </c>
      <c r="E49" s="92">
        <v>2</v>
      </c>
      <c r="F49" s="367" t="s">
        <v>43</v>
      </c>
      <c r="G49" s="422">
        <f>'D.2-Penj-APBDesa'!K319</f>
        <v>0</v>
      </c>
      <c r="H49" s="77"/>
      <c r="I49" s="408"/>
      <c r="J49" s="408"/>
      <c r="K49" s="408"/>
      <c r="L49" s="408"/>
      <c r="M49" s="408"/>
      <c r="N49" s="408"/>
      <c r="O49" s="408"/>
      <c r="P49" s="408"/>
      <c r="Q49" s="408"/>
      <c r="R49" s="408"/>
      <c r="S49" s="408"/>
      <c r="T49" s="408"/>
      <c r="U49" s="408"/>
    </row>
    <row r="50" spans="1:21" s="80" customFormat="1" ht="19.5" customHeight="1" outlineLevel="1">
      <c r="A50" s="418">
        <v>1</v>
      </c>
      <c r="B50" s="419">
        <v>3</v>
      </c>
      <c r="C50" s="419" t="s">
        <v>41</v>
      </c>
      <c r="D50" s="418"/>
      <c r="E50" s="418"/>
      <c r="F50" s="425" t="s">
        <v>63</v>
      </c>
      <c r="G50" s="382">
        <f>G51</f>
        <v>0</v>
      </c>
      <c r="H50" s="79"/>
      <c r="I50" s="407"/>
      <c r="J50" s="407"/>
      <c r="K50" s="407"/>
      <c r="L50" s="407"/>
      <c r="M50" s="407"/>
      <c r="N50" s="407"/>
      <c r="O50" s="407"/>
      <c r="P50" s="407"/>
      <c r="Q50" s="407"/>
      <c r="R50" s="407"/>
      <c r="S50" s="407"/>
      <c r="T50" s="407"/>
      <c r="U50" s="407"/>
    </row>
    <row r="51" spans="1:21" s="78" customFormat="1" ht="19.5" customHeight="1" outlineLevel="1">
      <c r="A51" s="92">
        <v>1</v>
      </c>
      <c r="B51" s="420">
        <v>3</v>
      </c>
      <c r="C51" s="419" t="s">
        <v>41</v>
      </c>
      <c r="D51" s="92">
        <v>5</v>
      </c>
      <c r="E51" s="92">
        <v>2</v>
      </c>
      <c r="F51" s="367" t="s">
        <v>43</v>
      </c>
      <c r="G51" s="422">
        <f>'D.2-Penj-APBDesa'!K337</f>
        <v>0</v>
      </c>
      <c r="H51" s="77"/>
      <c r="I51" s="408"/>
      <c r="J51" s="408"/>
      <c r="K51" s="408"/>
      <c r="L51" s="408"/>
      <c r="M51" s="408"/>
      <c r="N51" s="408"/>
      <c r="O51" s="408"/>
      <c r="P51" s="408"/>
      <c r="Q51" s="408"/>
      <c r="R51" s="408"/>
      <c r="S51" s="408"/>
      <c r="T51" s="408"/>
      <c r="U51" s="408"/>
    </row>
    <row r="52" spans="1:21" s="80" customFormat="1" ht="19.5" customHeight="1" outlineLevel="1">
      <c r="A52" s="418">
        <v>1</v>
      </c>
      <c r="B52" s="419">
        <v>3</v>
      </c>
      <c r="C52" s="419" t="s">
        <v>45</v>
      </c>
      <c r="D52" s="418"/>
      <c r="E52" s="418"/>
      <c r="F52" s="425" t="s">
        <v>64</v>
      </c>
      <c r="G52" s="382">
        <f>G53</f>
        <v>0</v>
      </c>
      <c r="H52" s="79"/>
      <c r="I52" s="407"/>
      <c r="J52" s="407"/>
      <c r="K52" s="407"/>
      <c r="L52" s="407"/>
      <c r="M52" s="407"/>
      <c r="N52" s="407"/>
      <c r="O52" s="407"/>
      <c r="P52" s="407"/>
      <c r="Q52" s="407"/>
      <c r="R52" s="407"/>
      <c r="S52" s="407"/>
      <c r="T52" s="407"/>
      <c r="U52" s="407"/>
    </row>
    <row r="53" spans="1:21" s="78" customFormat="1" ht="19.5" customHeight="1" outlineLevel="1">
      <c r="A53" s="92">
        <v>1</v>
      </c>
      <c r="B53" s="420">
        <v>3</v>
      </c>
      <c r="C53" s="419" t="s">
        <v>45</v>
      </c>
      <c r="D53" s="92">
        <v>5</v>
      </c>
      <c r="E53" s="92">
        <v>2</v>
      </c>
      <c r="F53" s="367" t="s">
        <v>43</v>
      </c>
      <c r="G53" s="422">
        <f>'D.2-Penj-APBDesa'!K354</f>
        <v>0</v>
      </c>
      <c r="H53" s="77"/>
      <c r="I53" s="408"/>
      <c r="J53" s="408"/>
      <c r="K53" s="408"/>
      <c r="L53" s="408"/>
      <c r="M53" s="408"/>
      <c r="N53" s="408"/>
      <c r="O53" s="408"/>
      <c r="P53" s="408"/>
      <c r="Q53" s="408"/>
      <c r="R53" s="408"/>
      <c r="S53" s="408"/>
      <c r="T53" s="408"/>
      <c r="U53" s="408"/>
    </row>
    <row r="54" spans="1:21" s="80" customFormat="1" ht="19.5" customHeight="1" outlineLevel="1">
      <c r="A54" s="418">
        <v>1</v>
      </c>
      <c r="B54" s="419">
        <v>3</v>
      </c>
      <c r="C54" s="419" t="s">
        <v>585</v>
      </c>
      <c r="D54" s="418"/>
      <c r="E54" s="418"/>
      <c r="F54" s="425" t="s">
        <v>590</v>
      </c>
      <c r="G54" s="426">
        <f>G55</f>
        <v>0</v>
      </c>
      <c r="H54" s="79"/>
      <c r="I54" s="407"/>
      <c r="J54" s="407"/>
      <c r="K54" s="407"/>
      <c r="L54" s="407"/>
      <c r="M54" s="407"/>
      <c r="N54" s="407"/>
      <c r="O54" s="407"/>
      <c r="P54" s="407"/>
      <c r="Q54" s="407"/>
      <c r="R54" s="407"/>
      <c r="S54" s="407"/>
      <c r="T54" s="407"/>
      <c r="U54" s="407"/>
    </row>
    <row r="55" spans="1:21" s="78" customFormat="1" ht="19.5" customHeight="1" outlineLevel="1">
      <c r="A55" s="92">
        <v>1</v>
      </c>
      <c r="B55" s="420">
        <v>3</v>
      </c>
      <c r="C55" s="419" t="s">
        <v>585</v>
      </c>
      <c r="D55" s="92">
        <v>5</v>
      </c>
      <c r="E55" s="92">
        <v>2</v>
      </c>
      <c r="F55" s="367" t="s">
        <v>43</v>
      </c>
      <c r="G55" s="422">
        <f>'D.2-Penj-APBDesa'!K372</f>
        <v>0</v>
      </c>
      <c r="H55" s="77"/>
      <c r="I55" s="408"/>
      <c r="J55" s="408"/>
      <c r="K55" s="408"/>
      <c r="L55" s="408"/>
      <c r="M55" s="408"/>
      <c r="N55" s="408"/>
      <c r="O55" s="408"/>
      <c r="P55" s="408"/>
      <c r="Q55" s="408"/>
      <c r="R55" s="408"/>
      <c r="S55" s="408"/>
      <c r="T55" s="408"/>
      <c r="U55" s="408"/>
    </row>
    <row r="56" spans="1:21" s="74" customFormat="1" ht="18.75" customHeight="1">
      <c r="A56" s="427">
        <v>1</v>
      </c>
      <c r="B56" s="428">
        <v>4</v>
      </c>
      <c r="C56" s="429"/>
      <c r="D56" s="427"/>
      <c r="E56" s="427"/>
      <c r="F56" s="430" t="s">
        <v>65</v>
      </c>
      <c r="G56" s="431">
        <f>G57+G59+G61+G63+G65+G67+G69+G71+G74+G76+G78+G80</f>
        <v>11195900</v>
      </c>
      <c r="H56" s="82"/>
      <c r="I56" s="405"/>
      <c r="J56" s="405"/>
      <c r="K56" s="405"/>
      <c r="L56" s="405"/>
      <c r="M56" s="405"/>
      <c r="N56" s="405"/>
      <c r="O56" s="405"/>
      <c r="P56" s="405"/>
      <c r="Q56" s="405"/>
      <c r="R56" s="405"/>
      <c r="S56" s="405"/>
      <c r="T56" s="405"/>
      <c r="U56" s="405"/>
    </row>
    <row r="57" spans="1:21" s="80" customFormat="1" ht="35.25" customHeight="1" outlineLevel="1">
      <c r="A57" s="432">
        <v>1</v>
      </c>
      <c r="B57" s="424">
        <v>4</v>
      </c>
      <c r="C57" s="432" t="s">
        <v>34</v>
      </c>
      <c r="D57" s="418"/>
      <c r="E57" s="418"/>
      <c r="F57" s="433" t="s">
        <v>591</v>
      </c>
      <c r="G57" s="434">
        <f>G58</f>
        <v>0</v>
      </c>
      <c r="H57" s="79" t="s">
        <v>48</v>
      </c>
      <c r="I57" s="487"/>
      <c r="J57" s="487"/>
      <c r="K57" s="487"/>
      <c r="L57" s="487"/>
      <c r="M57" s="487"/>
      <c r="N57" s="487"/>
      <c r="O57" s="487"/>
      <c r="P57" s="487"/>
      <c r="Q57" s="487"/>
      <c r="R57" s="487"/>
      <c r="S57" s="487"/>
      <c r="T57" s="487"/>
      <c r="U57" s="486">
        <f>SUM(I57:T57)</f>
        <v>0</v>
      </c>
    </row>
    <row r="58" spans="1:21" s="78" customFormat="1" ht="19.5" customHeight="1" outlineLevel="1">
      <c r="A58" s="91">
        <v>1</v>
      </c>
      <c r="B58" s="435">
        <v>4</v>
      </c>
      <c r="C58" s="91" t="s">
        <v>34</v>
      </c>
      <c r="D58" s="92">
        <v>5</v>
      </c>
      <c r="E58" s="92">
        <v>2</v>
      </c>
      <c r="F58" s="367" t="s">
        <v>43</v>
      </c>
      <c r="G58" s="422"/>
      <c r="H58" s="77"/>
      <c r="I58" s="408"/>
      <c r="J58" s="408"/>
      <c r="K58" s="408"/>
      <c r="L58" s="408"/>
      <c r="M58" s="408"/>
      <c r="N58" s="408"/>
      <c r="O58" s="408"/>
      <c r="P58" s="408"/>
      <c r="Q58" s="408"/>
      <c r="R58" s="408"/>
      <c r="S58" s="408"/>
      <c r="T58" s="408"/>
      <c r="U58" s="408"/>
    </row>
    <row r="59" spans="1:21" s="80" customFormat="1" ht="33.75" customHeight="1">
      <c r="A59" s="432">
        <v>1</v>
      </c>
      <c r="B59" s="424">
        <v>4</v>
      </c>
      <c r="C59" s="436" t="s">
        <v>37</v>
      </c>
      <c r="D59" s="418"/>
      <c r="E59" s="418"/>
      <c r="F59" s="433" t="s">
        <v>592</v>
      </c>
      <c r="G59" s="426">
        <f>G60</f>
        <v>3000000</v>
      </c>
      <c r="H59" s="79"/>
      <c r="I59" s="407"/>
      <c r="J59" s="407"/>
      <c r="K59" s="407"/>
      <c r="L59" s="407"/>
      <c r="M59" s="407"/>
      <c r="N59" s="407"/>
      <c r="O59" s="407"/>
      <c r="P59" s="407"/>
      <c r="Q59" s="407"/>
      <c r="R59" s="407"/>
      <c r="S59" s="407"/>
      <c r="T59" s="407"/>
      <c r="U59" s="407"/>
    </row>
    <row r="60" spans="1:21" s="78" customFormat="1" ht="19.5" customHeight="1">
      <c r="A60" s="91">
        <v>1</v>
      </c>
      <c r="B60" s="435">
        <v>4</v>
      </c>
      <c r="C60" s="437" t="s">
        <v>37</v>
      </c>
      <c r="D60" s="92">
        <v>5</v>
      </c>
      <c r="E60" s="92">
        <v>2</v>
      </c>
      <c r="F60" s="367" t="s">
        <v>43</v>
      </c>
      <c r="G60" s="422">
        <f>'D.2-Penj-APBDesa'!K409</f>
        <v>3000000</v>
      </c>
      <c r="H60" s="77"/>
      <c r="I60" s="408"/>
      <c r="J60" s="408"/>
      <c r="K60" s="408"/>
      <c r="L60" s="408"/>
      <c r="M60" s="408"/>
      <c r="N60" s="408"/>
      <c r="O60" s="408"/>
      <c r="P60" s="408"/>
      <c r="Q60" s="408"/>
      <c r="R60" s="408"/>
      <c r="S60" s="408"/>
      <c r="T60" s="408"/>
      <c r="U60" s="408"/>
    </row>
    <row r="61" spans="1:21" s="80" customFormat="1" ht="19.5" customHeight="1">
      <c r="A61" s="432">
        <v>1</v>
      </c>
      <c r="B61" s="424">
        <v>4</v>
      </c>
      <c r="C61" s="432" t="s">
        <v>39</v>
      </c>
      <c r="D61" s="418"/>
      <c r="E61" s="418"/>
      <c r="F61" s="433" t="s">
        <v>593</v>
      </c>
      <c r="G61" s="438">
        <f>G62</f>
        <v>1781900</v>
      </c>
      <c r="H61" s="79" t="s">
        <v>47</v>
      </c>
      <c r="I61" s="407"/>
      <c r="J61" s="407"/>
      <c r="K61" s="407"/>
      <c r="L61" s="407"/>
      <c r="M61" s="407"/>
      <c r="N61" s="407"/>
      <c r="O61" s="407"/>
      <c r="P61" s="407">
        <v>1481900</v>
      </c>
      <c r="Q61" s="407"/>
      <c r="R61" s="407"/>
      <c r="S61" s="407"/>
      <c r="T61" s="407"/>
      <c r="U61" s="486">
        <f>SUM(I61:T61)</f>
        <v>1481900</v>
      </c>
    </row>
    <row r="62" spans="1:21" s="78" customFormat="1" ht="19.5" customHeight="1">
      <c r="A62" s="91">
        <v>1</v>
      </c>
      <c r="B62" s="435">
        <v>4</v>
      </c>
      <c r="C62" s="91" t="s">
        <v>39</v>
      </c>
      <c r="D62" s="92">
        <v>5</v>
      </c>
      <c r="E62" s="92">
        <v>2</v>
      </c>
      <c r="F62" s="367" t="s">
        <v>43</v>
      </c>
      <c r="G62" s="422">
        <f>'D.2-Penj-APBDesa'!K426</f>
        <v>1781900</v>
      </c>
      <c r="H62" s="77"/>
      <c r="I62" s="408"/>
      <c r="J62" s="408"/>
      <c r="K62" s="408"/>
      <c r="L62" s="408"/>
      <c r="M62" s="408"/>
      <c r="N62" s="408"/>
      <c r="O62" s="408"/>
      <c r="P62" s="408"/>
      <c r="Q62" s="408"/>
      <c r="R62" s="408"/>
      <c r="S62" s="408"/>
      <c r="T62" s="408"/>
      <c r="U62" s="408"/>
    </row>
    <row r="63" spans="1:21" s="80" customFormat="1" ht="41.25" customHeight="1">
      <c r="A63" s="432">
        <v>1</v>
      </c>
      <c r="B63" s="424">
        <v>4</v>
      </c>
      <c r="C63" s="436" t="s">
        <v>41</v>
      </c>
      <c r="D63" s="418"/>
      <c r="E63" s="418"/>
      <c r="F63" s="433" t="s">
        <v>594</v>
      </c>
      <c r="G63" s="426">
        <f>G64</f>
        <v>3589000</v>
      </c>
      <c r="H63" s="79" t="s">
        <v>44</v>
      </c>
      <c r="I63" s="407"/>
      <c r="J63" s="407"/>
      <c r="K63" s="407"/>
      <c r="L63" s="407"/>
      <c r="M63" s="407"/>
      <c r="N63" s="407"/>
      <c r="O63" s="407"/>
      <c r="P63" s="407"/>
      <c r="Q63" s="407"/>
      <c r="R63" s="407"/>
      <c r="S63" s="407"/>
      <c r="T63" s="407"/>
      <c r="U63" s="407"/>
    </row>
    <row r="64" spans="1:21" s="78" customFormat="1" ht="19.5" customHeight="1">
      <c r="A64" s="91">
        <v>1</v>
      </c>
      <c r="B64" s="435">
        <v>4</v>
      </c>
      <c r="C64" s="437" t="s">
        <v>41</v>
      </c>
      <c r="D64" s="92">
        <v>5</v>
      </c>
      <c r="E64" s="92">
        <v>2</v>
      </c>
      <c r="F64" s="367" t="s">
        <v>43</v>
      </c>
      <c r="G64" s="422">
        <f>'D.2-Penj-APBDesa'!K442</f>
        <v>3589000</v>
      </c>
      <c r="H64" s="77"/>
      <c r="I64" s="408"/>
      <c r="J64" s="472">
        <v>2000000</v>
      </c>
      <c r="K64" s="408"/>
      <c r="L64" s="408"/>
      <c r="M64" s="408"/>
      <c r="N64" s="408"/>
      <c r="O64" s="408"/>
      <c r="P64" s="408"/>
      <c r="Q64" s="408"/>
      <c r="R64" s="408"/>
      <c r="S64" s="408"/>
      <c r="T64" s="408"/>
      <c r="U64" s="486">
        <f>SUM(I64:T64)</f>
        <v>2000000</v>
      </c>
    </row>
    <row r="65" spans="1:21" s="80" customFormat="1" ht="19.5" customHeight="1" outlineLevel="1">
      <c r="A65" s="432">
        <v>1</v>
      </c>
      <c r="B65" s="424">
        <v>4</v>
      </c>
      <c r="C65" s="432" t="s">
        <v>45</v>
      </c>
      <c r="D65" s="418"/>
      <c r="E65" s="418"/>
      <c r="F65" s="425" t="s">
        <v>70</v>
      </c>
      <c r="G65" s="382">
        <f>G66</f>
        <v>0</v>
      </c>
      <c r="H65" s="79"/>
      <c r="I65" s="407"/>
      <c r="J65" s="407"/>
      <c r="K65" s="407"/>
      <c r="L65" s="407"/>
      <c r="M65" s="407"/>
      <c r="N65" s="407"/>
      <c r="O65" s="407"/>
      <c r="P65" s="407"/>
      <c r="Q65" s="407"/>
      <c r="R65" s="407"/>
      <c r="S65" s="407"/>
      <c r="T65" s="407"/>
      <c r="U65" s="407"/>
    </row>
    <row r="66" spans="1:21" s="78" customFormat="1" ht="19.5" customHeight="1" outlineLevel="1">
      <c r="A66" s="91">
        <v>1</v>
      </c>
      <c r="B66" s="435">
        <v>4</v>
      </c>
      <c r="C66" s="91" t="s">
        <v>45</v>
      </c>
      <c r="D66" s="92">
        <v>5</v>
      </c>
      <c r="E66" s="92">
        <v>2</v>
      </c>
      <c r="F66" s="367" t="s">
        <v>43</v>
      </c>
      <c r="G66" s="422">
        <f>'D.2-Penj-APBDesa'!K458</f>
        <v>0</v>
      </c>
      <c r="H66" s="77"/>
      <c r="I66" s="408"/>
      <c r="J66" s="408"/>
      <c r="K66" s="408"/>
      <c r="L66" s="408"/>
      <c r="M66" s="408"/>
      <c r="N66" s="408"/>
      <c r="O66" s="408"/>
      <c r="P66" s="408"/>
      <c r="Q66" s="408"/>
      <c r="R66" s="408"/>
      <c r="S66" s="408"/>
      <c r="T66" s="408"/>
      <c r="U66" s="408"/>
    </row>
    <row r="67" spans="1:21" s="80" customFormat="1" ht="36.950000000000003" customHeight="1" outlineLevel="1">
      <c r="A67" s="439">
        <v>1</v>
      </c>
      <c r="B67" s="424">
        <v>4</v>
      </c>
      <c r="C67" s="440" t="s">
        <v>49</v>
      </c>
      <c r="D67" s="418"/>
      <c r="E67" s="418"/>
      <c r="F67" s="433" t="s">
        <v>595</v>
      </c>
      <c r="G67" s="426">
        <f>G68</f>
        <v>0</v>
      </c>
      <c r="H67" s="79"/>
      <c r="I67" s="407"/>
      <c r="J67" s="407"/>
      <c r="K67" s="407"/>
      <c r="L67" s="407"/>
      <c r="M67" s="407"/>
      <c r="N67" s="407"/>
      <c r="O67" s="407"/>
      <c r="P67" s="407"/>
      <c r="Q67" s="407"/>
      <c r="R67" s="407"/>
      <c r="S67" s="407"/>
      <c r="T67" s="407"/>
      <c r="U67" s="407"/>
    </row>
    <row r="68" spans="1:21" s="78" customFormat="1" ht="19.5" customHeight="1" outlineLevel="1">
      <c r="A68" s="441">
        <v>1</v>
      </c>
      <c r="B68" s="435">
        <v>4</v>
      </c>
      <c r="C68" s="442" t="s">
        <v>49</v>
      </c>
      <c r="D68" s="92">
        <v>5</v>
      </c>
      <c r="E68" s="92">
        <v>2</v>
      </c>
      <c r="F68" s="367" t="s">
        <v>43</v>
      </c>
      <c r="G68" s="422">
        <f>'D.2-Penj-APBDesa'!K477</f>
        <v>0</v>
      </c>
      <c r="H68" s="77"/>
      <c r="I68" s="408"/>
      <c r="J68" s="408"/>
      <c r="K68" s="408"/>
      <c r="L68" s="408"/>
      <c r="M68" s="408"/>
      <c r="N68" s="408"/>
      <c r="O68" s="408"/>
      <c r="P68" s="408"/>
      <c r="Q68" s="408"/>
      <c r="R68" s="408"/>
      <c r="S68" s="408"/>
      <c r="T68" s="408"/>
      <c r="U68" s="408"/>
    </row>
    <row r="69" spans="1:21" s="80" customFormat="1" ht="51.75" customHeight="1">
      <c r="A69" s="439">
        <v>1</v>
      </c>
      <c r="B69" s="424">
        <v>4</v>
      </c>
      <c r="C69" s="439" t="s">
        <v>51</v>
      </c>
      <c r="D69" s="418"/>
      <c r="E69" s="418"/>
      <c r="F69" s="433" t="s">
        <v>596</v>
      </c>
      <c r="G69" s="426">
        <f>G70</f>
        <v>1825000</v>
      </c>
      <c r="H69" s="79" t="s">
        <v>44</v>
      </c>
      <c r="I69" s="407"/>
      <c r="J69" s="487">
        <v>927000</v>
      </c>
      <c r="K69" s="407"/>
      <c r="L69" s="407"/>
      <c r="M69" s="407"/>
      <c r="N69" s="407"/>
      <c r="O69" s="407"/>
      <c r="P69" s="407"/>
      <c r="Q69" s="407"/>
      <c r="R69" s="407"/>
      <c r="S69" s="407"/>
      <c r="T69" s="407"/>
      <c r="U69" s="486">
        <f>SUM(I69:T69)</f>
        <v>927000</v>
      </c>
    </row>
    <row r="70" spans="1:21" s="78" customFormat="1" ht="19.5" customHeight="1">
      <c r="A70" s="441">
        <v>1</v>
      </c>
      <c r="B70" s="435">
        <v>4</v>
      </c>
      <c r="C70" s="441" t="s">
        <v>51</v>
      </c>
      <c r="D70" s="92">
        <v>5</v>
      </c>
      <c r="E70" s="92">
        <v>2</v>
      </c>
      <c r="F70" s="367" t="s">
        <v>43</v>
      </c>
      <c r="G70" s="422">
        <f>'D.2-Penj-APBDesa'!K495</f>
        <v>1825000</v>
      </c>
      <c r="H70" s="77"/>
      <c r="I70" s="408"/>
      <c r="J70" s="408"/>
      <c r="K70" s="408"/>
      <c r="L70" s="408"/>
      <c r="M70" s="408"/>
      <c r="N70" s="408"/>
      <c r="O70" s="408"/>
      <c r="P70" s="408"/>
      <c r="Q70" s="408"/>
      <c r="R70" s="408"/>
      <c r="S70" s="408"/>
      <c r="T70" s="408"/>
      <c r="U70" s="408"/>
    </row>
    <row r="71" spans="1:21" s="80" customFormat="1" ht="19.5" customHeight="1" outlineLevel="2">
      <c r="A71" s="432">
        <v>1</v>
      </c>
      <c r="B71" s="424">
        <v>4</v>
      </c>
      <c r="C71" s="436" t="s">
        <v>73</v>
      </c>
      <c r="D71" s="418"/>
      <c r="E71" s="418"/>
      <c r="F71" s="425" t="s">
        <v>74</v>
      </c>
      <c r="G71" s="382">
        <f>G72+G73</f>
        <v>0</v>
      </c>
      <c r="H71" s="79"/>
      <c r="I71" s="407"/>
      <c r="J71" s="407"/>
      <c r="K71" s="407"/>
      <c r="L71" s="407"/>
      <c r="M71" s="407"/>
      <c r="N71" s="407"/>
      <c r="O71" s="407"/>
      <c r="P71" s="407"/>
      <c r="Q71" s="407"/>
      <c r="R71" s="407"/>
      <c r="S71" s="407"/>
      <c r="T71" s="407"/>
      <c r="U71" s="407"/>
    </row>
    <row r="72" spans="1:21" s="78" customFormat="1" ht="19.5" customHeight="1" outlineLevel="2">
      <c r="A72" s="91">
        <v>1</v>
      </c>
      <c r="B72" s="435">
        <v>4</v>
      </c>
      <c r="C72" s="437" t="s">
        <v>73</v>
      </c>
      <c r="D72" s="92">
        <v>5</v>
      </c>
      <c r="E72" s="92">
        <v>2</v>
      </c>
      <c r="F72" s="367" t="s">
        <v>43</v>
      </c>
      <c r="G72" s="422">
        <f>'D.2-Penj-APBDesa'!K510</f>
        <v>0</v>
      </c>
      <c r="H72" s="77"/>
      <c r="I72" s="408"/>
      <c r="J72" s="408"/>
      <c r="K72" s="408"/>
      <c r="L72" s="408"/>
      <c r="M72" s="408"/>
      <c r="N72" s="408"/>
      <c r="O72" s="408"/>
      <c r="P72" s="408"/>
      <c r="Q72" s="408"/>
      <c r="R72" s="408"/>
      <c r="S72" s="408"/>
      <c r="T72" s="408"/>
      <c r="U72" s="408"/>
    </row>
    <row r="73" spans="1:21" s="81" customFormat="1" ht="19.5" customHeight="1" outlineLevel="2">
      <c r="A73" s="91">
        <v>1</v>
      </c>
      <c r="B73" s="435">
        <v>4</v>
      </c>
      <c r="C73" s="437" t="s">
        <v>73</v>
      </c>
      <c r="D73" s="92">
        <v>5</v>
      </c>
      <c r="E73" s="92">
        <v>3</v>
      </c>
      <c r="F73" s="367" t="s">
        <v>55</v>
      </c>
      <c r="G73" s="422">
        <f>'D.2-Penj-APBDesa'!K538</f>
        <v>0</v>
      </c>
      <c r="H73" s="77"/>
      <c r="I73" s="408"/>
      <c r="J73" s="408"/>
      <c r="K73" s="408"/>
      <c r="L73" s="408"/>
      <c r="M73" s="408"/>
      <c r="N73" s="408"/>
      <c r="O73" s="408"/>
      <c r="P73" s="408"/>
      <c r="Q73" s="408"/>
      <c r="R73" s="408"/>
      <c r="S73" s="408"/>
      <c r="T73" s="408"/>
      <c r="U73" s="408"/>
    </row>
    <row r="74" spans="1:21" s="80" customFormat="1" ht="32.25" customHeight="1" outlineLevel="2">
      <c r="A74" s="439">
        <v>1</v>
      </c>
      <c r="B74" s="424">
        <v>4</v>
      </c>
      <c r="C74" s="439" t="s">
        <v>75</v>
      </c>
      <c r="D74" s="418"/>
      <c r="E74" s="418"/>
      <c r="F74" s="433" t="s">
        <v>597</v>
      </c>
      <c r="G74" s="426">
        <f>G75</f>
        <v>0</v>
      </c>
      <c r="H74" s="79"/>
      <c r="I74" s="407"/>
      <c r="J74" s="407"/>
      <c r="K74" s="407"/>
      <c r="L74" s="407"/>
      <c r="M74" s="407"/>
      <c r="N74" s="407"/>
      <c r="O74" s="407"/>
      <c r="P74" s="407"/>
      <c r="Q74" s="407"/>
      <c r="R74" s="407"/>
      <c r="S74" s="407"/>
      <c r="T74" s="407"/>
      <c r="U74" s="407"/>
    </row>
    <row r="75" spans="1:21" s="78" customFormat="1" ht="19.5" customHeight="1" outlineLevel="2">
      <c r="A75" s="441">
        <v>1</v>
      </c>
      <c r="B75" s="435">
        <v>4</v>
      </c>
      <c r="C75" s="441" t="s">
        <v>75</v>
      </c>
      <c r="D75" s="92">
        <v>5</v>
      </c>
      <c r="E75" s="92">
        <v>2</v>
      </c>
      <c r="F75" s="367" t="s">
        <v>43</v>
      </c>
      <c r="G75" s="422">
        <f>'D.2-Penj-APBDesa'!K548</f>
        <v>0</v>
      </c>
      <c r="H75" s="77"/>
      <c r="I75" s="408"/>
      <c r="J75" s="408"/>
      <c r="K75" s="408"/>
      <c r="L75" s="408"/>
      <c r="M75" s="408"/>
      <c r="N75" s="408"/>
      <c r="O75" s="408"/>
      <c r="P75" s="408"/>
      <c r="Q75" s="408"/>
      <c r="R75" s="408"/>
      <c r="S75" s="408"/>
      <c r="T75" s="408"/>
      <c r="U75" s="408"/>
    </row>
    <row r="76" spans="1:21" s="80" customFormat="1" ht="34.5" customHeight="1" outlineLevel="2" collapsed="1">
      <c r="A76" s="439">
        <v>1</v>
      </c>
      <c r="B76" s="424">
        <v>4</v>
      </c>
      <c r="C76" s="440" t="s">
        <v>77</v>
      </c>
      <c r="D76" s="418"/>
      <c r="E76" s="418"/>
      <c r="F76" s="433" t="s">
        <v>598</v>
      </c>
      <c r="G76" s="426">
        <f>G77</f>
        <v>0</v>
      </c>
      <c r="H76" s="79" t="s">
        <v>44</v>
      </c>
      <c r="I76" s="407"/>
      <c r="J76" s="407"/>
      <c r="K76" s="407"/>
      <c r="L76" s="407"/>
      <c r="M76" s="407"/>
      <c r="N76" s="407"/>
      <c r="O76" s="407"/>
      <c r="P76" s="407"/>
      <c r="Q76" s="407"/>
      <c r="R76" s="407"/>
      <c r="S76" s="407"/>
      <c r="T76" s="407"/>
      <c r="U76" s="407"/>
    </row>
    <row r="77" spans="1:21" s="78" customFormat="1" ht="19.5" customHeight="1" outlineLevel="2">
      <c r="A77" s="441">
        <v>1</v>
      </c>
      <c r="B77" s="435">
        <v>4</v>
      </c>
      <c r="C77" s="442" t="s">
        <v>77</v>
      </c>
      <c r="D77" s="92">
        <v>5</v>
      </c>
      <c r="E77" s="92">
        <v>2</v>
      </c>
      <c r="F77" s="367" t="s">
        <v>43</v>
      </c>
      <c r="G77" s="422"/>
      <c r="H77" s="77"/>
      <c r="I77" s="408"/>
      <c r="J77" s="408"/>
      <c r="K77" s="408"/>
      <c r="L77" s="486">
        <f>G77</f>
        <v>0</v>
      </c>
      <c r="M77" s="408"/>
      <c r="N77" s="408"/>
      <c r="O77" s="408"/>
      <c r="P77" s="408"/>
      <c r="Q77" s="408"/>
      <c r="R77" s="408"/>
      <c r="S77" s="408"/>
      <c r="T77" s="408"/>
      <c r="U77" s="486">
        <f>SUM(I77:T77)</f>
        <v>0</v>
      </c>
    </row>
    <row r="78" spans="1:21" s="80" customFormat="1" ht="39.75" customHeight="1" outlineLevel="1">
      <c r="A78" s="439">
        <v>1</v>
      </c>
      <c r="B78" s="424">
        <v>4</v>
      </c>
      <c r="C78" s="439" t="s">
        <v>79</v>
      </c>
      <c r="D78" s="418"/>
      <c r="E78" s="418"/>
      <c r="F78" s="433" t="s">
        <v>80</v>
      </c>
      <c r="G78" s="426">
        <f>G79</f>
        <v>1000000</v>
      </c>
      <c r="H78" s="79"/>
      <c r="I78" s="407"/>
      <c r="J78" s="407"/>
      <c r="K78" s="407"/>
      <c r="L78" s="407"/>
      <c r="M78" s="407"/>
      <c r="N78" s="407"/>
      <c r="O78" s="407"/>
      <c r="P78" s="407"/>
      <c r="Q78" s="407"/>
      <c r="R78" s="407"/>
      <c r="S78" s="407"/>
      <c r="T78" s="407"/>
      <c r="U78" s="407"/>
    </row>
    <row r="79" spans="1:21" s="78" customFormat="1" ht="19.5" customHeight="1" outlineLevel="1">
      <c r="A79" s="441">
        <v>1</v>
      </c>
      <c r="B79" s="435">
        <v>4</v>
      </c>
      <c r="C79" s="441" t="s">
        <v>79</v>
      </c>
      <c r="D79" s="92">
        <v>5</v>
      </c>
      <c r="E79" s="92">
        <v>2</v>
      </c>
      <c r="F79" s="367" t="s">
        <v>43</v>
      </c>
      <c r="G79" s="422">
        <f>'D.2-Penj-APBDesa'!K586</f>
        <v>1000000</v>
      </c>
      <c r="H79" s="77"/>
      <c r="I79" s="408"/>
      <c r="J79" s="408"/>
      <c r="K79" s="408"/>
      <c r="L79" s="408"/>
      <c r="M79" s="408"/>
      <c r="N79" s="408"/>
      <c r="O79" s="408"/>
      <c r="P79" s="408"/>
      <c r="Q79" s="408"/>
      <c r="R79" s="408"/>
      <c r="S79" s="408"/>
      <c r="T79" s="408"/>
      <c r="U79" s="408"/>
    </row>
    <row r="80" spans="1:21" s="80" customFormat="1" ht="40.5" customHeight="1" outlineLevel="1">
      <c r="A80" s="439">
        <v>1</v>
      </c>
      <c r="B80" s="424">
        <v>4</v>
      </c>
      <c r="C80" s="439" t="s">
        <v>585</v>
      </c>
      <c r="D80" s="418"/>
      <c r="E80" s="418"/>
      <c r="F80" s="433" t="s">
        <v>599</v>
      </c>
      <c r="G80" s="426">
        <f>G81</f>
        <v>0</v>
      </c>
      <c r="H80" s="79"/>
      <c r="I80" s="407"/>
      <c r="J80" s="407"/>
      <c r="K80" s="407"/>
      <c r="L80" s="407"/>
      <c r="M80" s="407"/>
      <c r="N80" s="407"/>
      <c r="O80" s="407"/>
      <c r="P80" s="407"/>
      <c r="Q80" s="407"/>
      <c r="R80" s="407"/>
      <c r="S80" s="407"/>
      <c r="T80" s="407"/>
      <c r="U80" s="407"/>
    </row>
    <row r="81" spans="1:21" s="78" customFormat="1" ht="19.5" customHeight="1" outlineLevel="1">
      <c r="A81" s="441">
        <v>1</v>
      </c>
      <c r="B81" s="435">
        <v>4</v>
      </c>
      <c r="C81" s="441" t="s">
        <v>585</v>
      </c>
      <c r="D81" s="92">
        <v>5</v>
      </c>
      <c r="E81" s="92">
        <v>2</v>
      </c>
      <c r="F81" s="367" t="s">
        <v>43</v>
      </c>
      <c r="G81" s="422">
        <f>'D.2-Penj-APBDesa'!K604</f>
        <v>0</v>
      </c>
      <c r="H81" s="77"/>
      <c r="I81" s="408"/>
      <c r="J81" s="408"/>
      <c r="K81" s="408"/>
      <c r="L81" s="408"/>
      <c r="M81" s="408"/>
      <c r="N81" s="408"/>
      <c r="O81" s="408"/>
      <c r="P81" s="408"/>
      <c r="Q81" s="408"/>
      <c r="R81" s="408"/>
      <c r="S81" s="408"/>
      <c r="T81" s="408"/>
      <c r="U81" s="408"/>
    </row>
    <row r="82" spans="1:21" s="78" customFormat="1" ht="19.5" customHeight="1" outlineLevel="1">
      <c r="A82" s="441">
        <v>1</v>
      </c>
      <c r="B82" s="435">
        <v>4</v>
      </c>
      <c r="C82" s="441" t="s">
        <v>585</v>
      </c>
      <c r="D82" s="92">
        <v>5</v>
      </c>
      <c r="E82" s="92">
        <v>3</v>
      </c>
      <c r="F82" s="367" t="s">
        <v>55</v>
      </c>
      <c r="G82" s="422">
        <f>'D.2-Penj-APBDesa'!K623</f>
        <v>0</v>
      </c>
      <c r="H82" s="77"/>
      <c r="I82" s="408"/>
      <c r="J82" s="408"/>
      <c r="K82" s="408"/>
      <c r="L82" s="408"/>
      <c r="M82" s="408"/>
      <c r="N82" s="408"/>
      <c r="O82" s="408"/>
      <c r="P82" s="408"/>
      <c r="Q82" s="408"/>
      <c r="R82" s="408"/>
      <c r="S82" s="408"/>
      <c r="T82" s="408"/>
      <c r="U82" s="408"/>
    </row>
    <row r="83" spans="1:21" s="74" customFormat="1" ht="19.5" customHeight="1" outlineLevel="1">
      <c r="A83" s="443">
        <v>1</v>
      </c>
      <c r="B83" s="444">
        <v>5</v>
      </c>
      <c r="C83" s="445"/>
      <c r="D83" s="380"/>
      <c r="E83" s="380"/>
      <c r="F83" s="446" t="s">
        <v>81</v>
      </c>
      <c r="G83" s="447">
        <f>G84+G86+G88+G90+G92+G94+G96+G99</f>
        <v>0</v>
      </c>
      <c r="H83" s="73"/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</row>
    <row r="84" spans="1:21" s="80" customFormat="1" ht="19.5" customHeight="1" outlineLevel="1">
      <c r="A84" s="439">
        <v>1</v>
      </c>
      <c r="B84" s="424">
        <v>5</v>
      </c>
      <c r="C84" s="440" t="s">
        <v>34</v>
      </c>
      <c r="D84" s="418"/>
      <c r="E84" s="418"/>
      <c r="F84" s="433" t="s">
        <v>82</v>
      </c>
      <c r="G84" s="426">
        <f>G75</f>
        <v>0</v>
      </c>
      <c r="H84" s="79"/>
      <c r="I84" s="407"/>
      <c r="J84" s="407"/>
      <c r="K84" s="407"/>
      <c r="L84" s="407"/>
      <c r="M84" s="407"/>
      <c r="N84" s="407"/>
      <c r="O84" s="407"/>
      <c r="P84" s="407"/>
      <c r="Q84" s="407"/>
      <c r="R84" s="407"/>
      <c r="S84" s="407"/>
      <c r="T84" s="407"/>
      <c r="U84" s="407"/>
    </row>
    <row r="85" spans="1:21" s="78" customFormat="1" ht="19.5" customHeight="1" outlineLevel="1">
      <c r="A85" s="441">
        <v>1</v>
      </c>
      <c r="B85" s="435">
        <v>5</v>
      </c>
      <c r="C85" s="442" t="s">
        <v>34</v>
      </c>
      <c r="D85" s="92">
        <v>5</v>
      </c>
      <c r="E85" s="92">
        <v>3</v>
      </c>
      <c r="F85" s="367" t="s">
        <v>55</v>
      </c>
      <c r="G85" s="422">
        <f>'D.2-Penj-APBDesa'!K635</f>
        <v>0</v>
      </c>
      <c r="H85" s="77"/>
      <c r="I85" s="408"/>
      <c r="J85" s="408"/>
      <c r="K85" s="408"/>
      <c r="L85" s="408"/>
      <c r="M85" s="408"/>
      <c r="N85" s="408"/>
      <c r="O85" s="408"/>
      <c r="P85" s="408"/>
      <c r="Q85" s="408"/>
      <c r="R85" s="408"/>
      <c r="S85" s="408"/>
      <c r="T85" s="408"/>
      <c r="U85" s="408"/>
    </row>
    <row r="86" spans="1:21" s="80" customFormat="1" ht="39.950000000000003" customHeight="1" outlineLevel="1">
      <c r="A86" s="439">
        <v>1</v>
      </c>
      <c r="B86" s="424">
        <v>5</v>
      </c>
      <c r="C86" s="440" t="s">
        <v>37</v>
      </c>
      <c r="D86" s="418"/>
      <c r="E86" s="418"/>
      <c r="F86" s="433" t="s">
        <v>600</v>
      </c>
      <c r="G86" s="426">
        <f>G87</f>
        <v>0</v>
      </c>
      <c r="H86" s="79"/>
      <c r="I86" s="407"/>
      <c r="J86" s="407"/>
      <c r="K86" s="407"/>
      <c r="L86" s="407"/>
      <c r="M86" s="407"/>
      <c r="N86" s="407"/>
      <c r="O86" s="407"/>
      <c r="P86" s="407"/>
      <c r="Q86" s="407"/>
      <c r="R86" s="407"/>
      <c r="S86" s="407"/>
      <c r="T86" s="407"/>
      <c r="U86" s="407"/>
    </row>
    <row r="87" spans="1:21" s="78" customFormat="1" ht="19.5" customHeight="1" outlineLevel="1">
      <c r="A87" s="441">
        <v>1</v>
      </c>
      <c r="B87" s="435">
        <v>5</v>
      </c>
      <c r="C87" s="442" t="s">
        <v>37</v>
      </c>
      <c r="D87" s="92">
        <v>5</v>
      </c>
      <c r="E87" s="92">
        <v>2</v>
      </c>
      <c r="F87" s="367" t="s">
        <v>43</v>
      </c>
      <c r="G87" s="422">
        <f>'D.2-Penj-APBDesa'!K640</f>
        <v>0</v>
      </c>
      <c r="H87" s="77"/>
      <c r="I87" s="408"/>
      <c r="J87" s="408"/>
      <c r="K87" s="408"/>
      <c r="L87" s="408"/>
      <c r="M87" s="408"/>
      <c r="N87" s="408"/>
      <c r="O87" s="408"/>
      <c r="P87" s="408"/>
      <c r="Q87" s="408"/>
      <c r="R87" s="408"/>
      <c r="S87" s="408"/>
      <c r="T87" s="408"/>
      <c r="U87" s="408"/>
    </row>
    <row r="88" spans="1:21" s="80" customFormat="1" ht="19.5" customHeight="1" outlineLevel="1">
      <c r="A88" s="439">
        <v>1</v>
      </c>
      <c r="B88" s="424">
        <v>5</v>
      </c>
      <c r="C88" s="440" t="s">
        <v>39</v>
      </c>
      <c r="D88" s="418"/>
      <c r="E88" s="418"/>
      <c r="F88" s="433" t="s">
        <v>84</v>
      </c>
      <c r="G88" s="426">
        <f>G89</f>
        <v>0</v>
      </c>
      <c r="H88" s="79"/>
      <c r="I88" s="407"/>
      <c r="J88" s="407"/>
      <c r="K88" s="407"/>
      <c r="L88" s="407"/>
      <c r="M88" s="407"/>
      <c r="N88" s="407"/>
      <c r="O88" s="407"/>
      <c r="P88" s="407"/>
      <c r="Q88" s="407"/>
      <c r="R88" s="407"/>
      <c r="S88" s="407"/>
      <c r="T88" s="407"/>
      <c r="U88" s="407"/>
    </row>
    <row r="89" spans="1:21" s="78" customFormat="1" ht="19.5" customHeight="1" outlineLevel="1">
      <c r="A89" s="441">
        <v>1</v>
      </c>
      <c r="B89" s="435">
        <v>5</v>
      </c>
      <c r="C89" s="442" t="s">
        <v>39</v>
      </c>
      <c r="D89" s="92">
        <v>5</v>
      </c>
      <c r="E89" s="92">
        <v>2</v>
      </c>
      <c r="F89" s="367" t="s">
        <v>43</v>
      </c>
      <c r="G89" s="422">
        <f>'D.2-Penj-APBDesa'!K658</f>
        <v>0</v>
      </c>
      <c r="H89" s="77"/>
      <c r="I89" s="408"/>
      <c r="J89" s="408"/>
      <c r="K89" s="408"/>
      <c r="L89" s="408"/>
      <c r="M89" s="408"/>
      <c r="N89" s="408"/>
      <c r="O89" s="408"/>
      <c r="P89" s="408"/>
      <c r="Q89" s="408"/>
      <c r="R89" s="408"/>
      <c r="S89" s="408"/>
      <c r="T89" s="408"/>
      <c r="U89" s="408"/>
    </row>
    <row r="90" spans="1:21" s="80" customFormat="1" ht="19.5" customHeight="1" outlineLevel="1">
      <c r="A90" s="439">
        <v>1</v>
      </c>
      <c r="B90" s="424">
        <v>5</v>
      </c>
      <c r="C90" s="440" t="s">
        <v>41</v>
      </c>
      <c r="D90" s="418"/>
      <c r="E90" s="418"/>
      <c r="F90" s="433" t="s">
        <v>85</v>
      </c>
      <c r="G90" s="426">
        <f>G91</f>
        <v>0</v>
      </c>
      <c r="H90" s="79"/>
      <c r="I90" s="407"/>
      <c r="J90" s="407"/>
      <c r="K90" s="407"/>
      <c r="L90" s="407"/>
      <c r="M90" s="407"/>
      <c r="N90" s="407"/>
      <c r="O90" s="407"/>
      <c r="P90" s="407"/>
      <c r="Q90" s="407"/>
      <c r="R90" s="407"/>
      <c r="S90" s="407"/>
      <c r="T90" s="407"/>
      <c r="U90" s="407"/>
    </row>
    <row r="91" spans="1:21" s="78" customFormat="1" ht="19.5" customHeight="1" outlineLevel="1">
      <c r="A91" s="441">
        <v>1</v>
      </c>
      <c r="B91" s="435">
        <v>5</v>
      </c>
      <c r="C91" s="442" t="s">
        <v>41</v>
      </c>
      <c r="D91" s="92">
        <v>5</v>
      </c>
      <c r="E91" s="92">
        <v>2</v>
      </c>
      <c r="F91" s="367" t="s">
        <v>43</v>
      </c>
      <c r="G91" s="422">
        <f>'D.2-Penj-APBDesa'!K681</f>
        <v>0</v>
      </c>
      <c r="H91" s="77"/>
      <c r="I91" s="408"/>
      <c r="J91" s="408"/>
      <c r="K91" s="408"/>
      <c r="L91" s="408"/>
      <c r="M91" s="408"/>
      <c r="N91" s="408"/>
      <c r="O91" s="408"/>
      <c r="P91" s="408"/>
      <c r="Q91" s="408"/>
      <c r="R91" s="408"/>
      <c r="S91" s="408"/>
      <c r="T91" s="408"/>
      <c r="U91" s="408"/>
    </row>
    <row r="92" spans="1:21" s="80" customFormat="1" ht="19.5" customHeight="1" outlineLevel="1">
      <c r="A92" s="439">
        <v>1</v>
      </c>
      <c r="B92" s="424">
        <v>5</v>
      </c>
      <c r="C92" s="440" t="s">
        <v>45</v>
      </c>
      <c r="D92" s="418"/>
      <c r="E92" s="418"/>
      <c r="F92" s="433" t="s">
        <v>86</v>
      </c>
      <c r="G92" s="426">
        <f>G93</f>
        <v>0</v>
      </c>
      <c r="H92" s="79"/>
      <c r="I92" s="407"/>
      <c r="J92" s="407"/>
      <c r="K92" s="407"/>
      <c r="L92" s="407"/>
      <c r="M92" s="407"/>
      <c r="N92" s="407"/>
      <c r="O92" s="407"/>
      <c r="P92" s="407"/>
      <c r="Q92" s="407"/>
      <c r="R92" s="407"/>
      <c r="S92" s="407"/>
      <c r="T92" s="407"/>
      <c r="U92" s="407"/>
    </row>
    <row r="93" spans="1:21" s="78" customFormat="1" ht="19.5" customHeight="1" outlineLevel="1">
      <c r="A93" s="441">
        <v>1</v>
      </c>
      <c r="B93" s="435">
        <v>5</v>
      </c>
      <c r="C93" s="442" t="s">
        <v>45</v>
      </c>
      <c r="D93" s="92">
        <v>5</v>
      </c>
      <c r="E93" s="92">
        <v>2</v>
      </c>
      <c r="F93" s="367" t="s">
        <v>43</v>
      </c>
      <c r="G93" s="422">
        <f>'D.2-Penj-APBDesa'!K697</f>
        <v>0</v>
      </c>
      <c r="H93" s="77"/>
      <c r="I93" s="408"/>
      <c r="J93" s="408"/>
      <c r="K93" s="408"/>
      <c r="L93" s="408"/>
      <c r="M93" s="408"/>
      <c r="N93" s="408"/>
      <c r="O93" s="408"/>
      <c r="P93" s="408"/>
      <c r="Q93" s="408"/>
      <c r="R93" s="408"/>
      <c r="S93" s="408"/>
      <c r="T93" s="408"/>
      <c r="U93" s="408"/>
    </row>
    <row r="94" spans="1:21" s="80" customFormat="1" ht="19.5" customHeight="1" outlineLevel="1">
      <c r="A94" s="439">
        <v>1</v>
      </c>
      <c r="B94" s="424">
        <v>5</v>
      </c>
      <c r="C94" s="440" t="s">
        <v>49</v>
      </c>
      <c r="D94" s="418"/>
      <c r="E94" s="418"/>
      <c r="F94" s="433" t="s">
        <v>87</v>
      </c>
      <c r="G94" s="426">
        <f>G95</f>
        <v>0</v>
      </c>
      <c r="H94" s="79"/>
      <c r="I94" s="407"/>
      <c r="J94" s="407"/>
      <c r="K94" s="407"/>
      <c r="L94" s="407"/>
      <c r="M94" s="407"/>
      <c r="N94" s="407"/>
      <c r="O94" s="407"/>
      <c r="P94" s="407"/>
      <c r="Q94" s="407"/>
      <c r="R94" s="407"/>
      <c r="S94" s="407"/>
      <c r="T94" s="407"/>
      <c r="U94" s="407"/>
    </row>
    <row r="95" spans="1:21" s="78" customFormat="1" ht="19.5" customHeight="1" outlineLevel="1">
      <c r="A95" s="441">
        <v>1</v>
      </c>
      <c r="B95" s="435">
        <v>5</v>
      </c>
      <c r="C95" s="442" t="s">
        <v>49</v>
      </c>
      <c r="D95" s="92">
        <v>5</v>
      </c>
      <c r="E95" s="92">
        <v>2</v>
      </c>
      <c r="F95" s="367" t="s">
        <v>43</v>
      </c>
      <c r="G95" s="422">
        <f>'D.2-Penj-APBDesa'!K714</f>
        <v>0</v>
      </c>
      <c r="H95" s="77"/>
      <c r="I95" s="408"/>
      <c r="J95" s="408"/>
      <c r="K95" s="408"/>
      <c r="L95" s="408"/>
      <c r="M95" s="408"/>
      <c r="N95" s="408"/>
      <c r="O95" s="408"/>
      <c r="P95" s="408"/>
      <c r="Q95" s="408"/>
      <c r="R95" s="408"/>
      <c r="S95" s="408"/>
      <c r="T95" s="408"/>
      <c r="U95" s="408"/>
    </row>
    <row r="96" spans="1:21" s="80" customFormat="1" ht="19.5" customHeight="1" outlineLevel="1">
      <c r="A96" s="439">
        <v>1</v>
      </c>
      <c r="B96" s="424">
        <v>5</v>
      </c>
      <c r="C96" s="440" t="s">
        <v>51</v>
      </c>
      <c r="D96" s="418"/>
      <c r="E96" s="418"/>
      <c r="F96" s="433" t="s">
        <v>88</v>
      </c>
      <c r="G96" s="426">
        <f>G97+G98</f>
        <v>0</v>
      </c>
      <c r="H96" s="79"/>
      <c r="I96" s="407"/>
      <c r="J96" s="407"/>
      <c r="K96" s="407"/>
      <c r="L96" s="407"/>
      <c r="M96" s="407"/>
      <c r="N96" s="407"/>
      <c r="O96" s="407"/>
      <c r="P96" s="407"/>
      <c r="Q96" s="407"/>
      <c r="R96" s="407"/>
      <c r="S96" s="407"/>
      <c r="T96" s="407"/>
      <c r="U96" s="407"/>
    </row>
    <row r="97" spans="1:21" s="78" customFormat="1" ht="19.5" customHeight="1" outlineLevel="1">
      <c r="A97" s="441">
        <v>1</v>
      </c>
      <c r="B97" s="435">
        <v>5</v>
      </c>
      <c r="C97" s="442" t="s">
        <v>51</v>
      </c>
      <c r="D97" s="92">
        <v>5</v>
      </c>
      <c r="E97" s="92">
        <v>2</v>
      </c>
      <c r="F97" s="367" t="s">
        <v>43</v>
      </c>
      <c r="G97" s="422">
        <f>'D.2-Penj-APBDesa'!K733</f>
        <v>0</v>
      </c>
      <c r="H97" s="77"/>
      <c r="I97" s="408"/>
      <c r="J97" s="408"/>
      <c r="K97" s="408"/>
      <c r="L97" s="408"/>
      <c r="M97" s="408"/>
      <c r="N97" s="408"/>
      <c r="O97" s="408"/>
      <c r="P97" s="408"/>
      <c r="Q97" s="408"/>
      <c r="R97" s="408"/>
      <c r="S97" s="408"/>
      <c r="T97" s="408"/>
      <c r="U97" s="408"/>
    </row>
    <row r="98" spans="1:21" s="78" customFormat="1" ht="19.5" customHeight="1" outlineLevel="1">
      <c r="A98" s="441">
        <v>1</v>
      </c>
      <c r="B98" s="435">
        <v>5</v>
      </c>
      <c r="C98" s="442" t="s">
        <v>51</v>
      </c>
      <c r="D98" s="92">
        <v>5</v>
      </c>
      <c r="E98" s="92">
        <v>3</v>
      </c>
      <c r="F98" s="367" t="s">
        <v>55</v>
      </c>
      <c r="G98" s="422">
        <f>'D.2-Penj-APBDesa'!K748</f>
        <v>0</v>
      </c>
      <c r="H98" s="77"/>
      <c r="I98" s="408"/>
      <c r="J98" s="408"/>
      <c r="K98" s="408"/>
      <c r="L98" s="408"/>
      <c r="M98" s="408"/>
      <c r="N98" s="408"/>
      <c r="O98" s="408"/>
      <c r="P98" s="408"/>
      <c r="Q98" s="408"/>
      <c r="R98" s="408"/>
      <c r="S98" s="408"/>
      <c r="T98" s="408"/>
      <c r="U98" s="408"/>
    </row>
    <row r="99" spans="1:21" s="80" customFormat="1" ht="19.5" customHeight="1" outlineLevel="1">
      <c r="A99" s="448">
        <v>1</v>
      </c>
      <c r="B99" s="424">
        <v>5</v>
      </c>
      <c r="C99" s="449" t="s">
        <v>585</v>
      </c>
      <c r="D99" s="418"/>
      <c r="E99" s="418"/>
      <c r="F99" s="433" t="s">
        <v>601</v>
      </c>
      <c r="G99" s="426">
        <f>G100+G101</f>
        <v>0</v>
      </c>
      <c r="H99" s="79"/>
      <c r="I99" s="407"/>
      <c r="J99" s="407"/>
      <c r="K99" s="407"/>
      <c r="L99" s="407"/>
      <c r="M99" s="407"/>
      <c r="N99" s="407"/>
      <c r="O99" s="407"/>
      <c r="P99" s="407"/>
      <c r="Q99" s="407"/>
      <c r="R99" s="407"/>
      <c r="S99" s="407"/>
      <c r="T99" s="407"/>
      <c r="U99" s="407"/>
    </row>
    <row r="100" spans="1:21" s="78" customFormat="1" ht="19.5" customHeight="1" outlineLevel="1">
      <c r="A100" s="450">
        <v>1</v>
      </c>
      <c r="B100" s="435">
        <v>5</v>
      </c>
      <c r="C100" s="451" t="s">
        <v>585</v>
      </c>
      <c r="D100" s="92">
        <v>5</v>
      </c>
      <c r="E100" s="92">
        <v>2</v>
      </c>
      <c r="F100" s="367" t="s">
        <v>43</v>
      </c>
      <c r="G100" s="422">
        <f>'D.2-Penj-APBDesa'!K753</f>
        <v>0</v>
      </c>
      <c r="H100" s="77"/>
      <c r="I100" s="408"/>
      <c r="J100" s="408"/>
      <c r="K100" s="408"/>
      <c r="L100" s="408"/>
      <c r="M100" s="408"/>
      <c r="N100" s="408"/>
      <c r="O100" s="408"/>
      <c r="P100" s="408"/>
      <c r="Q100" s="408"/>
      <c r="R100" s="408"/>
      <c r="S100" s="408"/>
      <c r="T100" s="408"/>
      <c r="U100" s="408"/>
    </row>
    <row r="101" spans="1:21" s="78" customFormat="1" ht="19.5" customHeight="1" outlineLevel="1">
      <c r="A101" s="450">
        <v>1</v>
      </c>
      <c r="B101" s="435">
        <v>5</v>
      </c>
      <c r="C101" s="451" t="s">
        <v>585</v>
      </c>
      <c r="D101" s="92">
        <v>5</v>
      </c>
      <c r="E101" s="92">
        <v>3</v>
      </c>
      <c r="F101" s="367" t="s">
        <v>55</v>
      </c>
      <c r="G101" s="422">
        <f>'D.2-Penj-APBDesa'!K772</f>
        <v>0</v>
      </c>
      <c r="H101" s="77"/>
      <c r="I101" s="408"/>
      <c r="J101" s="408"/>
      <c r="K101" s="408"/>
      <c r="L101" s="408"/>
      <c r="M101" s="408"/>
      <c r="N101" s="408"/>
      <c r="O101" s="408"/>
      <c r="P101" s="408"/>
      <c r="Q101" s="408"/>
      <c r="R101" s="408"/>
      <c r="S101" s="408"/>
      <c r="T101" s="408"/>
      <c r="U101" s="408"/>
    </row>
    <row r="102" spans="1:21" s="74" customFormat="1" ht="19.5" customHeight="1" outlineLevel="1" collapsed="1">
      <c r="A102" s="380">
        <v>2</v>
      </c>
      <c r="B102" s="452"/>
      <c r="C102" s="452"/>
      <c r="D102" s="380"/>
      <c r="E102" s="380"/>
      <c r="F102" s="89" t="s">
        <v>340</v>
      </c>
      <c r="G102" s="447">
        <f>G103+G130+G154+G194+G232+G243+G254+G261</f>
        <v>35000000</v>
      </c>
      <c r="H102" s="73"/>
      <c r="I102" s="405"/>
      <c r="J102" s="405"/>
      <c r="K102" s="405"/>
      <c r="L102" s="405"/>
      <c r="M102" s="405"/>
      <c r="N102" s="405"/>
      <c r="O102" s="405"/>
      <c r="P102" s="405"/>
      <c r="Q102" s="405"/>
      <c r="R102" s="405"/>
      <c r="S102" s="405"/>
      <c r="T102" s="405"/>
      <c r="U102" s="405"/>
    </row>
    <row r="103" spans="1:21" s="74" customFormat="1" ht="19.5" customHeight="1" outlineLevel="1">
      <c r="A103" s="380">
        <v>2</v>
      </c>
      <c r="B103" s="452">
        <v>1</v>
      </c>
      <c r="C103" s="452"/>
      <c r="D103" s="380"/>
      <c r="E103" s="380"/>
      <c r="F103" s="89" t="s">
        <v>341</v>
      </c>
      <c r="G103" s="447">
        <f>G104+G107+G109+G111+G113+G115+G117+G119+G122+G125+G127</f>
        <v>0</v>
      </c>
      <c r="H103" s="73"/>
      <c r="I103" s="405"/>
      <c r="J103" s="405"/>
      <c r="K103" s="405"/>
      <c r="L103" s="405"/>
      <c r="M103" s="405"/>
      <c r="N103" s="405"/>
      <c r="O103" s="405"/>
      <c r="P103" s="405"/>
      <c r="Q103" s="405"/>
      <c r="R103" s="405"/>
      <c r="S103" s="405"/>
      <c r="T103" s="405"/>
      <c r="U103" s="405"/>
    </row>
    <row r="104" spans="1:21" s="80" customFormat="1" ht="34.5" customHeight="1" outlineLevel="1">
      <c r="A104" s="423">
        <v>2</v>
      </c>
      <c r="B104" s="424">
        <v>1</v>
      </c>
      <c r="C104" s="424" t="s">
        <v>34</v>
      </c>
      <c r="D104" s="418"/>
      <c r="E104" s="418"/>
      <c r="F104" s="433" t="s">
        <v>602</v>
      </c>
      <c r="G104" s="426">
        <f>G105+G106</f>
        <v>0</v>
      </c>
      <c r="H104" s="79" t="s">
        <v>48</v>
      </c>
      <c r="I104" s="407"/>
      <c r="J104" s="407"/>
      <c r="K104" s="407"/>
      <c r="L104" s="407"/>
      <c r="M104" s="407"/>
      <c r="N104" s="407"/>
      <c r="O104" s="407"/>
      <c r="P104" s="407"/>
      <c r="Q104" s="407"/>
      <c r="R104" s="407"/>
      <c r="S104" s="407"/>
      <c r="T104" s="407"/>
      <c r="U104" s="407"/>
    </row>
    <row r="105" spans="1:21" s="78" customFormat="1" ht="19.5" customHeight="1" outlineLevel="1">
      <c r="A105" s="453">
        <v>2</v>
      </c>
      <c r="B105" s="435">
        <v>1</v>
      </c>
      <c r="C105" s="435" t="s">
        <v>34</v>
      </c>
      <c r="D105" s="92">
        <v>5</v>
      </c>
      <c r="E105" s="92">
        <v>2</v>
      </c>
      <c r="F105" s="367" t="s">
        <v>43</v>
      </c>
      <c r="G105" s="454"/>
      <c r="H105" s="77"/>
      <c r="I105" s="486">
        <f>G105/12</f>
        <v>0</v>
      </c>
      <c r="J105" s="486">
        <f>I105</f>
        <v>0</v>
      </c>
      <c r="K105" s="486">
        <f t="shared" ref="K105:T105" si="3">J105</f>
        <v>0</v>
      </c>
      <c r="L105" s="486">
        <f t="shared" si="3"/>
        <v>0</v>
      </c>
      <c r="M105" s="486">
        <f t="shared" si="3"/>
        <v>0</v>
      </c>
      <c r="N105" s="486">
        <f t="shared" si="3"/>
        <v>0</v>
      </c>
      <c r="O105" s="486">
        <f t="shared" si="3"/>
        <v>0</v>
      </c>
      <c r="P105" s="486">
        <f t="shared" si="3"/>
        <v>0</v>
      </c>
      <c r="Q105" s="486">
        <f t="shared" si="3"/>
        <v>0</v>
      </c>
      <c r="R105" s="486">
        <f t="shared" si="3"/>
        <v>0</v>
      </c>
      <c r="S105" s="486">
        <f t="shared" si="3"/>
        <v>0</v>
      </c>
      <c r="T105" s="486">
        <f t="shared" si="3"/>
        <v>0</v>
      </c>
      <c r="U105" s="486">
        <f>SUM(I105:T105)</f>
        <v>0</v>
      </c>
    </row>
    <row r="106" spans="1:21" s="81" customFormat="1" ht="19.5" customHeight="1" outlineLevel="1">
      <c r="A106" s="453">
        <v>2</v>
      </c>
      <c r="B106" s="435">
        <v>1</v>
      </c>
      <c r="C106" s="435" t="s">
        <v>34</v>
      </c>
      <c r="D106" s="92">
        <v>5</v>
      </c>
      <c r="E106" s="92">
        <v>3</v>
      </c>
      <c r="F106" s="367" t="s">
        <v>55</v>
      </c>
      <c r="G106" s="454">
        <f>'D.2-Penj-APBDesa'!K824</f>
        <v>0</v>
      </c>
      <c r="H106" s="77"/>
      <c r="I106" s="408"/>
      <c r="J106" s="408"/>
      <c r="K106" s="408"/>
      <c r="L106" s="408"/>
      <c r="M106" s="408"/>
      <c r="N106" s="408"/>
      <c r="O106" s="408"/>
      <c r="P106" s="408"/>
      <c r="Q106" s="408"/>
      <c r="R106" s="408"/>
      <c r="S106" s="408"/>
      <c r="T106" s="408"/>
      <c r="U106" s="408"/>
    </row>
    <row r="107" spans="1:21" s="80" customFormat="1" ht="38.25" customHeight="1" outlineLevel="1">
      <c r="A107" s="418">
        <v>2</v>
      </c>
      <c r="B107" s="424">
        <v>1</v>
      </c>
      <c r="C107" s="424" t="s">
        <v>37</v>
      </c>
      <c r="D107" s="418"/>
      <c r="E107" s="418"/>
      <c r="F107" s="433" t="s">
        <v>343</v>
      </c>
      <c r="G107" s="426">
        <f>G108</f>
        <v>0</v>
      </c>
      <c r="H107" s="79"/>
      <c r="I107" s="407"/>
      <c r="J107" s="407"/>
      <c r="K107" s="407"/>
      <c r="L107" s="407"/>
      <c r="M107" s="407"/>
      <c r="N107" s="407"/>
      <c r="O107" s="407"/>
      <c r="P107" s="407"/>
      <c r="Q107" s="407"/>
      <c r="R107" s="407"/>
      <c r="S107" s="407"/>
      <c r="T107" s="407"/>
      <c r="U107" s="407"/>
    </row>
    <row r="108" spans="1:21" s="78" customFormat="1" ht="19.5" customHeight="1" outlineLevel="1">
      <c r="A108" s="92">
        <v>2</v>
      </c>
      <c r="B108" s="435">
        <v>1</v>
      </c>
      <c r="C108" s="435" t="s">
        <v>37</v>
      </c>
      <c r="D108" s="92">
        <v>5</v>
      </c>
      <c r="E108" s="92">
        <v>2</v>
      </c>
      <c r="F108" s="367" t="s">
        <v>43</v>
      </c>
      <c r="G108" s="454">
        <f>'D.2-Penj-APBDesa'!K828</f>
        <v>0</v>
      </c>
      <c r="H108" s="77"/>
      <c r="I108" s="408"/>
      <c r="J108" s="408"/>
      <c r="K108" s="408"/>
      <c r="L108" s="408"/>
      <c r="M108" s="408"/>
      <c r="N108" s="408"/>
      <c r="O108" s="408"/>
      <c r="P108" s="408"/>
      <c r="Q108" s="408"/>
      <c r="R108" s="408"/>
      <c r="S108" s="408"/>
      <c r="T108" s="408"/>
      <c r="U108" s="408"/>
    </row>
    <row r="109" spans="1:21" s="80" customFormat="1" ht="38.25" customHeight="1" outlineLevel="1">
      <c r="A109" s="423">
        <v>2</v>
      </c>
      <c r="B109" s="424">
        <v>1</v>
      </c>
      <c r="C109" s="424" t="s">
        <v>39</v>
      </c>
      <c r="D109" s="418"/>
      <c r="E109" s="418"/>
      <c r="F109" s="433" t="s">
        <v>344</v>
      </c>
      <c r="G109" s="426">
        <f>G110</f>
        <v>0</v>
      </c>
      <c r="H109" s="79"/>
      <c r="I109" s="407"/>
      <c r="J109" s="407"/>
      <c r="K109" s="407"/>
      <c r="L109" s="407"/>
      <c r="M109" s="407"/>
      <c r="N109" s="407"/>
      <c r="O109" s="407"/>
      <c r="P109" s="407"/>
      <c r="Q109" s="407"/>
      <c r="R109" s="407"/>
      <c r="S109" s="407"/>
      <c r="T109" s="407"/>
      <c r="U109" s="407"/>
    </row>
    <row r="110" spans="1:21" s="78" customFormat="1" ht="19.5" customHeight="1" outlineLevel="1">
      <c r="A110" s="453">
        <v>2</v>
      </c>
      <c r="B110" s="435">
        <v>1</v>
      </c>
      <c r="C110" s="435" t="s">
        <v>39</v>
      </c>
      <c r="D110" s="92">
        <v>5</v>
      </c>
      <c r="E110" s="92">
        <v>2</v>
      </c>
      <c r="F110" s="367" t="s">
        <v>43</v>
      </c>
      <c r="G110" s="454">
        <f>'D.2-Penj-APBDesa'!K834</f>
        <v>0</v>
      </c>
      <c r="H110" s="77"/>
      <c r="I110" s="408"/>
      <c r="J110" s="408"/>
      <c r="K110" s="408"/>
      <c r="L110" s="408"/>
      <c r="M110" s="408"/>
      <c r="N110" s="408"/>
      <c r="O110" s="408"/>
      <c r="P110" s="408"/>
      <c r="Q110" s="408"/>
      <c r="R110" s="408"/>
      <c r="S110" s="408"/>
      <c r="T110" s="408"/>
      <c r="U110" s="408"/>
    </row>
    <row r="111" spans="1:21" s="80" customFormat="1" ht="39" customHeight="1" outlineLevel="1">
      <c r="A111" s="423">
        <v>2</v>
      </c>
      <c r="B111" s="424">
        <v>1</v>
      </c>
      <c r="C111" s="424" t="s">
        <v>41</v>
      </c>
      <c r="D111" s="418"/>
      <c r="E111" s="418"/>
      <c r="F111" s="433" t="s">
        <v>345</v>
      </c>
      <c r="G111" s="426">
        <f>G112</f>
        <v>0</v>
      </c>
      <c r="H111" s="79"/>
      <c r="I111" s="407"/>
      <c r="J111" s="407"/>
      <c r="K111" s="407"/>
      <c r="L111" s="407"/>
      <c r="M111" s="407"/>
      <c r="N111" s="407"/>
      <c r="O111" s="407"/>
      <c r="P111" s="407"/>
      <c r="Q111" s="407"/>
      <c r="R111" s="407"/>
      <c r="S111" s="407"/>
      <c r="T111" s="407"/>
      <c r="U111" s="407"/>
    </row>
    <row r="112" spans="1:21" s="83" customFormat="1" ht="19.5" customHeight="1" outlineLevel="1">
      <c r="A112" s="423">
        <v>2</v>
      </c>
      <c r="B112" s="424">
        <v>1</v>
      </c>
      <c r="C112" s="424" t="s">
        <v>41</v>
      </c>
      <c r="D112" s="92">
        <v>5</v>
      </c>
      <c r="E112" s="92">
        <v>2</v>
      </c>
      <c r="F112" s="367" t="s">
        <v>43</v>
      </c>
      <c r="G112" s="454">
        <f>'D.2-Penj-APBDesa'!K856</f>
        <v>0</v>
      </c>
      <c r="H112" s="79"/>
      <c r="I112" s="407"/>
      <c r="J112" s="407"/>
      <c r="K112" s="407"/>
      <c r="L112" s="407"/>
      <c r="M112" s="407"/>
      <c r="N112" s="407"/>
      <c r="O112" s="407"/>
      <c r="P112" s="407"/>
      <c r="Q112" s="407"/>
      <c r="R112" s="407"/>
      <c r="S112" s="407"/>
      <c r="T112" s="407"/>
      <c r="U112" s="407"/>
    </row>
    <row r="113" spans="1:21" s="80" customFormat="1" ht="43.5" customHeight="1" outlineLevel="1">
      <c r="A113" s="423">
        <v>2</v>
      </c>
      <c r="B113" s="424">
        <v>1</v>
      </c>
      <c r="C113" s="424" t="s">
        <v>45</v>
      </c>
      <c r="D113" s="418"/>
      <c r="E113" s="418"/>
      <c r="F113" s="433" t="s">
        <v>346</v>
      </c>
      <c r="G113" s="426">
        <f>G114</f>
        <v>0</v>
      </c>
      <c r="H113" s="79"/>
      <c r="I113" s="407"/>
      <c r="J113" s="407"/>
      <c r="K113" s="407"/>
      <c r="L113" s="407"/>
      <c r="M113" s="407"/>
      <c r="N113" s="407"/>
      <c r="O113" s="407"/>
      <c r="P113" s="407"/>
      <c r="Q113" s="407"/>
      <c r="R113" s="407"/>
      <c r="S113" s="407"/>
      <c r="T113" s="407"/>
      <c r="U113" s="407"/>
    </row>
    <row r="114" spans="1:21" s="78" customFormat="1" ht="19.5" customHeight="1" outlineLevel="1">
      <c r="A114" s="453">
        <v>2</v>
      </c>
      <c r="B114" s="435">
        <v>1</v>
      </c>
      <c r="C114" s="435" t="s">
        <v>45</v>
      </c>
      <c r="D114" s="92">
        <v>5</v>
      </c>
      <c r="E114" s="92">
        <v>2</v>
      </c>
      <c r="F114" s="367" t="s">
        <v>43</v>
      </c>
      <c r="G114" s="454">
        <f>'D.2-Penj-APBDesa'!K863</f>
        <v>0</v>
      </c>
      <c r="H114" s="77"/>
      <c r="I114" s="408"/>
      <c r="J114" s="408"/>
      <c r="K114" s="408"/>
      <c r="L114" s="408"/>
      <c r="M114" s="408"/>
      <c r="N114" s="408"/>
      <c r="O114" s="408"/>
      <c r="P114" s="408"/>
      <c r="Q114" s="408"/>
      <c r="R114" s="408"/>
      <c r="S114" s="408"/>
      <c r="T114" s="408"/>
      <c r="U114" s="408"/>
    </row>
    <row r="115" spans="1:21" s="80" customFormat="1" ht="64.5" customHeight="1" outlineLevel="1">
      <c r="A115" s="423">
        <v>2</v>
      </c>
      <c r="B115" s="424">
        <v>1</v>
      </c>
      <c r="C115" s="424" t="s">
        <v>49</v>
      </c>
      <c r="D115" s="418"/>
      <c r="E115" s="418"/>
      <c r="F115" s="433" t="s">
        <v>347</v>
      </c>
      <c r="G115" s="426">
        <f>G116</f>
        <v>0</v>
      </c>
      <c r="H115" s="79"/>
      <c r="I115" s="407"/>
      <c r="J115" s="407"/>
      <c r="K115" s="407"/>
      <c r="L115" s="407"/>
      <c r="M115" s="407"/>
      <c r="N115" s="407"/>
      <c r="O115" s="407"/>
      <c r="P115" s="407"/>
      <c r="Q115" s="407"/>
      <c r="R115" s="407"/>
      <c r="S115" s="407"/>
      <c r="T115" s="407"/>
      <c r="U115" s="407"/>
    </row>
    <row r="116" spans="1:21" s="81" customFormat="1" ht="19.5" customHeight="1" outlineLevel="1">
      <c r="A116" s="453">
        <v>2</v>
      </c>
      <c r="B116" s="435">
        <v>1</v>
      </c>
      <c r="C116" s="435" t="s">
        <v>49</v>
      </c>
      <c r="D116" s="92">
        <v>5</v>
      </c>
      <c r="E116" s="92">
        <v>3</v>
      </c>
      <c r="F116" s="367" t="s">
        <v>55</v>
      </c>
      <c r="G116" s="454">
        <f>'D.2-Penj-APBDesa'!K870</f>
        <v>0</v>
      </c>
      <c r="H116" s="77"/>
      <c r="I116" s="408"/>
      <c r="J116" s="408"/>
      <c r="K116" s="408"/>
      <c r="L116" s="408"/>
      <c r="M116" s="408"/>
      <c r="N116" s="408"/>
      <c r="O116" s="408"/>
      <c r="P116" s="408"/>
      <c r="Q116" s="408"/>
      <c r="R116" s="408"/>
      <c r="S116" s="408"/>
      <c r="T116" s="408"/>
      <c r="U116" s="408"/>
    </row>
    <row r="117" spans="1:21" s="80" customFormat="1" ht="33.75" customHeight="1" outlineLevel="1" collapsed="1">
      <c r="A117" s="423">
        <v>2</v>
      </c>
      <c r="B117" s="424">
        <v>1</v>
      </c>
      <c r="C117" s="424" t="s">
        <v>51</v>
      </c>
      <c r="D117" s="418"/>
      <c r="E117" s="418"/>
      <c r="F117" s="433" t="s">
        <v>348</v>
      </c>
      <c r="G117" s="426">
        <f>G118</f>
        <v>0</v>
      </c>
      <c r="H117" s="79" t="s">
        <v>832</v>
      </c>
      <c r="I117" s="407"/>
      <c r="J117" s="407"/>
      <c r="K117" s="407"/>
      <c r="L117" s="407"/>
      <c r="M117" s="407"/>
      <c r="N117" s="407"/>
      <c r="O117" s="407"/>
      <c r="P117" s="407"/>
      <c r="Q117" s="407"/>
      <c r="R117" s="407"/>
      <c r="S117" s="407"/>
      <c r="T117" s="407"/>
      <c r="U117" s="407"/>
    </row>
    <row r="118" spans="1:21" s="78" customFormat="1" ht="19.5" customHeight="1" outlineLevel="1">
      <c r="A118" s="453">
        <v>2</v>
      </c>
      <c r="B118" s="435">
        <v>1</v>
      </c>
      <c r="C118" s="435" t="s">
        <v>51</v>
      </c>
      <c r="D118" s="92">
        <v>5</v>
      </c>
      <c r="E118" s="92">
        <v>3</v>
      </c>
      <c r="F118" s="367" t="s">
        <v>55</v>
      </c>
      <c r="G118" s="454"/>
      <c r="H118" s="77"/>
      <c r="I118" s="408"/>
      <c r="J118" s="408"/>
      <c r="K118" s="408"/>
      <c r="L118" s="408"/>
      <c r="M118" s="408"/>
      <c r="N118" s="486">
        <f>G118</f>
        <v>0</v>
      </c>
      <c r="O118" s="408"/>
      <c r="P118" s="408"/>
      <c r="Q118" s="408"/>
      <c r="R118" s="408"/>
      <c r="S118" s="408"/>
      <c r="T118" s="408"/>
      <c r="U118" s="486">
        <f>SUM(I118:T118)</f>
        <v>0</v>
      </c>
    </row>
    <row r="119" spans="1:21" s="80" customFormat="1" ht="39.75" customHeight="1" outlineLevel="1">
      <c r="A119" s="423">
        <v>2</v>
      </c>
      <c r="B119" s="424">
        <v>1</v>
      </c>
      <c r="C119" s="424" t="s">
        <v>73</v>
      </c>
      <c r="D119" s="418"/>
      <c r="E119" s="418"/>
      <c r="F119" s="433" t="s">
        <v>603</v>
      </c>
      <c r="G119" s="426">
        <f>G120+G121</f>
        <v>0</v>
      </c>
      <c r="H119" s="79"/>
      <c r="I119" s="407"/>
      <c r="J119" s="407"/>
      <c r="K119" s="407"/>
      <c r="L119" s="407"/>
      <c r="M119" s="407"/>
      <c r="N119" s="407"/>
      <c r="O119" s="407"/>
      <c r="P119" s="407"/>
      <c r="Q119" s="407"/>
      <c r="R119" s="407"/>
      <c r="S119" s="407"/>
      <c r="T119" s="407"/>
      <c r="U119" s="407"/>
    </row>
    <row r="120" spans="1:21" s="78" customFormat="1" ht="19.5" customHeight="1" outlineLevel="1">
      <c r="A120" s="453">
        <v>2</v>
      </c>
      <c r="B120" s="435">
        <v>1</v>
      </c>
      <c r="C120" s="435" t="s">
        <v>73</v>
      </c>
      <c r="D120" s="92">
        <v>5</v>
      </c>
      <c r="E120" s="92">
        <v>2</v>
      </c>
      <c r="F120" s="367" t="s">
        <v>43</v>
      </c>
      <c r="G120" s="454">
        <f>'D.2-Penj-APBDesa'!K906</f>
        <v>0</v>
      </c>
      <c r="H120" s="77"/>
      <c r="I120" s="408"/>
      <c r="J120" s="408"/>
      <c r="K120" s="408"/>
      <c r="L120" s="408"/>
      <c r="M120" s="408"/>
      <c r="N120" s="408"/>
      <c r="O120" s="408"/>
      <c r="P120" s="408"/>
      <c r="Q120" s="408"/>
      <c r="R120" s="408"/>
      <c r="S120" s="408"/>
      <c r="T120" s="408"/>
      <c r="U120" s="408"/>
    </row>
    <row r="121" spans="1:21" s="78" customFormat="1" ht="19.5" customHeight="1" outlineLevel="1">
      <c r="A121" s="453">
        <v>2</v>
      </c>
      <c r="B121" s="435">
        <v>1</v>
      </c>
      <c r="C121" s="435" t="s">
        <v>73</v>
      </c>
      <c r="D121" s="92">
        <v>5</v>
      </c>
      <c r="E121" s="92">
        <v>3</v>
      </c>
      <c r="F121" s="367" t="s">
        <v>55</v>
      </c>
      <c r="G121" s="454">
        <f>'D.2-Penj-APBDesa'!K921</f>
        <v>0</v>
      </c>
      <c r="H121" s="77"/>
      <c r="I121" s="408"/>
      <c r="J121" s="408"/>
      <c r="K121" s="408"/>
      <c r="L121" s="408"/>
      <c r="M121" s="408"/>
      <c r="N121" s="408"/>
      <c r="O121" s="408"/>
      <c r="P121" s="408"/>
      <c r="Q121" s="408"/>
      <c r="R121" s="408"/>
      <c r="S121" s="408"/>
      <c r="T121" s="408"/>
      <c r="U121" s="408"/>
    </row>
    <row r="122" spans="1:21" s="80" customFormat="1" ht="19.5" customHeight="1" outlineLevel="1">
      <c r="A122" s="423">
        <v>2</v>
      </c>
      <c r="B122" s="424">
        <v>1</v>
      </c>
      <c r="C122" s="424" t="s">
        <v>75</v>
      </c>
      <c r="D122" s="418"/>
      <c r="E122" s="418"/>
      <c r="F122" s="425" t="s">
        <v>350</v>
      </c>
      <c r="G122" s="426">
        <f>G123+G124</f>
        <v>0</v>
      </c>
      <c r="H122" s="79"/>
      <c r="I122" s="407"/>
      <c r="J122" s="407"/>
      <c r="K122" s="407"/>
      <c r="L122" s="407"/>
      <c r="M122" s="407"/>
      <c r="N122" s="407"/>
      <c r="O122" s="407"/>
      <c r="P122" s="407"/>
      <c r="Q122" s="407"/>
      <c r="R122" s="407"/>
      <c r="S122" s="407"/>
      <c r="T122" s="407"/>
      <c r="U122" s="407"/>
    </row>
    <row r="123" spans="1:21" s="78" customFormat="1" ht="19.5" customHeight="1" outlineLevel="1">
      <c r="A123" s="453">
        <v>2</v>
      </c>
      <c r="B123" s="435">
        <v>1</v>
      </c>
      <c r="C123" s="435" t="s">
        <v>75</v>
      </c>
      <c r="D123" s="92">
        <v>5</v>
      </c>
      <c r="E123" s="92">
        <v>2</v>
      </c>
      <c r="F123" s="367" t="s">
        <v>43</v>
      </c>
      <c r="G123" s="454">
        <f>'D.2-Penj-APBDesa'!K925</f>
        <v>0</v>
      </c>
      <c r="H123" s="77"/>
      <c r="I123" s="408"/>
      <c r="J123" s="408"/>
      <c r="K123" s="408"/>
      <c r="L123" s="408"/>
      <c r="M123" s="408"/>
      <c r="N123" s="408"/>
      <c r="O123" s="408"/>
      <c r="P123" s="408"/>
      <c r="Q123" s="408"/>
      <c r="R123" s="408"/>
      <c r="S123" s="408"/>
      <c r="T123" s="408"/>
      <c r="U123" s="408"/>
    </row>
    <row r="124" spans="1:21" s="78" customFormat="1" ht="19.5" customHeight="1" outlineLevel="1">
      <c r="A124" s="453">
        <v>2</v>
      </c>
      <c r="B124" s="435">
        <v>1</v>
      </c>
      <c r="C124" s="435" t="s">
        <v>75</v>
      </c>
      <c r="D124" s="92">
        <v>5</v>
      </c>
      <c r="E124" s="92">
        <v>3</v>
      </c>
      <c r="F124" s="367" t="s">
        <v>55</v>
      </c>
      <c r="G124" s="454">
        <f>'D.2-Penj-APBDesa'!K939</f>
        <v>0</v>
      </c>
      <c r="H124" s="77"/>
      <c r="I124" s="408"/>
      <c r="J124" s="408"/>
      <c r="K124" s="408"/>
      <c r="L124" s="408"/>
      <c r="M124" s="408"/>
      <c r="N124" s="408"/>
      <c r="O124" s="408"/>
      <c r="P124" s="408"/>
      <c r="Q124" s="408"/>
      <c r="R124" s="408"/>
      <c r="S124" s="408"/>
      <c r="T124" s="408"/>
      <c r="U124" s="408"/>
    </row>
    <row r="125" spans="1:21" s="80" customFormat="1" ht="19.5" customHeight="1" outlineLevel="1">
      <c r="A125" s="423">
        <v>2</v>
      </c>
      <c r="B125" s="424">
        <v>1</v>
      </c>
      <c r="C125" s="424" t="s">
        <v>77</v>
      </c>
      <c r="D125" s="418"/>
      <c r="E125" s="418"/>
      <c r="F125" s="425" t="s">
        <v>351</v>
      </c>
      <c r="G125" s="382">
        <f>G126</f>
        <v>0</v>
      </c>
      <c r="H125" s="79"/>
      <c r="I125" s="407"/>
      <c r="J125" s="407"/>
      <c r="K125" s="407"/>
      <c r="L125" s="407"/>
      <c r="M125" s="407"/>
      <c r="N125" s="407"/>
      <c r="O125" s="407"/>
      <c r="P125" s="407"/>
      <c r="Q125" s="407"/>
      <c r="R125" s="407"/>
      <c r="S125" s="407"/>
      <c r="T125" s="407"/>
      <c r="U125" s="407"/>
    </row>
    <row r="126" spans="1:21" s="78" customFormat="1" ht="19.5" customHeight="1" outlineLevel="1">
      <c r="A126" s="423">
        <v>2</v>
      </c>
      <c r="B126" s="424">
        <v>1</v>
      </c>
      <c r="C126" s="424" t="s">
        <v>77</v>
      </c>
      <c r="D126" s="92">
        <v>5</v>
      </c>
      <c r="E126" s="92">
        <v>2</v>
      </c>
      <c r="F126" s="367" t="s">
        <v>43</v>
      </c>
      <c r="G126" s="454">
        <f>'D.2-Penj-APBDesa'!K943</f>
        <v>0</v>
      </c>
      <c r="H126" s="77"/>
      <c r="I126" s="408"/>
      <c r="J126" s="408"/>
      <c r="K126" s="408"/>
      <c r="L126" s="408"/>
      <c r="M126" s="408"/>
      <c r="N126" s="408"/>
      <c r="O126" s="408"/>
      <c r="P126" s="408"/>
      <c r="Q126" s="408"/>
      <c r="R126" s="408"/>
      <c r="S126" s="408"/>
      <c r="T126" s="408"/>
      <c r="U126" s="408"/>
    </row>
    <row r="127" spans="1:21" s="80" customFormat="1" ht="19.5" customHeight="1" outlineLevel="1">
      <c r="A127" s="423">
        <v>2</v>
      </c>
      <c r="B127" s="424">
        <v>1</v>
      </c>
      <c r="C127" s="424" t="s">
        <v>585</v>
      </c>
      <c r="D127" s="418"/>
      <c r="E127" s="418"/>
      <c r="F127" s="433" t="s">
        <v>604</v>
      </c>
      <c r="G127" s="426">
        <f>G128+G129</f>
        <v>0</v>
      </c>
      <c r="H127" s="79"/>
      <c r="I127" s="407"/>
      <c r="J127" s="407"/>
      <c r="K127" s="407"/>
      <c r="L127" s="407"/>
      <c r="M127" s="407"/>
      <c r="N127" s="407"/>
      <c r="O127" s="407"/>
      <c r="P127" s="407"/>
      <c r="Q127" s="407"/>
      <c r="R127" s="407"/>
      <c r="S127" s="407"/>
      <c r="T127" s="407"/>
      <c r="U127" s="407"/>
    </row>
    <row r="128" spans="1:21" s="78" customFormat="1" ht="19.5" customHeight="1" outlineLevel="1">
      <c r="A128" s="453">
        <v>2</v>
      </c>
      <c r="B128" s="435">
        <v>1</v>
      </c>
      <c r="C128" s="435" t="s">
        <v>585</v>
      </c>
      <c r="D128" s="92">
        <v>5</v>
      </c>
      <c r="E128" s="92">
        <v>2</v>
      </c>
      <c r="F128" s="367" t="s">
        <v>43</v>
      </c>
      <c r="G128" s="454">
        <f>'D.2-Penj-APBDesa'!K947</f>
        <v>0</v>
      </c>
      <c r="H128" s="77"/>
      <c r="I128" s="408"/>
      <c r="J128" s="408"/>
      <c r="K128" s="408"/>
      <c r="L128" s="408"/>
      <c r="M128" s="408"/>
      <c r="N128" s="408"/>
      <c r="O128" s="408"/>
      <c r="P128" s="408"/>
      <c r="Q128" s="408"/>
      <c r="R128" s="408"/>
      <c r="S128" s="408"/>
      <c r="T128" s="408"/>
      <c r="U128" s="408"/>
    </row>
    <row r="129" spans="1:21" s="78" customFormat="1" ht="19.5" customHeight="1" outlineLevel="1">
      <c r="A129" s="453">
        <v>2</v>
      </c>
      <c r="B129" s="435">
        <v>1</v>
      </c>
      <c r="C129" s="435" t="s">
        <v>585</v>
      </c>
      <c r="D129" s="92">
        <v>5</v>
      </c>
      <c r="E129" s="92">
        <v>3</v>
      </c>
      <c r="F129" s="367" t="s">
        <v>55</v>
      </c>
      <c r="G129" s="454">
        <f>'D.2-Penj-APBDesa'!K966</f>
        <v>0</v>
      </c>
      <c r="H129" s="77"/>
      <c r="I129" s="408"/>
      <c r="J129" s="408"/>
      <c r="K129" s="408"/>
      <c r="L129" s="408"/>
      <c r="M129" s="408"/>
      <c r="N129" s="408"/>
      <c r="O129" s="408"/>
      <c r="P129" s="408"/>
      <c r="Q129" s="408"/>
      <c r="R129" s="408"/>
      <c r="S129" s="408"/>
      <c r="T129" s="408"/>
      <c r="U129" s="408"/>
    </row>
    <row r="130" spans="1:21" s="74" customFormat="1" ht="19.5" customHeight="1" outlineLevel="1" collapsed="1">
      <c r="A130" s="455">
        <v>2</v>
      </c>
      <c r="B130" s="444">
        <v>2</v>
      </c>
      <c r="C130" s="444"/>
      <c r="D130" s="380"/>
      <c r="E130" s="380"/>
      <c r="F130" s="456" t="s">
        <v>352</v>
      </c>
      <c r="G130" s="457">
        <f>G131+G134+G137+G139+G141+G143+G145+G147+G149+G151</f>
        <v>0</v>
      </c>
      <c r="H130" s="73"/>
      <c r="I130" s="405"/>
      <c r="J130" s="405"/>
      <c r="K130" s="405"/>
      <c r="L130" s="405"/>
      <c r="M130" s="405"/>
      <c r="N130" s="405"/>
      <c r="O130" s="405"/>
      <c r="P130" s="405"/>
      <c r="Q130" s="405"/>
      <c r="R130" s="405"/>
      <c r="S130" s="405"/>
      <c r="T130" s="405"/>
      <c r="U130" s="405"/>
    </row>
    <row r="131" spans="1:21" s="80" customFormat="1" ht="62.25" customHeight="1" outlineLevel="1">
      <c r="A131" s="423">
        <v>2</v>
      </c>
      <c r="B131" s="424">
        <v>2</v>
      </c>
      <c r="C131" s="424" t="s">
        <v>34</v>
      </c>
      <c r="D131" s="418"/>
      <c r="E131" s="418"/>
      <c r="F131" s="433" t="s">
        <v>605</v>
      </c>
      <c r="G131" s="426">
        <f>G132</f>
        <v>0</v>
      </c>
      <c r="H131" s="79"/>
      <c r="I131" s="407"/>
      <c r="J131" s="407"/>
      <c r="K131" s="407"/>
      <c r="L131" s="407"/>
      <c r="M131" s="407"/>
      <c r="N131" s="407"/>
      <c r="O131" s="407"/>
      <c r="P131" s="407"/>
      <c r="Q131" s="407"/>
      <c r="R131" s="407"/>
      <c r="S131" s="407"/>
      <c r="T131" s="407"/>
      <c r="U131" s="407"/>
    </row>
    <row r="132" spans="1:21" s="78" customFormat="1" ht="19.5" customHeight="1" outlineLevel="1">
      <c r="A132" s="453">
        <v>2</v>
      </c>
      <c r="B132" s="435">
        <v>2</v>
      </c>
      <c r="C132" s="435" t="s">
        <v>34</v>
      </c>
      <c r="D132" s="92">
        <v>5</v>
      </c>
      <c r="E132" s="92">
        <v>2</v>
      </c>
      <c r="F132" s="367" t="s">
        <v>43</v>
      </c>
      <c r="G132" s="454">
        <f>'D.2-Penj-APBDesa'!K975</f>
        <v>0</v>
      </c>
      <c r="H132" s="77"/>
      <c r="I132" s="408"/>
      <c r="J132" s="408"/>
      <c r="K132" s="408"/>
      <c r="L132" s="408"/>
      <c r="M132" s="408"/>
      <c r="N132" s="408"/>
      <c r="O132" s="408"/>
      <c r="P132" s="408"/>
      <c r="Q132" s="408"/>
      <c r="R132" s="408"/>
      <c r="S132" s="408"/>
      <c r="T132" s="408"/>
      <c r="U132" s="408"/>
    </row>
    <row r="133" spans="1:21" s="78" customFormat="1" ht="19.5" customHeight="1" outlineLevel="1">
      <c r="A133" s="453">
        <v>2</v>
      </c>
      <c r="B133" s="435">
        <v>2</v>
      </c>
      <c r="C133" s="435" t="s">
        <v>34</v>
      </c>
      <c r="D133" s="92">
        <v>5</v>
      </c>
      <c r="E133" s="92">
        <v>3</v>
      </c>
      <c r="F133" s="367" t="s">
        <v>55</v>
      </c>
      <c r="G133" s="454">
        <f>'D.2-Penj-APBDesa'!K1013</f>
        <v>0</v>
      </c>
      <c r="H133" s="77"/>
      <c r="I133" s="408"/>
      <c r="J133" s="408"/>
      <c r="K133" s="408"/>
      <c r="L133" s="408"/>
      <c r="M133" s="408"/>
      <c r="N133" s="408"/>
      <c r="O133" s="408"/>
      <c r="P133" s="408"/>
      <c r="Q133" s="408"/>
      <c r="R133" s="408"/>
      <c r="S133" s="408"/>
      <c r="T133" s="408"/>
      <c r="U133" s="408"/>
    </row>
    <row r="134" spans="1:21" s="80" customFormat="1" ht="31.5" customHeight="1" outlineLevel="1" collapsed="1">
      <c r="A134" s="423">
        <v>2</v>
      </c>
      <c r="B134" s="424">
        <v>2</v>
      </c>
      <c r="C134" s="424" t="s">
        <v>37</v>
      </c>
      <c r="D134" s="418"/>
      <c r="E134" s="418"/>
      <c r="F134" s="433" t="s">
        <v>606</v>
      </c>
      <c r="G134" s="426">
        <f>G136+G135</f>
        <v>0</v>
      </c>
      <c r="H134" s="79" t="s">
        <v>48</v>
      </c>
      <c r="I134" s="407"/>
      <c r="J134" s="407"/>
      <c r="K134" s="407"/>
      <c r="L134" s="407"/>
      <c r="M134" s="407"/>
      <c r="N134" s="407"/>
      <c r="O134" s="407"/>
      <c r="P134" s="407"/>
      <c r="Q134" s="407"/>
      <c r="R134" s="407"/>
      <c r="S134" s="407"/>
      <c r="T134" s="407"/>
      <c r="U134" s="407"/>
    </row>
    <row r="135" spans="1:21" s="78" customFormat="1" ht="19.5" customHeight="1" outlineLevel="1">
      <c r="A135" s="453">
        <v>2</v>
      </c>
      <c r="B135" s="435">
        <v>2</v>
      </c>
      <c r="C135" s="435" t="s">
        <v>37</v>
      </c>
      <c r="D135" s="92">
        <v>5</v>
      </c>
      <c r="E135" s="92">
        <v>2</v>
      </c>
      <c r="F135" s="367" t="s">
        <v>43</v>
      </c>
      <c r="G135" s="454"/>
      <c r="H135" s="77"/>
      <c r="I135" s="407"/>
      <c r="J135" s="407"/>
      <c r="K135" s="486">
        <f>G135/4</f>
        <v>0</v>
      </c>
      <c r="L135" s="408"/>
      <c r="M135" s="408"/>
      <c r="N135" s="486">
        <f>K135</f>
        <v>0</v>
      </c>
      <c r="O135" s="408"/>
      <c r="P135" s="408"/>
      <c r="Q135" s="486">
        <f>N135</f>
        <v>0</v>
      </c>
      <c r="R135" s="408"/>
      <c r="S135" s="408"/>
      <c r="T135" s="486">
        <f>Q135</f>
        <v>0</v>
      </c>
      <c r="U135" s="486">
        <f>SUM(I135:T135)</f>
        <v>0</v>
      </c>
    </row>
    <row r="136" spans="1:21" s="78" customFormat="1" ht="19.5" customHeight="1" outlineLevel="1">
      <c r="A136" s="453">
        <v>2</v>
      </c>
      <c r="B136" s="435">
        <v>2</v>
      </c>
      <c r="C136" s="435" t="s">
        <v>37</v>
      </c>
      <c r="D136" s="92">
        <v>5</v>
      </c>
      <c r="E136" s="92">
        <v>3</v>
      </c>
      <c r="F136" s="367" t="s">
        <v>55</v>
      </c>
      <c r="G136" s="454">
        <f>'D.2-Penj-APBDesa'!K1036</f>
        <v>0</v>
      </c>
      <c r="H136" s="77"/>
      <c r="I136" s="408"/>
      <c r="J136" s="408"/>
      <c r="K136" s="408"/>
      <c r="L136" s="408"/>
      <c r="M136" s="408"/>
      <c r="N136" s="408"/>
      <c r="O136" s="408"/>
      <c r="P136" s="408"/>
      <c r="Q136" s="408"/>
      <c r="R136" s="408"/>
      <c r="S136" s="408"/>
      <c r="T136" s="408"/>
      <c r="U136" s="408"/>
    </row>
    <row r="137" spans="1:21" s="80" customFormat="1" ht="43.5" customHeight="1" outlineLevel="1">
      <c r="A137" s="423">
        <v>2</v>
      </c>
      <c r="B137" s="424">
        <v>2</v>
      </c>
      <c r="C137" s="424" t="s">
        <v>39</v>
      </c>
      <c r="D137" s="418"/>
      <c r="E137" s="418"/>
      <c r="F137" s="433" t="s">
        <v>607</v>
      </c>
      <c r="G137" s="426">
        <f>G138</f>
        <v>0</v>
      </c>
      <c r="H137" s="79"/>
      <c r="I137" s="407"/>
      <c r="J137" s="407"/>
      <c r="K137" s="407"/>
      <c r="L137" s="407"/>
      <c r="M137" s="407"/>
      <c r="N137" s="407"/>
      <c r="O137" s="407"/>
      <c r="P137" s="407"/>
      <c r="Q137" s="407"/>
      <c r="R137" s="407"/>
      <c r="S137" s="407"/>
      <c r="T137" s="407"/>
      <c r="U137" s="407"/>
    </row>
    <row r="138" spans="1:21" s="78" customFormat="1" ht="19.5" customHeight="1" outlineLevel="1">
      <c r="A138" s="453">
        <v>2</v>
      </c>
      <c r="B138" s="435">
        <v>2</v>
      </c>
      <c r="C138" s="435" t="s">
        <v>39</v>
      </c>
      <c r="D138" s="92">
        <v>5</v>
      </c>
      <c r="E138" s="92">
        <v>2</v>
      </c>
      <c r="F138" s="367" t="s">
        <v>43</v>
      </c>
      <c r="G138" s="454">
        <f>'D.2-Penj-APBDesa'!K1041</f>
        <v>0</v>
      </c>
      <c r="H138" s="77"/>
      <c r="I138" s="408"/>
      <c r="J138" s="408"/>
      <c r="K138" s="408"/>
      <c r="L138" s="408"/>
      <c r="M138" s="408"/>
      <c r="N138" s="408"/>
      <c r="O138" s="408"/>
      <c r="P138" s="408"/>
      <c r="Q138" s="408"/>
      <c r="R138" s="408"/>
      <c r="S138" s="408"/>
      <c r="T138" s="408"/>
      <c r="U138" s="408"/>
    </row>
    <row r="139" spans="1:21" s="80" customFormat="1" ht="19.5" customHeight="1" outlineLevel="1">
      <c r="A139" s="423">
        <v>2</v>
      </c>
      <c r="B139" s="424">
        <v>2</v>
      </c>
      <c r="C139" s="424" t="s">
        <v>41</v>
      </c>
      <c r="D139" s="418"/>
      <c r="E139" s="418"/>
      <c r="F139" s="433" t="s">
        <v>356</v>
      </c>
      <c r="G139" s="426">
        <f>G140</f>
        <v>0</v>
      </c>
      <c r="H139" s="79"/>
      <c r="I139" s="407"/>
      <c r="J139" s="407"/>
      <c r="K139" s="407"/>
      <c r="L139" s="407"/>
      <c r="M139" s="407"/>
      <c r="N139" s="407"/>
      <c r="O139" s="407"/>
      <c r="P139" s="407"/>
      <c r="Q139" s="407"/>
      <c r="R139" s="407"/>
      <c r="S139" s="407"/>
      <c r="T139" s="407"/>
      <c r="U139" s="407"/>
    </row>
    <row r="140" spans="1:21" s="78" customFormat="1" ht="19.5" customHeight="1" outlineLevel="1">
      <c r="A140" s="453">
        <v>2</v>
      </c>
      <c r="B140" s="435">
        <v>2</v>
      </c>
      <c r="C140" s="435" t="s">
        <v>41</v>
      </c>
      <c r="D140" s="92">
        <v>5</v>
      </c>
      <c r="E140" s="92">
        <v>2</v>
      </c>
      <c r="F140" s="367" t="s">
        <v>43</v>
      </c>
      <c r="G140" s="454">
        <f>'D.2-Penj-APBDesa'!K1064</f>
        <v>0</v>
      </c>
      <c r="H140" s="77"/>
      <c r="I140" s="408"/>
      <c r="J140" s="408"/>
      <c r="K140" s="408"/>
      <c r="L140" s="408"/>
      <c r="M140" s="408"/>
      <c r="N140" s="408"/>
      <c r="O140" s="408"/>
      <c r="P140" s="408"/>
      <c r="Q140" s="408"/>
      <c r="R140" s="408"/>
      <c r="S140" s="408"/>
      <c r="T140" s="408"/>
      <c r="U140" s="408"/>
    </row>
    <row r="141" spans="1:21" s="80" customFormat="1" ht="19.5" customHeight="1" outlineLevel="1">
      <c r="A141" s="423">
        <v>2</v>
      </c>
      <c r="B141" s="424">
        <v>2</v>
      </c>
      <c r="C141" s="424" t="s">
        <v>45</v>
      </c>
      <c r="D141" s="418"/>
      <c r="E141" s="418"/>
      <c r="F141" s="433" t="s">
        <v>357</v>
      </c>
      <c r="G141" s="426">
        <f>G142</f>
        <v>0</v>
      </c>
      <c r="H141" s="79"/>
      <c r="I141" s="407"/>
      <c r="J141" s="407"/>
      <c r="K141" s="407"/>
      <c r="L141" s="407"/>
      <c r="M141" s="407"/>
      <c r="N141" s="407"/>
      <c r="O141" s="407"/>
      <c r="P141" s="407"/>
      <c r="Q141" s="407"/>
      <c r="R141" s="407"/>
      <c r="S141" s="407"/>
      <c r="T141" s="407"/>
      <c r="U141" s="407"/>
    </row>
    <row r="142" spans="1:21" s="78" customFormat="1" ht="19.5" customHeight="1" outlineLevel="1">
      <c r="A142" s="453">
        <v>2</v>
      </c>
      <c r="B142" s="435">
        <v>2</v>
      </c>
      <c r="C142" s="435" t="s">
        <v>45</v>
      </c>
      <c r="D142" s="92">
        <v>5</v>
      </c>
      <c r="E142" s="92">
        <v>2</v>
      </c>
      <c r="F142" s="367" t="s">
        <v>43</v>
      </c>
      <c r="G142" s="454">
        <f>'D.2-Penj-APBDesa'!K1101</f>
        <v>0</v>
      </c>
      <c r="H142" s="77"/>
      <c r="I142" s="408"/>
      <c r="J142" s="408"/>
      <c r="K142" s="408"/>
      <c r="L142" s="408"/>
      <c r="M142" s="408"/>
      <c r="N142" s="408"/>
      <c r="O142" s="408"/>
      <c r="P142" s="408"/>
      <c r="Q142" s="408"/>
      <c r="R142" s="408"/>
      <c r="S142" s="408"/>
      <c r="T142" s="408"/>
      <c r="U142" s="408"/>
    </row>
    <row r="143" spans="1:21" s="80" customFormat="1" ht="19.5" customHeight="1" outlineLevel="1">
      <c r="A143" s="423">
        <v>2</v>
      </c>
      <c r="B143" s="424">
        <v>2</v>
      </c>
      <c r="C143" s="424" t="s">
        <v>49</v>
      </c>
      <c r="D143" s="418"/>
      <c r="E143" s="418"/>
      <c r="F143" s="433" t="s">
        <v>358</v>
      </c>
      <c r="G143" s="426">
        <f>G144</f>
        <v>0</v>
      </c>
      <c r="H143" s="79"/>
      <c r="I143" s="407"/>
      <c r="J143" s="407"/>
      <c r="K143" s="407"/>
      <c r="L143" s="407"/>
      <c r="M143" s="407"/>
      <c r="N143" s="407"/>
      <c r="O143" s="407"/>
      <c r="P143" s="407"/>
      <c r="Q143" s="407"/>
      <c r="R143" s="407"/>
      <c r="S143" s="407"/>
      <c r="T143" s="407"/>
      <c r="U143" s="407"/>
    </row>
    <row r="144" spans="1:21" s="78" customFormat="1" ht="19.5" customHeight="1" outlineLevel="1">
      <c r="A144" s="453">
        <v>2</v>
      </c>
      <c r="B144" s="435">
        <v>2</v>
      </c>
      <c r="C144" s="435" t="s">
        <v>49</v>
      </c>
      <c r="D144" s="92">
        <v>5</v>
      </c>
      <c r="E144" s="92">
        <v>2</v>
      </c>
      <c r="F144" s="367" t="s">
        <v>43</v>
      </c>
      <c r="G144" s="454">
        <f>'D.2-Penj-APBDesa'!K1122</f>
        <v>0</v>
      </c>
      <c r="H144" s="77"/>
      <c r="I144" s="408"/>
      <c r="J144" s="408"/>
      <c r="K144" s="408"/>
      <c r="L144" s="408"/>
      <c r="M144" s="408"/>
      <c r="N144" s="408"/>
      <c r="O144" s="408"/>
      <c r="P144" s="408"/>
      <c r="Q144" s="408"/>
      <c r="R144" s="408"/>
      <c r="S144" s="408"/>
      <c r="T144" s="408"/>
      <c r="U144" s="408"/>
    </row>
    <row r="145" spans="1:21" s="80" customFormat="1" ht="19.5" customHeight="1" outlineLevel="1">
      <c r="A145" s="423">
        <v>2</v>
      </c>
      <c r="B145" s="424">
        <v>2</v>
      </c>
      <c r="C145" s="424" t="s">
        <v>51</v>
      </c>
      <c r="D145" s="418"/>
      <c r="E145" s="418"/>
      <c r="F145" s="433" t="s">
        <v>359</v>
      </c>
      <c r="G145" s="426">
        <f>G146</f>
        <v>0</v>
      </c>
      <c r="H145" s="79"/>
      <c r="I145" s="407"/>
      <c r="J145" s="407"/>
      <c r="K145" s="407"/>
      <c r="L145" s="407"/>
      <c r="M145" s="407"/>
      <c r="N145" s="407"/>
      <c r="O145" s="407"/>
      <c r="P145" s="407"/>
      <c r="Q145" s="407"/>
      <c r="R145" s="407"/>
      <c r="S145" s="407"/>
      <c r="T145" s="407"/>
      <c r="U145" s="407"/>
    </row>
    <row r="146" spans="1:21" s="78" customFormat="1" ht="19.5" customHeight="1" outlineLevel="1">
      <c r="A146" s="453">
        <v>2</v>
      </c>
      <c r="B146" s="435">
        <v>2</v>
      </c>
      <c r="C146" s="435" t="s">
        <v>51</v>
      </c>
      <c r="D146" s="92">
        <v>5</v>
      </c>
      <c r="E146" s="92">
        <v>2</v>
      </c>
      <c r="F146" s="367" t="s">
        <v>43</v>
      </c>
      <c r="G146" s="454">
        <f>'D.2-Penj-APBDesa'!K1141</f>
        <v>0</v>
      </c>
      <c r="H146" s="77"/>
      <c r="I146" s="408"/>
      <c r="J146" s="408"/>
      <c r="K146" s="408"/>
      <c r="L146" s="408"/>
      <c r="M146" s="408"/>
      <c r="N146" s="408"/>
      <c r="O146" s="408"/>
      <c r="P146" s="408"/>
      <c r="Q146" s="408"/>
      <c r="R146" s="408"/>
      <c r="S146" s="408"/>
      <c r="T146" s="408"/>
      <c r="U146" s="408"/>
    </row>
    <row r="147" spans="1:21" s="80" customFormat="1" ht="19.5" customHeight="1" outlineLevel="1">
      <c r="A147" s="423">
        <v>2</v>
      </c>
      <c r="B147" s="424">
        <v>2</v>
      </c>
      <c r="C147" s="424" t="s">
        <v>73</v>
      </c>
      <c r="D147" s="418"/>
      <c r="E147" s="418"/>
      <c r="F147" s="433" t="s">
        <v>360</v>
      </c>
      <c r="G147" s="426">
        <f>G148</f>
        <v>0</v>
      </c>
      <c r="H147" s="79"/>
      <c r="I147" s="407"/>
      <c r="J147" s="407"/>
      <c r="K147" s="407"/>
      <c r="L147" s="407"/>
      <c r="M147" s="407"/>
      <c r="N147" s="407"/>
      <c r="O147" s="407"/>
      <c r="P147" s="407"/>
      <c r="Q147" s="407"/>
      <c r="R147" s="407"/>
      <c r="S147" s="407"/>
      <c r="T147" s="407"/>
      <c r="U147" s="407"/>
    </row>
    <row r="148" spans="1:21" s="78" customFormat="1" ht="19.5" customHeight="1" outlineLevel="1">
      <c r="A148" s="453">
        <v>2</v>
      </c>
      <c r="B148" s="435">
        <v>2</v>
      </c>
      <c r="C148" s="424" t="s">
        <v>73</v>
      </c>
      <c r="D148" s="92">
        <v>5</v>
      </c>
      <c r="E148" s="92">
        <v>2</v>
      </c>
      <c r="F148" s="367" t="s">
        <v>43</v>
      </c>
      <c r="G148" s="454">
        <f>'D.2-Penj-APBDesa'!K1162</f>
        <v>0</v>
      </c>
      <c r="H148" s="77"/>
      <c r="I148" s="408"/>
      <c r="J148" s="408"/>
      <c r="K148" s="408"/>
      <c r="L148" s="408"/>
      <c r="M148" s="408"/>
      <c r="N148" s="408"/>
      <c r="O148" s="408"/>
      <c r="P148" s="408"/>
      <c r="Q148" s="408"/>
      <c r="R148" s="408"/>
      <c r="S148" s="408"/>
      <c r="T148" s="408"/>
      <c r="U148" s="408"/>
    </row>
    <row r="149" spans="1:21" s="80" customFormat="1" ht="39.75" customHeight="1" outlineLevel="1">
      <c r="A149" s="423">
        <v>2</v>
      </c>
      <c r="B149" s="424">
        <v>2</v>
      </c>
      <c r="C149" s="424" t="s">
        <v>75</v>
      </c>
      <c r="D149" s="418"/>
      <c r="E149" s="418"/>
      <c r="F149" s="433" t="s">
        <v>361</v>
      </c>
      <c r="G149" s="426">
        <f>G150</f>
        <v>0</v>
      </c>
      <c r="H149" s="79"/>
      <c r="I149" s="407"/>
      <c r="J149" s="407"/>
      <c r="K149" s="407"/>
      <c r="L149" s="407"/>
      <c r="M149" s="407"/>
      <c r="N149" s="407"/>
      <c r="O149" s="407"/>
      <c r="P149" s="407"/>
      <c r="Q149" s="407"/>
      <c r="R149" s="407"/>
      <c r="S149" s="407"/>
      <c r="T149" s="407"/>
      <c r="U149" s="407"/>
    </row>
    <row r="150" spans="1:21" s="81" customFormat="1" ht="19.5" customHeight="1" outlineLevel="1">
      <c r="A150" s="453">
        <v>2</v>
      </c>
      <c r="B150" s="435">
        <v>2</v>
      </c>
      <c r="C150" s="435" t="s">
        <v>75</v>
      </c>
      <c r="D150" s="92">
        <v>5</v>
      </c>
      <c r="E150" s="92">
        <v>3</v>
      </c>
      <c r="F150" s="367" t="s">
        <v>55</v>
      </c>
      <c r="G150" s="454">
        <f>'D.2-Penj-APBDesa'!K1170</f>
        <v>0</v>
      </c>
      <c r="H150" s="77"/>
      <c r="I150" s="408"/>
      <c r="J150" s="408"/>
      <c r="K150" s="408"/>
      <c r="L150" s="408"/>
      <c r="M150" s="408"/>
      <c r="N150" s="408"/>
      <c r="O150" s="408"/>
      <c r="P150" s="408"/>
      <c r="Q150" s="408"/>
      <c r="R150" s="408"/>
      <c r="S150" s="408"/>
      <c r="T150" s="408"/>
      <c r="U150" s="408"/>
    </row>
    <row r="151" spans="1:21" s="80" customFormat="1" ht="20.100000000000001" customHeight="1" outlineLevel="1">
      <c r="A151" s="423">
        <v>2</v>
      </c>
      <c r="B151" s="424">
        <v>2</v>
      </c>
      <c r="C151" s="424" t="s">
        <v>585</v>
      </c>
      <c r="D151" s="418"/>
      <c r="E151" s="418"/>
      <c r="F151" s="433" t="s">
        <v>608</v>
      </c>
      <c r="G151" s="426">
        <f>G152+G153</f>
        <v>0</v>
      </c>
      <c r="H151" s="79"/>
      <c r="I151" s="407"/>
      <c r="J151" s="407"/>
      <c r="K151" s="407"/>
      <c r="L151" s="407"/>
      <c r="M151" s="407"/>
      <c r="N151" s="407"/>
      <c r="O151" s="407"/>
      <c r="P151" s="407"/>
      <c r="Q151" s="407"/>
      <c r="R151" s="407"/>
      <c r="S151" s="407"/>
      <c r="T151" s="407"/>
      <c r="U151" s="407"/>
    </row>
    <row r="152" spans="1:21" s="78" customFormat="1" ht="20.100000000000001" customHeight="1" outlineLevel="1">
      <c r="A152" s="453">
        <v>2</v>
      </c>
      <c r="B152" s="435">
        <v>2</v>
      </c>
      <c r="C152" s="435" t="s">
        <v>585</v>
      </c>
      <c r="D152" s="92">
        <v>5</v>
      </c>
      <c r="E152" s="92">
        <v>2</v>
      </c>
      <c r="F152" s="367" t="s">
        <v>43</v>
      </c>
      <c r="G152" s="454">
        <f>'D.2-Penj-APBDesa'!K1197</f>
        <v>0</v>
      </c>
      <c r="H152" s="77"/>
      <c r="I152" s="408"/>
      <c r="J152" s="408"/>
      <c r="K152" s="408"/>
      <c r="L152" s="408"/>
      <c r="M152" s="408"/>
      <c r="N152" s="408"/>
      <c r="O152" s="408"/>
      <c r="P152" s="408"/>
      <c r="Q152" s="408"/>
      <c r="R152" s="408"/>
      <c r="S152" s="408"/>
      <c r="T152" s="408"/>
      <c r="U152" s="408"/>
    </row>
    <row r="153" spans="1:21" s="78" customFormat="1" ht="20.100000000000001" customHeight="1" outlineLevel="1">
      <c r="A153" s="453">
        <v>2</v>
      </c>
      <c r="B153" s="435">
        <v>2</v>
      </c>
      <c r="C153" s="435" t="s">
        <v>585</v>
      </c>
      <c r="D153" s="92">
        <v>5</v>
      </c>
      <c r="E153" s="92">
        <v>3</v>
      </c>
      <c r="F153" s="367" t="s">
        <v>55</v>
      </c>
      <c r="G153" s="454"/>
      <c r="H153" s="77"/>
      <c r="I153" s="408"/>
      <c r="J153" s="408"/>
      <c r="K153" s="408"/>
      <c r="L153" s="408"/>
      <c r="M153" s="408"/>
      <c r="N153" s="408"/>
      <c r="O153" s="408"/>
      <c r="P153" s="408"/>
      <c r="Q153" s="408"/>
      <c r="R153" s="408"/>
      <c r="S153" s="408"/>
      <c r="T153" s="408"/>
      <c r="U153" s="408"/>
    </row>
    <row r="154" spans="1:21" s="74" customFormat="1" ht="20.100000000000001" customHeight="1" outlineLevel="1" collapsed="1">
      <c r="A154" s="455">
        <v>2</v>
      </c>
      <c r="B154" s="444">
        <v>3</v>
      </c>
      <c r="C154" s="452"/>
      <c r="D154" s="380"/>
      <c r="E154" s="380"/>
      <c r="F154" s="456" t="s">
        <v>362</v>
      </c>
      <c r="G154" s="447">
        <f>G155+G157+G159+G161+G163+G165+G167+G169+G171+G173+G175+G177+G179+G181+G183+G185+G178+G189+G191</f>
        <v>0</v>
      </c>
      <c r="H154" s="73"/>
      <c r="I154" s="405"/>
      <c r="J154" s="405"/>
      <c r="K154" s="405"/>
      <c r="L154" s="405"/>
      <c r="M154" s="405"/>
      <c r="N154" s="405"/>
      <c r="O154" s="405"/>
      <c r="P154" s="405"/>
      <c r="Q154" s="405"/>
      <c r="R154" s="405"/>
      <c r="S154" s="405"/>
      <c r="T154" s="405"/>
      <c r="U154" s="405"/>
    </row>
    <row r="155" spans="1:21" s="80" customFormat="1" ht="20.100000000000001" customHeight="1" outlineLevel="1">
      <c r="A155" s="423">
        <v>2</v>
      </c>
      <c r="B155" s="424">
        <v>3</v>
      </c>
      <c r="C155" s="424" t="s">
        <v>34</v>
      </c>
      <c r="D155" s="418"/>
      <c r="E155" s="418"/>
      <c r="F155" s="433" t="s">
        <v>363</v>
      </c>
      <c r="G155" s="426">
        <f>G156</f>
        <v>0</v>
      </c>
      <c r="H155" s="79"/>
      <c r="I155" s="407"/>
      <c r="J155" s="407"/>
      <c r="K155" s="407"/>
      <c r="L155" s="407"/>
      <c r="M155" s="407"/>
      <c r="N155" s="407"/>
      <c r="O155" s="407"/>
      <c r="P155" s="407"/>
      <c r="Q155" s="407"/>
      <c r="R155" s="407"/>
      <c r="S155" s="407"/>
      <c r="T155" s="407"/>
      <c r="U155" s="407"/>
    </row>
    <row r="156" spans="1:21" s="78" customFormat="1" ht="20.100000000000001" customHeight="1" outlineLevel="1">
      <c r="A156" s="453">
        <v>2</v>
      </c>
      <c r="B156" s="435">
        <v>3</v>
      </c>
      <c r="C156" s="435" t="s">
        <v>34</v>
      </c>
      <c r="D156" s="92">
        <v>5</v>
      </c>
      <c r="E156" s="92">
        <v>2</v>
      </c>
      <c r="F156" s="367" t="s">
        <v>43</v>
      </c>
      <c r="G156" s="454">
        <f>'D.2-Penj-APBDesa'!K1235</f>
        <v>0</v>
      </c>
      <c r="H156" s="77"/>
      <c r="I156" s="408"/>
      <c r="J156" s="408"/>
      <c r="K156" s="408"/>
      <c r="L156" s="408"/>
      <c r="M156" s="408"/>
      <c r="N156" s="408"/>
      <c r="O156" s="408"/>
      <c r="P156" s="408"/>
      <c r="Q156" s="408"/>
      <c r="R156" s="408"/>
      <c r="S156" s="408"/>
      <c r="T156" s="408"/>
      <c r="U156" s="408"/>
    </row>
    <row r="157" spans="1:21" s="80" customFormat="1" ht="20.100000000000001" customHeight="1" outlineLevel="1">
      <c r="A157" s="423">
        <v>2</v>
      </c>
      <c r="B157" s="424">
        <v>3</v>
      </c>
      <c r="C157" s="424" t="s">
        <v>37</v>
      </c>
      <c r="D157" s="418"/>
      <c r="E157" s="418"/>
      <c r="F157" s="433" t="s">
        <v>364</v>
      </c>
      <c r="G157" s="426">
        <f>G158</f>
        <v>0</v>
      </c>
      <c r="H157" s="79"/>
      <c r="I157" s="407"/>
      <c r="J157" s="407"/>
      <c r="K157" s="407"/>
      <c r="L157" s="407"/>
      <c r="M157" s="407"/>
      <c r="N157" s="407"/>
      <c r="O157" s="407"/>
      <c r="P157" s="407"/>
      <c r="Q157" s="407"/>
      <c r="R157" s="407"/>
      <c r="S157" s="407"/>
      <c r="T157" s="407"/>
      <c r="U157" s="407"/>
    </row>
    <row r="158" spans="1:21" s="78" customFormat="1" ht="20.100000000000001" customHeight="1" outlineLevel="1">
      <c r="A158" s="453">
        <v>2</v>
      </c>
      <c r="B158" s="435">
        <v>3</v>
      </c>
      <c r="C158" s="435" t="s">
        <v>37</v>
      </c>
      <c r="D158" s="92">
        <v>5</v>
      </c>
      <c r="E158" s="92">
        <v>2</v>
      </c>
      <c r="F158" s="367" t="s">
        <v>43</v>
      </c>
      <c r="G158" s="454">
        <f>'D.2-Penj-APBDesa'!K1239</f>
        <v>0</v>
      </c>
      <c r="H158" s="77"/>
      <c r="I158" s="408"/>
      <c r="J158" s="408"/>
      <c r="K158" s="408"/>
      <c r="L158" s="408"/>
      <c r="M158" s="408"/>
      <c r="N158" s="408"/>
      <c r="O158" s="408"/>
      <c r="P158" s="408"/>
      <c r="Q158" s="408"/>
      <c r="R158" s="408"/>
      <c r="S158" s="408"/>
      <c r="T158" s="408"/>
      <c r="U158" s="408"/>
    </row>
    <row r="159" spans="1:21" s="80" customFormat="1" ht="20.100000000000001" customHeight="1" outlineLevel="1">
      <c r="A159" s="423">
        <v>2</v>
      </c>
      <c r="B159" s="424">
        <v>3</v>
      </c>
      <c r="C159" s="424" t="s">
        <v>39</v>
      </c>
      <c r="D159" s="418"/>
      <c r="E159" s="418"/>
      <c r="F159" s="433" t="s">
        <v>365</v>
      </c>
      <c r="G159" s="426">
        <f>G160</f>
        <v>0</v>
      </c>
      <c r="H159" s="79"/>
      <c r="I159" s="407"/>
      <c r="J159" s="407"/>
      <c r="K159" s="407"/>
      <c r="L159" s="407"/>
      <c r="M159" s="407"/>
      <c r="N159" s="407"/>
      <c r="O159" s="407"/>
      <c r="P159" s="407"/>
      <c r="Q159" s="407"/>
      <c r="R159" s="407"/>
      <c r="S159" s="407"/>
      <c r="T159" s="407"/>
      <c r="U159" s="407"/>
    </row>
    <row r="160" spans="1:21" s="78" customFormat="1" ht="20.100000000000001" customHeight="1" outlineLevel="1">
      <c r="A160" s="453">
        <v>2</v>
      </c>
      <c r="B160" s="435">
        <v>3</v>
      </c>
      <c r="C160" s="435" t="s">
        <v>39</v>
      </c>
      <c r="D160" s="92">
        <v>5</v>
      </c>
      <c r="E160" s="92">
        <v>2</v>
      </c>
      <c r="F160" s="367" t="s">
        <v>43</v>
      </c>
      <c r="G160" s="454">
        <f>'D.2-Penj-APBDesa'!K1243</f>
        <v>0</v>
      </c>
      <c r="H160" s="77"/>
      <c r="I160" s="408"/>
      <c r="J160" s="408"/>
      <c r="K160" s="408"/>
      <c r="L160" s="408"/>
      <c r="M160" s="408"/>
      <c r="N160" s="408"/>
      <c r="O160" s="408"/>
      <c r="P160" s="408"/>
      <c r="Q160" s="408"/>
      <c r="R160" s="408"/>
      <c r="S160" s="408"/>
      <c r="T160" s="408"/>
      <c r="U160" s="408"/>
    </row>
    <row r="161" spans="1:21" s="80" customFormat="1" ht="20.100000000000001" customHeight="1" outlineLevel="1">
      <c r="A161" s="423">
        <v>2</v>
      </c>
      <c r="B161" s="424">
        <v>3</v>
      </c>
      <c r="C161" s="424" t="s">
        <v>41</v>
      </c>
      <c r="D161" s="418"/>
      <c r="E161" s="418"/>
      <c r="F161" s="433" t="s">
        <v>366</v>
      </c>
      <c r="G161" s="426">
        <f>G162</f>
        <v>0</v>
      </c>
      <c r="H161" s="79"/>
      <c r="I161" s="407"/>
      <c r="J161" s="407"/>
      <c r="K161" s="407"/>
      <c r="L161" s="407"/>
      <c r="M161" s="407"/>
      <c r="N161" s="407"/>
      <c r="O161" s="407"/>
      <c r="P161" s="407"/>
      <c r="Q161" s="407"/>
      <c r="R161" s="407"/>
      <c r="S161" s="407"/>
      <c r="T161" s="407"/>
      <c r="U161" s="407"/>
    </row>
    <row r="162" spans="1:21" s="78" customFormat="1" ht="20.100000000000001" customHeight="1" outlineLevel="1">
      <c r="A162" s="453">
        <v>2</v>
      </c>
      <c r="B162" s="435">
        <v>3</v>
      </c>
      <c r="C162" s="435" t="s">
        <v>41</v>
      </c>
      <c r="D162" s="92">
        <v>5</v>
      </c>
      <c r="E162" s="92">
        <v>2</v>
      </c>
      <c r="F162" s="367" t="s">
        <v>43</v>
      </c>
      <c r="G162" s="454">
        <f>'D.2-Penj-APBDesa'!K1247</f>
        <v>0</v>
      </c>
      <c r="H162" s="77"/>
      <c r="I162" s="408"/>
      <c r="J162" s="408"/>
      <c r="K162" s="408"/>
      <c r="L162" s="408"/>
      <c r="M162" s="408"/>
      <c r="N162" s="408"/>
      <c r="O162" s="408"/>
      <c r="P162" s="408"/>
      <c r="Q162" s="408"/>
      <c r="R162" s="408"/>
      <c r="S162" s="408"/>
      <c r="T162" s="408"/>
      <c r="U162" s="408"/>
    </row>
    <row r="163" spans="1:21" s="80" customFormat="1" ht="45.75" customHeight="1" outlineLevel="1">
      <c r="A163" s="423">
        <v>2</v>
      </c>
      <c r="B163" s="424">
        <v>3</v>
      </c>
      <c r="C163" s="424" t="s">
        <v>45</v>
      </c>
      <c r="D163" s="418"/>
      <c r="E163" s="418"/>
      <c r="F163" s="433" t="s">
        <v>367</v>
      </c>
      <c r="G163" s="426">
        <f>G164</f>
        <v>0</v>
      </c>
      <c r="H163" s="79"/>
      <c r="I163" s="407"/>
      <c r="J163" s="407"/>
      <c r="K163" s="407"/>
      <c r="L163" s="407"/>
      <c r="M163" s="407"/>
      <c r="N163" s="407"/>
      <c r="O163" s="407"/>
      <c r="P163" s="407"/>
      <c r="Q163" s="407"/>
      <c r="R163" s="407"/>
      <c r="S163" s="407"/>
      <c r="T163" s="407"/>
      <c r="U163" s="407"/>
    </row>
    <row r="164" spans="1:21" s="78" customFormat="1" ht="20.100000000000001" customHeight="1" outlineLevel="1">
      <c r="A164" s="453">
        <v>2</v>
      </c>
      <c r="B164" s="435">
        <v>3</v>
      </c>
      <c r="C164" s="435" t="s">
        <v>45</v>
      </c>
      <c r="D164" s="92">
        <v>5</v>
      </c>
      <c r="E164" s="92">
        <v>2</v>
      </c>
      <c r="F164" s="367" t="s">
        <v>43</v>
      </c>
      <c r="G164" s="454">
        <f>'D.2-Penj-APBDesa'!K1251</f>
        <v>0</v>
      </c>
      <c r="H164" s="77"/>
      <c r="I164" s="408"/>
      <c r="J164" s="408"/>
      <c r="K164" s="408"/>
      <c r="L164" s="408"/>
      <c r="M164" s="408"/>
      <c r="N164" s="408"/>
      <c r="O164" s="408"/>
      <c r="P164" s="408"/>
      <c r="Q164" s="408"/>
      <c r="R164" s="408"/>
      <c r="S164" s="408"/>
      <c r="T164" s="408"/>
      <c r="U164" s="408"/>
    </row>
    <row r="165" spans="1:21" s="80" customFormat="1" ht="26.25" customHeight="1" outlineLevel="1">
      <c r="A165" s="423">
        <v>2</v>
      </c>
      <c r="B165" s="424">
        <v>3</v>
      </c>
      <c r="C165" s="424" t="s">
        <v>49</v>
      </c>
      <c r="D165" s="418"/>
      <c r="E165" s="418"/>
      <c r="F165" s="433" t="s">
        <v>368</v>
      </c>
      <c r="G165" s="426">
        <f>G166</f>
        <v>0</v>
      </c>
      <c r="H165" s="79"/>
      <c r="I165" s="407"/>
      <c r="J165" s="407"/>
      <c r="K165" s="407"/>
      <c r="L165" s="407"/>
      <c r="M165" s="407"/>
      <c r="N165" s="407"/>
      <c r="O165" s="407"/>
      <c r="P165" s="407"/>
      <c r="Q165" s="407"/>
      <c r="R165" s="407"/>
      <c r="S165" s="407"/>
      <c r="T165" s="407"/>
      <c r="U165" s="407"/>
    </row>
    <row r="166" spans="1:21" s="78" customFormat="1" ht="20.100000000000001" customHeight="1" outlineLevel="1">
      <c r="A166" s="453">
        <v>2</v>
      </c>
      <c r="B166" s="435">
        <v>3</v>
      </c>
      <c r="C166" s="435" t="s">
        <v>49</v>
      </c>
      <c r="D166" s="92">
        <v>5</v>
      </c>
      <c r="E166" s="92">
        <v>2</v>
      </c>
      <c r="F166" s="367" t="s">
        <v>43</v>
      </c>
      <c r="G166" s="454">
        <f>'D.2-Penj-APBDesa'!K1255</f>
        <v>0</v>
      </c>
      <c r="H166" s="77"/>
      <c r="I166" s="408"/>
      <c r="J166" s="408"/>
      <c r="K166" s="408"/>
      <c r="L166" s="408"/>
      <c r="M166" s="408"/>
      <c r="N166" s="408"/>
      <c r="O166" s="408"/>
      <c r="P166" s="408"/>
      <c r="Q166" s="408"/>
      <c r="R166" s="408"/>
      <c r="S166" s="408"/>
      <c r="T166" s="408"/>
      <c r="U166" s="408"/>
    </row>
    <row r="167" spans="1:21" s="80" customFormat="1" ht="39.950000000000003" customHeight="1" outlineLevel="1">
      <c r="A167" s="423">
        <v>2</v>
      </c>
      <c r="B167" s="424">
        <v>3</v>
      </c>
      <c r="C167" s="424" t="s">
        <v>51</v>
      </c>
      <c r="D167" s="418"/>
      <c r="E167" s="418"/>
      <c r="F167" s="433" t="s">
        <v>369</v>
      </c>
      <c r="G167" s="426">
        <f>G168</f>
        <v>0</v>
      </c>
      <c r="H167" s="79"/>
      <c r="I167" s="407"/>
      <c r="J167" s="407"/>
      <c r="K167" s="407"/>
      <c r="L167" s="407"/>
      <c r="M167" s="407"/>
      <c r="N167" s="407"/>
      <c r="O167" s="407"/>
      <c r="P167" s="407"/>
      <c r="Q167" s="407"/>
      <c r="R167" s="407"/>
      <c r="S167" s="407"/>
      <c r="T167" s="407"/>
      <c r="U167" s="407"/>
    </row>
    <row r="168" spans="1:21" s="78" customFormat="1" ht="20.100000000000001" customHeight="1" outlineLevel="1">
      <c r="A168" s="453">
        <v>2</v>
      </c>
      <c r="B168" s="435">
        <v>3</v>
      </c>
      <c r="C168" s="435" t="s">
        <v>51</v>
      </c>
      <c r="D168" s="92">
        <v>5</v>
      </c>
      <c r="E168" s="92">
        <v>2</v>
      </c>
      <c r="F168" s="367" t="s">
        <v>43</v>
      </c>
      <c r="G168" s="454">
        <f>'D.2-Penj-APBDesa'!K1259</f>
        <v>0</v>
      </c>
      <c r="H168" s="77"/>
      <c r="I168" s="408"/>
      <c r="J168" s="408"/>
      <c r="K168" s="408"/>
      <c r="L168" s="408"/>
      <c r="M168" s="408"/>
      <c r="N168" s="408"/>
      <c r="O168" s="408"/>
      <c r="P168" s="408"/>
      <c r="Q168" s="408"/>
      <c r="R168" s="408"/>
      <c r="S168" s="408"/>
      <c r="T168" s="408"/>
      <c r="U168" s="408"/>
    </row>
    <row r="169" spans="1:21" s="80" customFormat="1" ht="20.100000000000001" customHeight="1" outlineLevel="1">
      <c r="A169" s="423">
        <v>2</v>
      </c>
      <c r="B169" s="424">
        <v>3</v>
      </c>
      <c r="C169" s="424" t="s">
        <v>73</v>
      </c>
      <c r="D169" s="418"/>
      <c r="E169" s="418"/>
      <c r="F169" s="433" t="s">
        <v>370</v>
      </c>
      <c r="G169" s="426">
        <f>G170</f>
        <v>0</v>
      </c>
      <c r="H169" s="79"/>
      <c r="I169" s="407"/>
      <c r="J169" s="407"/>
      <c r="K169" s="407"/>
      <c r="L169" s="407"/>
      <c r="M169" s="407"/>
      <c r="N169" s="407"/>
      <c r="O169" s="407"/>
      <c r="P169" s="407"/>
      <c r="Q169" s="407"/>
      <c r="R169" s="407"/>
      <c r="S169" s="407"/>
      <c r="T169" s="407"/>
      <c r="U169" s="407"/>
    </row>
    <row r="170" spans="1:21" s="78" customFormat="1" ht="20.100000000000001" customHeight="1" outlineLevel="1">
      <c r="A170" s="453">
        <v>2</v>
      </c>
      <c r="B170" s="435">
        <v>3</v>
      </c>
      <c r="C170" s="435" t="s">
        <v>73</v>
      </c>
      <c r="D170" s="92">
        <v>5</v>
      </c>
      <c r="E170" s="92">
        <v>2</v>
      </c>
      <c r="F170" s="367" t="s">
        <v>43</v>
      </c>
      <c r="G170" s="454">
        <f>'D.2-Penj-APBDesa'!K1264</f>
        <v>0</v>
      </c>
      <c r="H170" s="77"/>
      <c r="I170" s="408"/>
      <c r="J170" s="408"/>
      <c r="K170" s="408"/>
      <c r="L170" s="408"/>
      <c r="M170" s="408"/>
      <c r="N170" s="408"/>
      <c r="O170" s="408"/>
      <c r="P170" s="408"/>
      <c r="Q170" s="408"/>
      <c r="R170" s="408"/>
      <c r="S170" s="408"/>
      <c r="T170" s="408"/>
      <c r="U170" s="408"/>
    </row>
    <row r="171" spans="1:21" s="80" customFormat="1" ht="17.25" customHeight="1" outlineLevel="1" collapsed="1">
      <c r="A171" s="423">
        <v>2</v>
      </c>
      <c r="B171" s="424">
        <v>3</v>
      </c>
      <c r="C171" s="424" t="s">
        <v>75</v>
      </c>
      <c r="D171" s="418"/>
      <c r="E171" s="418"/>
      <c r="F171" s="433" t="s">
        <v>371</v>
      </c>
      <c r="G171" s="426">
        <f>G172</f>
        <v>0</v>
      </c>
      <c r="H171" s="79" t="s">
        <v>48</v>
      </c>
      <c r="I171" s="407"/>
      <c r="J171" s="407"/>
      <c r="K171" s="407"/>
      <c r="L171" s="407"/>
      <c r="M171" s="407"/>
      <c r="N171" s="407"/>
      <c r="O171" s="407"/>
      <c r="P171" s="407"/>
      <c r="Q171" s="407"/>
      <c r="R171" s="407"/>
      <c r="S171" s="407"/>
      <c r="T171" s="407"/>
      <c r="U171" s="407"/>
    </row>
    <row r="172" spans="1:21" s="78" customFormat="1" ht="20.100000000000001" customHeight="1" outlineLevel="1">
      <c r="A172" s="453">
        <v>2</v>
      </c>
      <c r="B172" s="435">
        <v>3</v>
      </c>
      <c r="C172" s="435" t="s">
        <v>75</v>
      </c>
      <c r="D172" s="92">
        <v>5</v>
      </c>
      <c r="E172" s="92">
        <v>3</v>
      </c>
      <c r="F172" s="367" t="s">
        <v>55</v>
      </c>
      <c r="G172" s="454"/>
      <c r="H172" s="77"/>
      <c r="I172" s="408"/>
      <c r="J172" s="408"/>
      <c r="K172" s="408"/>
      <c r="L172" s="408"/>
      <c r="M172" s="486">
        <f>G172</f>
        <v>0</v>
      </c>
      <c r="N172" s="408"/>
      <c r="O172" s="408"/>
      <c r="P172" s="408"/>
      <c r="Q172" s="408"/>
      <c r="R172" s="408"/>
      <c r="S172" s="408"/>
      <c r="T172" s="408"/>
      <c r="U172" s="486">
        <f>SUM(I172:T172)</f>
        <v>0</v>
      </c>
    </row>
    <row r="173" spans="1:21" s="80" customFormat="1" ht="33.75" customHeight="1" outlineLevel="1">
      <c r="A173" s="423">
        <v>2</v>
      </c>
      <c r="B173" s="424">
        <v>3</v>
      </c>
      <c r="C173" s="424" t="s">
        <v>77</v>
      </c>
      <c r="D173" s="418"/>
      <c r="E173" s="418"/>
      <c r="F173" s="433" t="s">
        <v>372</v>
      </c>
      <c r="G173" s="426">
        <f>G174</f>
        <v>0</v>
      </c>
      <c r="H173" s="79" t="s">
        <v>48</v>
      </c>
      <c r="I173" s="407"/>
      <c r="J173" s="407"/>
      <c r="K173" s="407"/>
      <c r="L173" s="407"/>
      <c r="M173" s="407"/>
      <c r="N173" s="407"/>
      <c r="O173" s="407"/>
      <c r="P173" s="407"/>
      <c r="Q173" s="407"/>
      <c r="R173" s="407"/>
      <c r="S173" s="407"/>
      <c r="T173" s="407"/>
      <c r="U173" s="407"/>
    </row>
    <row r="174" spans="1:21" s="78" customFormat="1" ht="20.100000000000001" customHeight="1" outlineLevel="1">
      <c r="A174" s="453">
        <v>2</v>
      </c>
      <c r="B174" s="435">
        <v>3</v>
      </c>
      <c r="C174" s="435" t="s">
        <v>77</v>
      </c>
      <c r="D174" s="92">
        <v>5</v>
      </c>
      <c r="E174" s="92">
        <v>3</v>
      </c>
      <c r="F174" s="367" t="s">
        <v>55</v>
      </c>
      <c r="G174" s="454"/>
      <c r="H174" s="77"/>
      <c r="I174" s="408"/>
      <c r="J174" s="408"/>
      <c r="K174" s="408"/>
      <c r="L174" s="408"/>
      <c r="M174" s="408"/>
      <c r="N174" s="408"/>
      <c r="O174" s="486">
        <f>G174</f>
        <v>0</v>
      </c>
      <c r="P174" s="408"/>
      <c r="Q174" s="408"/>
      <c r="R174" s="408"/>
      <c r="S174" s="408"/>
      <c r="T174" s="408"/>
      <c r="U174" s="486">
        <f>SUM(I174:T174)</f>
        <v>0</v>
      </c>
    </row>
    <row r="175" spans="1:21" s="80" customFormat="1" ht="20.100000000000001" customHeight="1" outlineLevel="1">
      <c r="A175" s="423">
        <v>2</v>
      </c>
      <c r="B175" s="424">
        <v>3</v>
      </c>
      <c r="C175" s="424" t="s">
        <v>79</v>
      </c>
      <c r="D175" s="418"/>
      <c r="E175" s="418"/>
      <c r="F175" s="433" t="s">
        <v>373</v>
      </c>
      <c r="G175" s="426">
        <f>G176</f>
        <v>0</v>
      </c>
      <c r="H175" s="79"/>
      <c r="I175" s="407"/>
      <c r="J175" s="407"/>
      <c r="K175" s="407"/>
      <c r="L175" s="407"/>
      <c r="M175" s="407"/>
      <c r="N175" s="407"/>
      <c r="O175" s="407"/>
      <c r="P175" s="407"/>
      <c r="Q175" s="407"/>
      <c r="R175" s="407"/>
      <c r="S175" s="407"/>
      <c r="T175" s="407"/>
      <c r="U175" s="407"/>
    </row>
    <row r="176" spans="1:21" s="78" customFormat="1" ht="20.100000000000001" customHeight="1" outlineLevel="1">
      <c r="A176" s="453">
        <v>2</v>
      </c>
      <c r="B176" s="435">
        <v>3</v>
      </c>
      <c r="C176" s="435" t="s">
        <v>79</v>
      </c>
      <c r="D176" s="92">
        <v>5</v>
      </c>
      <c r="E176" s="92">
        <v>3</v>
      </c>
      <c r="F176" s="367" t="s">
        <v>55</v>
      </c>
      <c r="G176" s="454">
        <f>'D.2-Penj-APBDesa'!K1283</f>
        <v>0</v>
      </c>
      <c r="H176" s="77"/>
      <c r="I176" s="408"/>
      <c r="J176" s="408"/>
      <c r="K176" s="408"/>
      <c r="L176" s="408"/>
      <c r="M176" s="408"/>
      <c r="N176" s="408"/>
      <c r="O176" s="408"/>
      <c r="P176" s="408"/>
      <c r="Q176" s="408"/>
      <c r="R176" s="408"/>
      <c r="S176" s="408"/>
      <c r="T176" s="408"/>
      <c r="U176" s="408"/>
    </row>
    <row r="177" spans="1:21" s="80" customFormat="1" ht="20.100000000000001" customHeight="1" outlineLevel="1">
      <c r="A177" s="423">
        <v>2</v>
      </c>
      <c r="B177" s="424">
        <v>3</v>
      </c>
      <c r="C177" s="424" t="s">
        <v>374</v>
      </c>
      <c r="D177" s="418"/>
      <c r="E177" s="418"/>
      <c r="F177" s="433" t="s">
        <v>375</v>
      </c>
      <c r="G177" s="426">
        <f>G178</f>
        <v>0</v>
      </c>
      <c r="H177" s="79"/>
      <c r="I177" s="407"/>
      <c r="J177" s="407"/>
      <c r="K177" s="407"/>
      <c r="L177" s="407"/>
      <c r="M177" s="407"/>
      <c r="N177" s="407"/>
      <c r="O177" s="407"/>
      <c r="P177" s="407"/>
      <c r="Q177" s="407"/>
      <c r="R177" s="407"/>
      <c r="S177" s="407"/>
      <c r="T177" s="407"/>
      <c r="U177" s="407"/>
    </row>
    <row r="178" spans="1:21" s="78" customFormat="1" ht="20.100000000000001" customHeight="1" outlineLevel="1">
      <c r="A178" s="453">
        <v>2</v>
      </c>
      <c r="B178" s="435">
        <v>3</v>
      </c>
      <c r="C178" s="435" t="s">
        <v>374</v>
      </c>
      <c r="D178" s="92">
        <v>5</v>
      </c>
      <c r="E178" s="92">
        <v>3</v>
      </c>
      <c r="F178" s="367" t="s">
        <v>55</v>
      </c>
      <c r="G178" s="454">
        <f>'D.2-Penj-APBDesa'!K1290</f>
        <v>0</v>
      </c>
      <c r="H178" s="77"/>
      <c r="I178" s="408"/>
      <c r="J178" s="408"/>
      <c r="K178" s="408"/>
      <c r="L178" s="408"/>
      <c r="M178" s="408"/>
      <c r="N178" s="408"/>
      <c r="O178" s="408"/>
      <c r="P178" s="408"/>
      <c r="Q178" s="408"/>
      <c r="R178" s="408"/>
      <c r="S178" s="408"/>
      <c r="T178" s="408"/>
      <c r="U178" s="408"/>
    </row>
    <row r="179" spans="1:21" s="80" customFormat="1" ht="32.25" customHeight="1" outlineLevel="1" collapsed="1">
      <c r="A179" s="423">
        <v>2</v>
      </c>
      <c r="B179" s="424">
        <v>3</v>
      </c>
      <c r="C179" s="424" t="s">
        <v>376</v>
      </c>
      <c r="D179" s="418"/>
      <c r="E179" s="418"/>
      <c r="F179" s="433" t="s">
        <v>377</v>
      </c>
      <c r="G179" s="426">
        <f>G180</f>
        <v>0</v>
      </c>
      <c r="H179" s="79" t="s">
        <v>828</v>
      </c>
      <c r="I179" s="407"/>
      <c r="J179" s="407"/>
      <c r="K179" s="407"/>
      <c r="L179" s="407"/>
      <c r="M179" s="407"/>
      <c r="N179" s="407"/>
      <c r="O179" s="407"/>
      <c r="P179" s="407"/>
      <c r="Q179" s="407"/>
      <c r="R179" s="407"/>
      <c r="S179" s="407"/>
      <c r="T179" s="407"/>
      <c r="U179" s="407"/>
    </row>
    <row r="180" spans="1:21" s="78" customFormat="1" ht="20.100000000000001" customHeight="1" outlineLevel="1">
      <c r="A180" s="453">
        <v>2</v>
      </c>
      <c r="B180" s="435">
        <v>3</v>
      </c>
      <c r="C180" s="435" t="s">
        <v>376</v>
      </c>
      <c r="D180" s="92">
        <v>5</v>
      </c>
      <c r="E180" s="92">
        <v>3</v>
      </c>
      <c r="F180" s="367" t="s">
        <v>55</v>
      </c>
      <c r="G180" s="454"/>
      <c r="H180" s="77"/>
      <c r="I180" s="408"/>
      <c r="J180" s="408"/>
      <c r="K180" s="408"/>
      <c r="L180" s="408"/>
      <c r="M180" s="408"/>
      <c r="N180" s="472"/>
      <c r="O180" s="408"/>
      <c r="P180" s="408"/>
      <c r="Q180" s="408"/>
      <c r="R180" s="486"/>
      <c r="S180" s="408"/>
      <c r="T180" s="408"/>
      <c r="U180" s="486">
        <f>SUM(I180:T180)</f>
        <v>0</v>
      </c>
    </row>
    <row r="181" spans="1:21" s="80" customFormat="1" ht="20.100000000000001" customHeight="1" outlineLevel="1">
      <c r="A181" s="423">
        <v>2</v>
      </c>
      <c r="B181" s="424">
        <v>3</v>
      </c>
      <c r="C181" s="424" t="s">
        <v>378</v>
      </c>
      <c r="D181" s="418"/>
      <c r="E181" s="418"/>
      <c r="F181" s="425" t="s">
        <v>379</v>
      </c>
      <c r="G181" s="426">
        <f>G182</f>
        <v>0</v>
      </c>
      <c r="H181" s="79"/>
      <c r="I181" s="407"/>
      <c r="J181" s="407"/>
      <c r="K181" s="407"/>
      <c r="L181" s="407"/>
      <c r="M181" s="407"/>
      <c r="N181" s="407"/>
      <c r="O181" s="407"/>
      <c r="P181" s="407"/>
      <c r="Q181" s="407"/>
      <c r="R181" s="407"/>
      <c r="S181" s="407"/>
      <c r="T181" s="407"/>
      <c r="U181" s="407"/>
    </row>
    <row r="182" spans="1:21" s="78" customFormat="1" ht="20.100000000000001" customHeight="1" outlineLevel="1">
      <c r="A182" s="453">
        <v>2</v>
      </c>
      <c r="B182" s="435">
        <v>3</v>
      </c>
      <c r="C182" s="435" t="s">
        <v>378</v>
      </c>
      <c r="D182" s="92">
        <v>5</v>
      </c>
      <c r="E182" s="92">
        <v>3</v>
      </c>
      <c r="F182" s="367" t="s">
        <v>55</v>
      </c>
      <c r="G182" s="454">
        <f>'D.2-Penj-APBDesa'!K1304</f>
        <v>0</v>
      </c>
      <c r="H182" s="77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</row>
    <row r="183" spans="1:21" s="80" customFormat="1" ht="36" customHeight="1" outlineLevel="1">
      <c r="A183" s="423">
        <v>2</v>
      </c>
      <c r="B183" s="424">
        <v>3</v>
      </c>
      <c r="C183" s="424" t="s">
        <v>380</v>
      </c>
      <c r="D183" s="418"/>
      <c r="E183" s="418"/>
      <c r="F183" s="433" t="s">
        <v>381</v>
      </c>
      <c r="G183" s="426">
        <f>G184</f>
        <v>0</v>
      </c>
      <c r="H183" s="79"/>
      <c r="I183" s="407"/>
      <c r="J183" s="407"/>
      <c r="K183" s="407"/>
      <c r="L183" s="407"/>
      <c r="M183" s="407"/>
      <c r="N183" s="407"/>
      <c r="O183" s="407"/>
      <c r="P183" s="407"/>
      <c r="Q183" s="407"/>
      <c r="R183" s="407"/>
      <c r="S183" s="407"/>
      <c r="T183" s="407"/>
      <c r="U183" s="407"/>
    </row>
    <row r="184" spans="1:21" s="78" customFormat="1" ht="20.100000000000001" customHeight="1" outlineLevel="1">
      <c r="A184" s="453">
        <v>2</v>
      </c>
      <c r="B184" s="435">
        <v>3</v>
      </c>
      <c r="C184" s="435" t="s">
        <v>380</v>
      </c>
      <c r="D184" s="92">
        <v>5</v>
      </c>
      <c r="E184" s="92">
        <v>3</v>
      </c>
      <c r="F184" s="367" t="s">
        <v>55</v>
      </c>
      <c r="G184" s="454">
        <f>'D.2-Penj-APBDesa'!K1311</f>
        <v>0</v>
      </c>
      <c r="H184" s="77"/>
      <c r="I184" s="408"/>
      <c r="J184" s="408"/>
      <c r="K184" s="408"/>
      <c r="L184" s="408"/>
      <c r="M184" s="408"/>
      <c r="N184" s="408"/>
      <c r="O184" s="408"/>
      <c r="P184" s="408"/>
      <c r="Q184" s="408"/>
      <c r="R184" s="408"/>
      <c r="S184" s="408"/>
      <c r="T184" s="408"/>
      <c r="U184" s="408"/>
    </row>
    <row r="185" spans="1:21" s="80" customFormat="1" ht="20.100000000000001" customHeight="1" outlineLevel="1">
      <c r="A185" s="423">
        <v>2</v>
      </c>
      <c r="B185" s="424">
        <v>3</v>
      </c>
      <c r="C185" s="424" t="s">
        <v>382</v>
      </c>
      <c r="D185" s="418"/>
      <c r="E185" s="418"/>
      <c r="F185" s="433" t="s">
        <v>383</v>
      </c>
      <c r="G185" s="426">
        <f>G186</f>
        <v>0</v>
      </c>
      <c r="H185" s="79"/>
      <c r="I185" s="407"/>
      <c r="J185" s="407"/>
      <c r="K185" s="407"/>
      <c r="L185" s="407"/>
      <c r="M185" s="407"/>
      <c r="N185" s="407"/>
      <c r="O185" s="407"/>
      <c r="P185" s="407"/>
      <c r="Q185" s="407"/>
      <c r="R185" s="407"/>
      <c r="S185" s="407"/>
      <c r="T185" s="407"/>
      <c r="U185" s="407"/>
    </row>
    <row r="186" spans="1:21" s="81" customFormat="1" ht="20.100000000000001" customHeight="1" outlineLevel="1">
      <c r="A186" s="453">
        <v>2</v>
      </c>
      <c r="B186" s="435">
        <v>3</v>
      </c>
      <c r="C186" s="435" t="s">
        <v>382</v>
      </c>
      <c r="D186" s="92">
        <v>5</v>
      </c>
      <c r="E186" s="92">
        <v>2</v>
      </c>
      <c r="F186" s="482" t="s">
        <v>43</v>
      </c>
      <c r="G186" s="454">
        <f>'D.2-Penj-APBDesa'!K1318</f>
        <v>0</v>
      </c>
      <c r="H186" s="77"/>
      <c r="I186" s="408"/>
      <c r="J186" s="408"/>
      <c r="K186" s="408"/>
      <c r="L186" s="408"/>
      <c r="M186" s="408"/>
      <c r="N186" s="408"/>
      <c r="O186" s="408"/>
      <c r="P186" s="408"/>
      <c r="Q186" s="408"/>
      <c r="R186" s="408"/>
      <c r="S186" s="408"/>
      <c r="T186" s="408"/>
      <c r="U186" s="408"/>
    </row>
    <row r="187" spans="1:21" s="80" customFormat="1" ht="20.100000000000001" customHeight="1" outlineLevel="1">
      <c r="A187" s="423">
        <v>2</v>
      </c>
      <c r="B187" s="424">
        <v>3</v>
      </c>
      <c r="C187" s="424" t="s">
        <v>384</v>
      </c>
      <c r="D187" s="418"/>
      <c r="E187" s="418"/>
      <c r="F187" s="433" t="s">
        <v>385</v>
      </c>
      <c r="G187" s="426">
        <f>G188</f>
        <v>0</v>
      </c>
      <c r="H187" s="79"/>
      <c r="I187" s="407"/>
      <c r="J187" s="407"/>
      <c r="K187" s="407"/>
      <c r="L187" s="407"/>
      <c r="M187" s="407"/>
      <c r="N187" s="407"/>
      <c r="O187" s="407"/>
      <c r="P187" s="407"/>
      <c r="Q187" s="407"/>
      <c r="R187" s="407"/>
      <c r="S187" s="407"/>
      <c r="T187" s="407"/>
      <c r="U187" s="407"/>
    </row>
    <row r="188" spans="1:21" s="78" customFormat="1" ht="20.100000000000001" customHeight="1" outlineLevel="1">
      <c r="A188" s="453">
        <v>2</v>
      </c>
      <c r="B188" s="435">
        <v>3</v>
      </c>
      <c r="C188" s="435" t="s">
        <v>384</v>
      </c>
      <c r="D188" s="92">
        <v>5</v>
      </c>
      <c r="E188" s="92">
        <v>2</v>
      </c>
      <c r="F188" s="482" t="s">
        <v>43</v>
      </c>
      <c r="G188" s="454">
        <f>'D.2-Penj-APBDesa'!K1335</f>
        <v>0</v>
      </c>
      <c r="H188" s="77"/>
      <c r="I188" s="408"/>
      <c r="J188" s="408"/>
      <c r="K188" s="408"/>
      <c r="L188" s="408"/>
      <c r="M188" s="408"/>
      <c r="N188" s="408"/>
      <c r="O188" s="408"/>
      <c r="P188" s="408"/>
      <c r="Q188" s="408"/>
      <c r="R188" s="408"/>
      <c r="S188" s="408"/>
      <c r="T188" s="408"/>
      <c r="U188" s="408"/>
    </row>
    <row r="189" spans="1:21" s="80" customFormat="1" ht="20.100000000000001" customHeight="1" outlineLevel="1" collapsed="1">
      <c r="A189" s="423">
        <v>2</v>
      </c>
      <c r="B189" s="424">
        <v>3</v>
      </c>
      <c r="C189" s="424" t="s">
        <v>386</v>
      </c>
      <c r="D189" s="418"/>
      <c r="E189" s="418"/>
      <c r="F189" s="433" t="s">
        <v>387</v>
      </c>
      <c r="G189" s="426">
        <f>G190</f>
        <v>0</v>
      </c>
      <c r="H189" s="79" t="s">
        <v>48</v>
      </c>
      <c r="I189" s="407"/>
      <c r="J189" s="407"/>
      <c r="K189" s="407"/>
      <c r="L189" s="407"/>
      <c r="M189" s="407"/>
      <c r="N189" s="407"/>
      <c r="O189" s="407"/>
      <c r="P189" s="407"/>
      <c r="Q189" s="407"/>
      <c r="R189" s="407"/>
      <c r="S189" s="407"/>
      <c r="T189" s="407"/>
      <c r="U189" s="407"/>
    </row>
    <row r="190" spans="1:21" s="78" customFormat="1" ht="20.100000000000001" customHeight="1" outlineLevel="1">
      <c r="A190" s="453">
        <v>2</v>
      </c>
      <c r="B190" s="435">
        <v>3</v>
      </c>
      <c r="C190" s="435" t="s">
        <v>386</v>
      </c>
      <c r="D190" s="92">
        <v>5</v>
      </c>
      <c r="E190" s="92">
        <v>3</v>
      </c>
      <c r="F190" s="367" t="s">
        <v>55</v>
      </c>
      <c r="G190" s="454"/>
      <c r="H190" s="77"/>
      <c r="I190" s="408"/>
      <c r="J190" s="408"/>
      <c r="K190" s="408"/>
      <c r="L190" s="408"/>
      <c r="M190" s="408"/>
      <c r="N190" s="408"/>
      <c r="O190" s="408"/>
      <c r="P190" s="486">
        <f>G190</f>
        <v>0</v>
      </c>
      <c r="Q190" s="408"/>
      <c r="R190" s="408"/>
      <c r="S190" s="408"/>
      <c r="T190" s="408"/>
      <c r="U190" s="486">
        <f>SUM(I190:T190)</f>
        <v>0</v>
      </c>
    </row>
    <row r="191" spans="1:21" s="80" customFormat="1" ht="20.100000000000001" customHeight="1" outlineLevel="1">
      <c r="A191" s="423">
        <v>2</v>
      </c>
      <c r="B191" s="424">
        <v>3</v>
      </c>
      <c r="C191" s="424" t="s">
        <v>585</v>
      </c>
      <c r="D191" s="418"/>
      <c r="E191" s="418"/>
      <c r="F191" s="433" t="s">
        <v>609</v>
      </c>
      <c r="G191" s="426">
        <f>G192+G193</f>
        <v>0</v>
      </c>
      <c r="H191" s="79"/>
      <c r="I191" s="407"/>
      <c r="J191" s="407"/>
      <c r="K191" s="407"/>
      <c r="L191" s="407"/>
      <c r="M191" s="407"/>
      <c r="N191" s="407"/>
      <c r="O191" s="407"/>
      <c r="P191" s="407"/>
      <c r="Q191" s="407"/>
      <c r="R191" s="407"/>
      <c r="S191" s="407"/>
      <c r="T191" s="407"/>
      <c r="U191" s="407"/>
    </row>
    <row r="192" spans="1:21" s="78" customFormat="1" ht="20.100000000000001" customHeight="1" outlineLevel="1">
      <c r="A192" s="453">
        <v>2</v>
      </c>
      <c r="B192" s="435">
        <v>3</v>
      </c>
      <c r="C192" s="435" t="s">
        <v>585</v>
      </c>
      <c r="D192" s="92">
        <v>5</v>
      </c>
      <c r="E192" s="92">
        <v>2</v>
      </c>
      <c r="F192" s="482" t="s">
        <v>43</v>
      </c>
      <c r="G192" s="454">
        <f>'D.2-Penj-APBDesa'!K1356</f>
        <v>0</v>
      </c>
      <c r="H192" s="77"/>
      <c r="I192" s="408"/>
      <c r="J192" s="408"/>
      <c r="K192" s="408"/>
      <c r="L192" s="408"/>
      <c r="M192" s="408"/>
      <c r="N192" s="408"/>
      <c r="O192" s="408"/>
      <c r="P192" s="408"/>
      <c r="Q192" s="408"/>
      <c r="R192" s="408"/>
      <c r="S192" s="408"/>
      <c r="T192" s="408"/>
      <c r="U192" s="408"/>
    </row>
    <row r="193" spans="1:21" s="78" customFormat="1" ht="20.100000000000001" customHeight="1" outlineLevel="1">
      <c r="A193" s="453">
        <v>2</v>
      </c>
      <c r="B193" s="435">
        <v>3</v>
      </c>
      <c r="C193" s="435" t="s">
        <v>585</v>
      </c>
      <c r="D193" s="92">
        <v>5</v>
      </c>
      <c r="E193" s="92">
        <v>3</v>
      </c>
      <c r="F193" s="367" t="s">
        <v>55</v>
      </c>
      <c r="G193" s="454">
        <f>'D.2-Penj-APBDesa'!K1371</f>
        <v>0</v>
      </c>
      <c r="H193" s="77"/>
      <c r="I193" s="408"/>
      <c r="J193" s="408"/>
      <c r="K193" s="408"/>
      <c r="L193" s="408"/>
      <c r="M193" s="408"/>
      <c r="N193" s="408"/>
      <c r="O193" s="408"/>
      <c r="P193" s="408"/>
      <c r="Q193" s="408"/>
      <c r="R193" s="408"/>
      <c r="S193" s="408"/>
      <c r="T193" s="408"/>
      <c r="U193" s="408"/>
    </row>
    <row r="194" spans="1:21" s="74" customFormat="1" ht="20.100000000000001" customHeight="1" outlineLevel="1" collapsed="1">
      <c r="A194" s="455">
        <v>2</v>
      </c>
      <c r="B194" s="444">
        <v>4</v>
      </c>
      <c r="C194" s="444"/>
      <c r="D194" s="380"/>
      <c r="E194" s="380"/>
      <c r="F194" s="456" t="s">
        <v>388</v>
      </c>
      <c r="G194" s="447">
        <f>G195+G197+G199+G201+G203+G205+G207+G209+G211+G215+G217+G219+G221+G223+G225+G227+G229</f>
        <v>0</v>
      </c>
      <c r="H194" s="73"/>
      <c r="I194" s="405"/>
      <c r="J194" s="405"/>
      <c r="K194" s="405"/>
      <c r="L194" s="405"/>
      <c r="M194" s="405"/>
      <c r="N194" s="405"/>
      <c r="O194" s="405"/>
      <c r="P194" s="405"/>
      <c r="Q194" s="405"/>
      <c r="R194" s="405"/>
      <c r="S194" s="405"/>
      <c r="T194" s="405"/>
      <c r="U194" s="405"/>
    </row>
    <row r="195" spans="1:21" s="80" customFormat="1" ht="39.75" customHeight="1" outlineLevel="1">
      <c r="A195" s="432">
        <v>2</v>
      </c>
      <c r="B195" s="424">
        <v>4</v>
      </c>
      <c r="C195" s="424" t="s">
        <v>34</v>
      </c>
      <c r="D195" s="418"/>
      <c r="E195" s="418"/>
      <c r="F195" s="433" t="s">
        <v>389</v>
      </c>
      <c r="G195" s="426">
        <f>G196</f>
        <v>0</v>
      </c>
      <c r="H195" s="79"/>
      <c r="I195" s="407"/>
      <c r="J195" s="407"/>
      <c r="K195" s="407"/>
      <c r="L195" s="407"/>
      <c r="M195" s="407"/>
      <c r="N195" s="407"/>
      <c r="O195" s="407"/>
      <c r="P195" s="407"/>
      <c r="Q195" s="407"/>
      <c r="R195" s="407"/>
      <c r="S195" s="407"/>
      <c r="T195" s="407"/>
      <c r="U195" s="407"/>
    </row>
    <row r="196" spans="1:21" s="78" customFormat="1" ht="20.100000000000001" customHeight="1" outlineLevel="1">
      <c r="A196" s="91">
        <v>2</v>
      </c>
      <c r="B196" s="435">
        <v>4</v>
      </c>
      <c r="C196" s="435" t="s">
        <v>34</v>
      </c>
      <c r="D196" s="92">
        <v>5</v>
      </c>
      <c r="E196" s="92">
        <v>2</v>
      </c>
      <c r="F196" s="482" t="s">
        <v>43</v>
      </c>
      <c r="G196" s="454">
        <f>'D.2-Penj-APBDesa'!K1404</f>
        <v>0</v>
      </c>
      <c r="H196" s="77"/>
      <c r="I196" s="408"/>
      <c r="J196" s="408"/>
      <c r="K196" s="408"/>
      <c r="L196" s="408"/>
      <c r="M196" s="408"/>
      <c r="N196" s="408"/>
      <c r="O196" s="408"/>
      <c r="P196" s="408"/>
      <c r="Q196" s="408"/>
      <c r="R196" s="408"/>
      <c r="S196" s="408"/>
      <c r="T196" s="408"/>
      <c r="U196" s="408"/>
    </row>
    <row r="197" spans="1:21" s="80" customFormat="1" ht="20.100000000000001" customHeight="1" outlineLevel="1">
      <c r="A197" s="423">
        <v>2</v>
      </c>
      <c r="B197" s="424">
        <v>4</v>
      </c>
      <c r="C197" s="424" t="s">
        <v>37</v>
      </c>
      <c r="D197" s="418"/>
      <c r="E197" s="418"/>
      <c r="F197" s="433" t="s">
        <v>390</v>
      </c>
      <c r="G197" s="426">
        <f>G198</f>
        <v>0</v>
      </c>
      <c r="H197" s="79"/>
      <c r="I197" s="407"/>
      <c r="J197" s="407"/>
      <c r="K197" s="407"/>
      <c r="L197" s="407"/>
      <c r="M197" s="407"/>
      <c r="N197" s="407"/>
      <c r="O197" s="407"/>
      <c r="P197" s="407"/>
      <c r="Q197" s="407"/>
      <c r="R197" s="407"/>
      <c r="S197" s="407"/>
      <c r="T197" s="407"/>
      <c r="U197" s="407"/>
    </row>
    <row r="198" spans="1:21" s="78" customFormat="1" ht="20.100000000000001" customHeight="1" outlineLevel="1">
      <c r="A198" s="453">
        <v>2</v>
      </c>
      <c r="B198" s="435">
        <v>4</v>
      </c>
      <c r="C198" s="435" t="s">
        <v>37</v>
      </c>
      <c r="D198" s="92">
        <v>5</v>
      </c>
      <c r="E198" s="92">
        <v>2</v>
      </c>
      <c r="F198" s="482" t="s">
        <v>43</v>
      </c>
      <c r="G198" s="454">
        <f>'D.2-Penj-APBDesa'!K1423</f>
        <v>0</v>
      </c>
      <c r="H198" s="77"/>
      <c r="I198" s="408"/>
      <c r="J198" s="408"/>
      <c r="K198" s="408"/>
      <c r="L198" s="408"/>
      <c r="M198" s="408"/>
      <c r="N198" s="408"/>
      <c r="O198" s="408"/>
      <c r="P198" s="408"/>
      <c r="Q198" s="408"/>
      <c r="R198" s="408"/>
      <c r="S198" s="408"/>
      <c r="T198" s="408"/>
      <c r="U198" s="408"/>
    </row>
    <row r="199" spans="1:21" s="80" customFormat="1" ht="38.1" customHeight="1" outlineLevel="1">
      <c r="A199" s="423">
        <v>2</v>
      </c>
      <c r="B199" s="424">
        <v>4</v>
      </c>
      <c r="C199" s="424" t="s">
        <v>39</v>
      </c>
      <c r="D199" s="418"/>
      <c r="E199" s="418"/>
      <c r="F199" s="433" t="s">
        <v>391</v>
      </c>
      <c r="G199" s="426">
        <f>G200</f>
        <v>0</v>
      </c>
      <c r="H199" s="79"/>
      <c r="I199" s="407"/>
      <c r="J199" s="407"/>
      <c r="K199" s="407"/>
      <c r="L199" s="407"/>
      <c r="M199" s="407"/>
      <c r="N199" s="407"/>
      <c r="O199" s="407"/>
      <c r="P199" s="407"/>
      <c r="Q199" s="407"/>
      <c r="R199" s="407"/>
      <c r="S199" s="407"/>
      <c r="T199" s="407"/>
      <c r="U199" s="407"/>
    </row>
    <row r="200" spans="1:21" s="78" customFormat="1" ht="20.100000000000001" customHeight="1" outlineLevel="1">
      <c r="A200" s="453">
        <v>2</v>
      </c>
      <c r="B200" s="435">
        <v>4</v>
      </c>
      <c r="C200" s="435" t="s">
        <v>39</v>
      </c>
      <c r="D200" s="92">
        <v>5</v>
      </c>
      <c r="E200" s="92">
        <v>2</v>
      </c>
      <c r="F200" s="482" t="s">
        <v>43</v>
      </c>
      <c r="G200" s="454">
        <f>'D.2-Penj-APBDesa'!K1428</f>
        <v>0</v>
      </c>
      <c r="H200" s="77"/>
      <c r="I200" s="408"/>
      <c r="J200" s="408"/>
      <c r="K200" s="408"/>
      <c r="L200" s="408"/>
      <c r="M200" s="408"/>
      <c r="N200" s="408"/>
      <c r="O200" s="408"/>
      <c r="P200" s="408"/>
      <c r="Q200" s="408"/>
      <c r="R200" s="408"/>
      <c r="S200" s="408"/>
      <c r="T200" s="408"/>
      <c r="U200" s="408"/>
    </row>
    <row r="201" spans="1:21" s="80" customFormat="1" ht="20.100000000000001" customHeight="1" outlineLevel="1">
      <c r="A201" s="423">
        <v>2</v>
      </c>
      <c r="B201" s="424">
        <v>4</v>
      </c>
      <c r="C201" s="424" t="s">
        <v>41</v>
      </c>
      <c r="D201" s="418"/>
      <c r="E201" s="418"/>
      <c r="F201" s="433" t="s">
        <v>392</v>
      </c>
      <c r="G201" s="426">
        <f>G202</f>
        <v>0</v>
      </c>
      <c r="H201" s="79"/>
      <c r="I201" s="407"/>
      <c r="J201" s="407"/>
      <c r="K201" s="407"/>
      <c r="L201" s="407"/>
      <c r="M201" s="407"/>
      <c r="N201" s="407"/>
      <c r="O201" s="407"/>
      <c r="P201" s="407"/>
      <c r="Q201" s="407"/>
      <c r="R201" s="407"/>
      <c r="S201" s="407"/>
      <c r="T201" s="407"/>
      <c r="U201" s="407"/>
    </row>
    <row r="202" spans="1:21" s="78" customFormat="1" ht="20.100000000000001" customHeight="1" outlineLevel="1">
      <c r="A202" s="453">
        <v>2</v>
      </c>
      <c r="B202" s="435">
        <v>4</v>
      </c>
      <c r="C202" s="435" t="s">
        <v>41</v>
      </c>
      <c r="D202" s="92">
        <v>5</v>
      </c>
      <c r="E202" s="92">
        <v>2</v>
      </c>
      <c r="F202" s="482" t="s">
        <v>43</v>
      </c>
      <c r="G202" s="454">
        <f>'D.2-Penj-APBDesa'!K1433</f>
        <v>0</v>
      </c>
      <c r="H202" s="77"/>
      <c r="I202" s="408"/>
      <c r="J202" s="408"/>
      <c r="K202" s="408"/>
      <c r="L202" s="408"/>
      <c r="M202" s="408"/>
      <c r="N202" s="408"/>
      <c r="O202" s="408"/>
      <c r="P202" s="408"/>
      <c r="Q202" s="408"/>
      <c r="R202" s="408"/>
      <c r="S202" s="408"/>
      <c r="T202" s="408"/>
      <c r="U202" s="408"/>
    </row>
    <row r="203" spans="1:21" s="80" customFormat="1" ht="36" customHeight="1" outlineLevel="1">
      <c r="A203" s="423">
        <v>2</v>
      </c>
      <c r="B203" s="424">
        <v>4</v>
      </c>
      <c r="C203" s="424" t="s">
        <v>45</v>
      </c>
      <c r="D203" s="418"/>
      <c r="E203" s="418"/>
      <c r="F203" s="433" t="s">
        <v>393</v>
      </c>
      <c r="G203" s="426">
        <f>G204</f>
        <v>0</v>
      </c>
      <c r="H203" s="79"/>
      <c r="I203" s="407"/>
      <c r="J203" s="407"/>
      <c r="K203" s="407"/>
      <c r="L203" s="407"/>
      <c r="M203" s="407"/>
      <c r="N203" s="407"/>
      <c r="O203" s="407"/>
      <c r="P203" s="407"/>
      <c r="Q203" s="407"/>
      <c r="R203" s="407"/>
      <c r="S203" s="407"/>
      <c r="T203" s="407"/>
      <c r="U203" s="407"/>
    </row>
    <row r="204" spans="1:21" s="78" customFormat="1" ht="20.100000000000001" customHeight="1" outlineLevel="1">
      <c r="A204" s="453">
        <v>2</v>
      </c>
      <c r="B204" s="435">
        <v>4</v>
      </c>
      <c r="C204" s="435" t="s">
        <v>45</v>
      </c>
      <c r="D204" s="92">
        <v>5</v>
      </c>
      <c r="E204" s="92">
        <v>2</v>
      </c>
      <c r="F204" s="482" t="s">
        <v>43</v>
      </c>
      <c r="G204" s="454">
        <f>'D.2-Penj-APBDesa'!K1438</f>
        <v>0</v>
      </c>
      <c r="H204" s="77"/>
      <c r="I204" s="408"/>
      <c r="J204" s="408"/>
      <c r="K204" s="408"/>
      <c r="L204" s="408"/>
      <c r="M204" s="408"/>
      <c r="N204" s="408"/>
      <c r="O204" s="408"/>
      <c r="P204" s="408"/>
      <c r="Q204" s="408"/>
      <c r="R204" s="408"/>
      <c r="S204" s="408"/>
      <c r="T204" s="408"/>
      <c r="U204" s="408"/>
    </row>
    <row r="205" spans="1:21" s="80" customFormat="1" ht="20.100000000000001" customHeight="1" outlineLevel="1">
      <c r="A205" s="423">
        <v>2</v>
      </c>
      <c r="B205" s="424">
        <v>4</v>
      </c>
      <c r="C205" s="424" t="s">
        <v>49</v>
      </c>
      <c r="D205" s="418"/>
      <c r="E205" s="418"/>
      <c r="F205" s="433" t="s">
        <v>394</v>
      </c>
      <c r="G205" s="426">
        <f>G206</f>
        <v>0</v>
      </c>
      <c r="H205" s="79"/>
      <c r="I205" s="407"/>
      <c r="J205" s="407"/>
      <c r="K205" s="407"/>
      <c r="L205" s="407"/>
      <c r="M205" s="407"/>
      <c r="N205" s="407"/>
      <c r="O205" s="407"/>
      <c r="P205" s="407"/>
      <c r="Q205" s="407"/>
      <c r="R205" s="407"/>
      <c r="S205" s="407"/>
      <c r="T205" s="407"/>
      <c r="U205" s="407"/>
    </row>
    <row r="206" spans="1:21" s="78" customFormat="1" ht="20.100000000000001" customHeight="1" outlineLevel="1">
      <c r="A206" s="453">
        <v>2</v>
      </c>
      <c r="B206" s="435">
        <v>4</v>
      </c>
      <c r="C206" s="435" t="s">
        <v>49</v>
      </c>
      <c r="D206" s="92">
        <v>5</v>
      </c>
      <c r="E206" s="92">
        <v>2</v>
      </c>
      <c r="F206" s="482" t="s">
        <v>43</v>
      </c>
      <c r="G206" s="454">
        <f>'D.2-Penj-APBDesa'!K1443</f>
        <v>0</v>
      </c>
      <c r="H206" s="77"/>
      <c r="I206" s="408"/>
      <c r="J206" s="408"/>
      <c r="K206" s="408"/>
      <c r="L206" s="408"/>
      <c r="M206" s="408"/>
      <c r="N206" s="408"/>
      <c r="O206" s="408"/>
      <c r="P206" s="408"/>
      <c r="Q206" s="408"/>
      <c r="R206" s="408"/>
      <c r="S206" s="408"/>
      <c r="T206" s="408"/>
      <c r="U206" s="408"/>
    </row>
    <row r="207" spans="1:21" s="80" customFormat="1" ht="42" customHeight="1" outlineLevel="1">
      <c r="A207" s="423">
        <v>2</v>
      </c>
      <c r="B207" s="424">
        <v>4</v>
      </c>
      <c r="C207" s="424" t="s">
        <v>51</v>
      </c>
      <c r="D207" s="418"/>
      <c r="E207" s="418"/>
      <c r="F207" s="433" t="s">
        <v>395</v>
      </c>
      <c r="G207" s="426">
        <f>G208</f>
        <v>0</v>
      </c>
      <c r="H207" s="79"/>
      <c r="I207" s="407"/>
      <c r="J207" s="407"/>
      <c r="K207" s="407"/>
      <c r="L207" s="407"/>
      <c r="M207" s="407"/>
      <c r="N207" s="407"/>
      <c r="O207" s="407"/>
      <c r="P207" s="407"/>
      <c r="Q207" s="407"/>
      <c r="R207" s="407"/>
      <c r="S207" s="407"/>
      <c r="T207" s="407"/>
      <c r="U207" s="407"/>
    </row>
    <row r="208" spans="1:21" s="78" customFormat="1" ht="20.100000000000001" customHeight="1" outlineLevel="1">
      <c r="A208" s="453">
        <v>2</v>
      </c>
      <c r="B208" s="435">
        <v>4</v>
      </c>
      <c r="C208" s="435" t="s">
        <v>51</v>
      </c>
      <c r="D208" s="92">
        <v>5</v>
      </c>
      <c r="E208" s="92">
        <v>2</v>
      </c>
      <c r="F208" s="482" t="s">
        <v>43</v>
      </c>
      <c r="G208" s="454">
        <f>'D.2-Penj-APBDesa'!K1448</f>
        <v>0</v>
      </c>
      <c r="H208" s="77"/>
      <c r="I208" s="408"/>
      <c r="J208" s="408"/>
      <c r="K208" s="408"/>
      <c r="L208" s="408"/>
      <c r="M208" s="408"/>
      <c r="N208" s="408"/>
      <c r="O208" s="408"/>
      <c r="P208" s="408"/>
      <c r="Q208" s="408"/>
      <c r="R208" s="408"/>
      <c r="S208" s="408"/>
      <c r="T208" s="408"/>
      <c r="U208" s="408"/>
    </row>
    <row r="209" spans="1:21" s="80" customFormat="1" ht="20.100000000000001" customHeight="1" outlineLevel="1">
      <c r="A209" s="423">
        <v>2</v>
      </c>
      <c r="B209" s="424">
        <v>4</v>
      </c>
      <c r="C209" s="424" t="s">
        <v>73</v>
      </c>
      <c r="D209" s="418"/>
      <c r="E209" s="418"/>
      <c r="F209" s="433" t="s">
        <v>396</v>
      </c>
      <c r="G209" s="426">
        <f>G210</f>
        <v>0</v>
      </c>
      <c r="H209" s="79"/>
      <c r="I209" s="407"/>
      <c r="J209" s="407"/>
      <c r="K209" s="407"/>
      <c r="L209" s="407"/>
      <c r="M209" s="407"/>
      <c r="N209" s="407"/>
      <c r="O209" s="407"/>
      <c r="P209" s="407"/>
      <c r="Q209" s="407"/>
      <c r="R209" s="407"/>
      <c r="S209" s="407"/>
      <c r="T209" s="407"/>
      <c r="U209" s="407"/>
    </row>
    <row r="210" spans="1:21" s="78" customFormat="1" ht="20.100000000000001" customHeight="1" outlineLevel="1">
      <c r="A210" s="453">
        <v>2</v>
      </c>
      <c r="B210" s="435">
        <v>4</v>
      </c>
      <c r="C210" s="435" t="s">
        <v>73</v>
      </c>
      <c r="D210" s="92">
        <v>5</v>
      </c>
      <c r="E210" s="92">
        <v>2</v>
      </c>
      <c r="F210" s="482" t="s">
        <v>43</v>
      </c>
      <c r="G210" s="454">
        <f>'D.2-Penj-APBDesa'!K1453</f>
        <v>0</v>
      </c>
      <c r="H210" s="77"/>
      <c r="I210" s="408"/>
      <c r="J210" s="408"/>
      <c r="K210" s="408"/>
      <c r="L210" s="408"/>
      <c r="M210" s="408"/>
      <c r="N210" s="408"/>
      <c r="O210" s="408"/>
      <c r="P210" s="408"/>
      <c r="Q210" s="408"/>
      <c r="R210" s="408"/>
      <c r="S210" s="408"/>
      <c r="T210" s="408"/>
      <c r="U210" s="408"/>
    </row>
    <row r="211" spans="1:21" s="80" customFormat="1" ht="20.100000000000001" customHeight="1" outlineLevel="1">
      <c r="A211" s="423">
        <v>2</v>
      </c>
      <c r="B211" s="424">
        <v>4</v>
      </c>
      <c r="C211" s="424" t="s">
        <v>75</v>
      </c>
      <c r="D211" s="418"/>
      <c r="E211" s="418"/>
      <c r="F211" s="433" t="s">
        <v>397</v>
      </c>
      <c r="G211" s="426">
        <f>G212</f>
        <v>0</v>
      </c>
      <c r="H211" s="79"/>
      <c r="I211" s="407"/>
      <c r="J211" s="407"/>
      <c r="K211" s="407"/>
      <c r="L211" s="407"/>
      <c r="M211" s="407"/>
      <c r="N211" s="407"/>
      <c r="O211" s="407"/>
      <c r="P211" s="407"/>
      <c r="Q211" s="407"/>
      <c r="R211" s="407"/>
      <c r="S211" s="407"/>
      <c r="T211" s="407"/>
      <c r="U211" s="407"/>
    </row>
    <row r="212" spans="1:21" s="78" customFormat="1" ht="20.100000000000001" customHeight="1" outlineLevel="1">
      <c r="A212" s="453">
        <v>2</v>
      </c>
      <c r="B212" s="435">
        <v>4</v>
      </c>
      <c r="C212" s="435" t="s">
        <v>75</v>
      </c>
      <c r="D212" s="92">
        <v>5</v>
      </c>
      <c r="E212" s="92">
        <v>2</v>
      </c>
      <c r="F212" s="482" t="s">
        <v>43</v>
      </c>
      <c r="G212" s="454">
        <f>'D.2-Penj-APBDesa'!K1449</f>
        <v>0</v>
      </c>
      <c r="H212" s="77"/>
      <c r="I212" s="408"/>
      <c r="J212" s="408"/>
      <c r="K212" s="408"/>
      <c r="L212" s="408"/>
      <c r="M212" s="408"/>
      <c r="N212" s="408"/>
      <c r="O212" s="408"/>
      <c r="P212" s="408"/>
      <c r="Q212" s="408"/>
      <c r="R212" s="408"/>
      <c r="S212" s="408"/>
      <c r="T212" s="408"/>
      <c r="U212" s="408"/>
    </row>
    <row r="213" spans="1:21" s="80" customFormat="1" ht="20.100000000000001" customHeight="1" outlineLevel="1">
      <c r="A213" s="423">
        <v>2</v>
      </c>
      <c r="B213" s="424">
        <v>4</v>
      </c>
      <c r="C213" s="424" t="s">
        <v>77</v>
      </c>
      <c r="D213" s="418"/>
      <c r="E213" s="418"/>
      <c r="F213" s="433" t="s">
        <v>398</v>
      </c>
      <c r="G213" s="426">
        <f>G214</f>
        <v>0</v>
      </c>
      <c r="H213" s="79"/>
      <c r="I213" s="407"/>
      <c r="J213" s="407"/>
      <c r="K213" s="407"/>
      <c r="L213" s="407"/>
      <c r="M213" s="407"/>
      <c r="N213" s="407"/>
      <c r="O213" s="407"/>
      <c r="P213" s="407"/>
      <c r="Q213" s="407"/>
      <c r="R213" s="407"/>
      <c r="S213" s="407"/>
      <c r="T213" s="407"/>
      <c r="U213" s="407"/>
    </row>
    <row r="214" spans="1:21" s="78" customFormat="1" ht="20.100000000000001" customHeight="1" outlineLevel="1">
      <c r="A214" s="453">
        <v>2</v>
      </c>
      <c r="B214" s="435">
        <v>4</v>
      </c>
      <c r="C214" s="435" t="s">
        <v>77</v>
      </c>
      <c r="D214" s="92">
        <v>5</v>
      </c>
      <c r="E214" s="92">
        <v>3</v>
      </c>
      <c r="F214" s="367" t="s">
        <v>55</v>
      </c>
      <c r="G214" s="454">
        <f>'D.2-Penj-APBDesa'!K1462</f>
        <v>0</v>
      </c>
      <c r="H214" s="77"/>
      <c r="I214" s="408"/>
      <c r="J214" s="408"/>
      <c r="K214" s="408"/>
      <c r="L214" s="408"/>
      <c r="M214" s="408"/>
      <c r="N214" s="408"/>
      <c r="O214" s="408"/>
      <c r="P214" s="408"/>
      <c r="Q214" s="408"/>
      <c r="R214" s="408"/>
      <c r="S214" s="408"/>
      <c r="T214" s="408"/>
      <c r="U214" s="408"/>
    </row>
    <row r="215" spans="1:21" s="78" customFormat="1" ht="38.1" customHeight="1" outlineLevel="1">
      <c r="A215" s="423">
        <v>2</v>
      </c>
      <c r="B215" s="424">
        <v>4</v>
      </c>
      <c r="C215" s="435" t="s">
        <v>79</v>
      </c>
      <c r="D215" s="92"/>
      <c r="E215" s="92"/>
      <c r="F215" s="433" t="s">
        <v>399</v>
      </c>
      <c r="G215" s="426">
        <f>G216</f>
        <v>0</v>
      </c>
      <c r="H215" s="77"/>
      <c r="I215" s="408"/>
      <c r="J215" s="408"/>
      <c r="K215" s="408"/>
      <c r="L215" s="408"/>
      <c r="M215" s="408"/>
      <c r="N215" s="408"/>
      <c r="O215" s="408"/>
      <c r="P215" s="408"/>
      <c r="Q215" s="408"/>
      <c r="R215" s="408"/>
      <c r="S215" s="408"/>
      <c r="T215" s="408"/>
      <c r="U215" s="408"/>
    </row>
    <row r="216" spans="1:21" s="78" customFormat="1" ht="20.100000000000001" customHeight="1" outlineLevel="1">
      <c r="A216" s="453">
        <v>2</v>
      </c>
      <c r="B216" s="435">
        <v>4</v>
      </c>
      <c r="C216" s="435" t="s">
        <v>79</v>
      </c>
      <c r="D216" s="92">
        <v>5</v>
      </c>
      <c r="E216" s="92">
        <v>3</v>
      </c>
      <c r="F216" s="367" t="s">
        <v>55</v>
      </c>
      <c r="G216" s="454">
        <f>'D.2-Penj-APBDesa'!K1469</f>
        <v>0</v>
      </c>
      <c r="H216" s="77"/>
      <c r="I216" s="408"/>
      <c r="J216" s="408"/>
      <c r="K216" s="408"/>
      <c r="L216" s="408"/>
      <c r="M216" s="408"/>
      <c r="N216" s="408"/>
      <c r="O216" s="408"/>
      <c r="P216" s="408"/>
      <c r="Q216" s="408"/>
      <c r="R216" s="408"/>
      <c r="S216" s="408"/>
      <c r="T216" s="408"/>
      <c r="U216" s="408"/>
    </row>
    <row r="217" spans="1:21" s="78" customFormat="1" ht="36" customHeight="1" outlineLevel="1">
      <c r="A217" s="423">
        <v>2</v>
      </c>
      <c r="B217" s="424">
        <v>4</v>
      </c>
      <c r="C217" s="435" t="s">
        <v>374</v>
      </c>
      <c r="D217" s="92"/>
      <c r="E217" s="92"/>
      <c r="F217" s="433" t="s">
        <v>400</v>
      </c>
      <c r="G217" s="426">
        <f>G218</f>
        <v>0</v>
      </c>
      <c r="H217" s="77"/>
      <c r="I217" s="408"/>
      <c r="J217" s="408"/>
      <c r="K217" s="408"/>
      <c r="L217" s="408"/>
      <c r="M217" s="408"/>
      <c r="N217" s="408"/>
      <c r="O217" s="408"/>
      <c r="P217" s="408"/>
      <c r="Q217" s="408"/>
      <c r="R217" s="408"/>
      <c r="S217" s="408"/>
      <c r="T217" s="408"/>
      <c r="U217" s="408"/>
    </row>
    <row r="218" spans="1:21" s="78" customFormat="1" ht="20.100000000000001" customHeight="1" outlineLevel="1">
      <c r="A218" s="453">
        <v>2</v>
      </c>
      <c r="B218" s="435">
        <v>4</v>
      </c>
      <c r="C218" s="435" t="s">
        <v>374</v>
      </c>
      <c r="D218" s="92">
        <v>5</v>
      </c>
      <c r="E218" s="92">
        <v>3</v>
      </c>
      <c r="F218" s="367" t="s">
        <v>55</v>
      </c>
      <c r="G218" s="454">
        <f>'D.2-Penj-APBDesa'!K1476</f>
        <v>0</v>
      </c>
      <c r="H218" s="77"/>
      <c r="I218" s="408"/>
      <c r="J218" s="408"/>
      <c r="K218" s="408"/>
      <c r="L218" s="408"/>
      <c r="M218" s="408"/>
      <c r="N218" s="408"/>
      <c r="O218" s="408"/>
      <c r="P218" s="408"/>
      <c r="Q218" s="408"/>
      <c r="R218" s="408"/>
      <c r="S218" s="408"/>
      <c r="T218" s="408"/>
      <c r="U218" s="408"/>
    </row>
    <row r="219" spans="1:21" s="78" customFormat="1" ht="39.950000000000003" customHeight="1" outlineLevel="1">
      <c r="A219" s="423">
        <v>2</v>
      </c>
      <c r="B219" s="424">
        <v>4</v>
      </c>
      <c r="C219" s="435" t="s">
        <v>376</v>
      </c>
      <c r="D219" s="92"/>
      <c r="E219" s="92"/>
      <c r="F219" s="433" t="s">
        <v>401</v>
      </c>
      <c r="G219" s="426">
        <f>G220</f>
        <v>0</v>
      </c>
      <c r="H219" s="77"/>
      <c r="I219" s="408"/>
      <c r="J219" s="408"/>
      <c r="K219" s="408"/>
      <c r="L219" s="408"/>
      <c r="M219" s="408"/>
      <c r="N219" s="408"/>
      <c r="O219" s="408"/>
      <c r="P219" s="408"/>
      <c r="Q219" s="408"/>
      <c r="R219" s="408"/>
      <c r="S219" s="408"/>
      <c r="T219" s="408"/>
      <c r="U219" s="408"/>
    </row>
    <row r="220" spans="1:21" s="78" customFormat="1" ht="20.100000000000001" customHeight="1" outlineLevel="1">
      <c r="A220" s="453">
        <v>2</v>
      </c>
      <c r="B220" s="435">
        <v>4</v>
      </c>
      <c r="C220" s="435" t="s">
        <v>376</v>
      </c>
      <c r="D220" s="92">
        <v>5</v>
      </c>
      <c r="E220" s="92">
        <v>3</v>
      </c>
      <c r="F220" s="367" t="s">
        <v>55</v>
      </c>
      <c r="G220" s="454">
        <f>'D.2-Penj-APBDesa'!K1483</f>
        <v>0</v>
      </c>
      <c r="H220" s="77"/>
      <c r="I220" s="408"/>
      <c r="J220" s="408"/>
      <c r="K220" s="408"/>
      <c r="L220" s="408"/>
      <c r="M220" s="408"/>
      <c r="N220" s="408"/>
      <c r="O220" s="408"/>
      <c r="P220" s="408"/>
      <c r="Q220" s="408"/>
      <c r="R220" s="408"/>
      <c r="S220" s="408"/>
      <c r="T220" s="408"/>
      <c r="U220" s="408"/>
    </row>
    <row r="221" spans="1:21" s="78" customFormat="1" ht="19.5" customHeight="1" outlineLevel="1">
      <c r="A221" s="423">
        <v>2</v>
      </c>
      <c r="B221" s="424">
        <v>4</v>
      </c>
      <c r="C221" s="435" t="s">
        <v>378</v>
      </c>
      <c r="D221" s="92"/>
      <c r="E221" s="92"/>
      <c r="F221" s="425" t="s">
        <v>402</v>
      </c>
      <c r="G221" s="426">
        <f>G222</f>
        <v>0</v>
      </c>
      <c r="H221" s="77"/>
      <c r="I221" s="408"/>
      <c r="J221" s="408"/>
      <c r="K221" s="408"/>
      <c r="L221" s="408"/>
      <c r="M221" s="408"/>
      <c r="N221" s="408"/>
      <c r="O221" s="408"/>
      <c r="P221" s="408"/>
      <c r="Q221" s="408"/>
      <c r="R221" s="408"/>
      <c r="S221" s="408"/>
      <c r="T221" s="408"/>
      <c r="U221" s="408"/>
    </row>
    <row r="222" spans="1:21" s="78" customFormat="1" ht="20.100000000000001" customHeight="1" outlineLevel="1">
      <c r="A222" s="453">
        <v>2</v>
      </c>
      <c r="B222" s="435">
        <v>4</v>
      </c>
      <c r="C222" s="435" t="s">
        <v>378</v>
      </c>
      <c r="D222" s="92">
        <v>5</v>
      </c>
      <c r="E222" s="92">
        <v>3</v>
      </c>
      <c r="F222" s="367" t="s">
        <v>55</v>
      </c>
      <c r="G222" s="454">
        <f>'D.2-Penj-APBDesa'!K1490</f>
        <v>0</v>
      </c>
      <c r="H222" s="77"/>
      <c r="I222" s="408"/>
      <c r="J222" s="408"/>
      <c r="K222" s="408"/>
      <c r="L222" s="408"/>
      <c r="M222" s="408"/>
      <c r="N222" s="408"/>
      <c r="O222" s="408"/>
      <c r="P222" s="408"/>
      <c r="Q222" s="408"/>
      <c r="R222" s="408"/>
      <c r="S222" s="408"/>
      <c r="T222" s="408"/>
      <c r="U222" s="408"/>
    </row>
    <row r="223" spans="1:21" s="78" customFormat="1" ht="35.1" customHeight="1" outlineLevel="1">
      <c r="A223" s="423">
        <v>2</v>
      </c>
      <c r="B223" s="424">
        <v>4</v>
      </c>
      <c r="C223" s="435" t="s">
        <v>380</v>
      </c>
      <c r="D223" s="92"/>
      <c r="E223" s="92"/>
      <c r="F223" s="425" t="s">
        <v>403</v>
      </c>
      <c r="G223" s="426">
        <f>G224</f>
        <v>0</v>
      </c>
      <c r="H223" s="77"/>
      <c r="I223" s="408"/>
      <c r="J223" s="408"/>
      <c r="K223" s="408"/>
      <c r="L223" s="408"/>
      <c r="M223" s="408"/>
      <c r="N223" s="408"/>
      <c r="O223" s="408"/>
      <c r="P223" s="408"/>
      <c r="Q223" s="408"/>
      <c r="R223" s="408"/>
      <c r="S223" s="408"/>
      <c r="T223" s="408"/>
      <c r="U223" s="408"/>
    </row>
    <row r="224" spans="1:21" s="78" customFormat="1" ht="20.100000000000001" customHeight="1" outlineLevel="1">
      <c r="A224" s="453">
        <v>2</v>
      </c>
      <c r="B224" s="435">
        <v>4</v>
      </c>
      <c r="C224" s="435" t="s">
        <v>380</v>
      </c>
      <c r="D224" s="92">
        <v>5</v>
      </c>
      <c r="E224" s="92">
        <v>3</v>
      </c>
      <c r="F224" s="367" t="s">
        <v>55</v>
      </c>
      <c r="G224" s="454">
        <f>'D.2-Penj-APBDesa'!K1497</f>
        <v>0</v>
      </c>
      <c r="H224" s="77"/>
      <c r="I224" s="408"/>
      <c r="J224" s="408"/>
      <c r="K224" s="408"/>
      <c r="L224" s="408"/>
      <c r="M224" s="408"/>
      <c r="N224" s="408"/>
      <c r="O224" s="408"/>
      <c r="P224" s="408"/>
      <c r="Q224" s="408"/>
      <c r="R224" s="408"/>
      <c r="S224" s="408"/>
      <c r="T224" s="408"/>
      <c r="U224" s="408"/>
    </row>
    <row r="225" spans="1:21" s="78" customFormat="1" ht="33" customHeight="1" outlineLevel="1">
      <c r="A225" s="423">
        <v>2</v>
      </c>
      <c r="B225" s="424">
        <v>4</v>
      </c>
      <c r="C225" s="435" t="s">
        <v>382</v>
      </c>
      <c r="D225" s="92"/>
      <c r="E225" s="92"/>
      <c r="F225" s="433" t="s">
        <v>404</v>
      </c>
      <c r="G225" s="426">
        <f>G226</f>
        <v>0</v>
      </c>
      <c r="H225" s="77"/>
      <c r="I225" s="408"/>
      <c r="J225" s="408"/>
      <c r="K225" s="408"/>
      <c r="L225" s="408"/>
      <c r="M225" s="408"/>
      <c r="N225" s="408"/>
      <c r="O225" s="408"/>
      <c r="P225" s="408"/>
      <c r="Q225" s="408"/>
      <c r="R225" s="408"/>
      <c r="S225" s="408"/>
      <c r="T225" s="408"/>
      <c r="U225" s="408"/>
    </row>
    <row r="226" spans="1:21" s="78" customFormat="1" ht="20.100000000000001" customHeight="1" outlineLevel="1">
      <c r="A226" s="453">
        <v>2</v>
      </c>
      <c r="B226" s="435">
        <v>4</v>
      </c>
      <c r="C226" s="435" t="s">
        <v>382</v>
      </c>
      <c r="D226" s="92">
        <v>5</v>
      </c>
      <c r="E226" s="92">
        <v>3</v>
      </c>
      <c r="F226" s="367" t="s">
        <v>55</v>
      </c>
      <c r="G226" s="454">
        <f>'D.2-Penj-APBDesa'!K1504</f>
        <v>0</v>
      </c>
      <c r="H226" s="77"/>
      <c r="I226" s="408"/>
      <c r="J226" s="408"/>
      <c r="K226" s="408"/>
      <c r="L226" s="408"/>
      <c r="M226" s="408"/>
      <c r="N226" s="408"/>
      <c r="O226" s="408"/>
      <c r="P226" s="408"/>
      <c r="Q226" s="408"/>
      <c r="R226" s="408"/>
      <c r="S226" s="408"/>
      <c r="T226" s="408"/>
      <c r="U226" s="408"/>
    </row>
    <row r="227" spans="1:21" s="78" customFormat="1" ht="19.5" customHeight="1" outlineLevel="1">
      <c r="A227" s="423">
        <v>2</v>
      </c>
      <c r="B227" s="424">
        <v>4</v>
      </c>
      <c r="C227" s="435" t="s">
        <v>384</v>
      </c>
      <c r="D227" s="92"/>
      <c r="E227" s="92"/>
      <c r="F227" s="433" t="s">
        <v>405</v>
      </c>
      <c r="G227" s="426">
        <f>G228</f>
        <v>0</v>
      </c>
      <c r="H227" s="77"/>
      <c r="I227" s="408"/>
      <c r="J227" s="408"/>
      <c r="K227" s="408"/>
      <c r="L227" s="408"/>
      <c r="M227" s="408"/>
      <c r="N227" s="408"/>
      <c r="O227" s="408"/>
      <c r="P227" s="408"/>
      <c r="Q227" s="408"/>
      <c r="R227" s="408"/>
      <c r="S227" s="408"/>
      <c r="T227" s="408"/>
      <c r="U227" s="408"/>
    </row>
    <row r="228" spans="1:21" s="78" customFormat="1" ht="20.100000000000001" customHeight="1" outlineLevel="1">
      <c r="A228" s="453">
        <v>2</v>
      </c>
      <c r="B228" s="435">
        <v>4</v>
      </c>
      <c r="C228" s="435">
        <v>17</v>
      </c>
      <c r="D228" s="92">
        <v>5</v>
      </c>
      <c r="E228" s="92">
        <v>3</v>
      </c>
      <c r="F228" s="367" t="s">
        <v>55</v>
      </c>
      <c r="G228" s="454">
        <f>'D.2-Penj-APBDesa'!K1511</f>
        <v>0</v>
      </c>
      <c r="H228" s="77"/>
      <c r="I228" s="408"/>
      <c r="J228" s="408"/>
      <c r="K228" s="408"/>
      <c r="L228" s="408"/>
      <c r="M228" s="408"/>
      <c r="N228" s="408"/>
      <c r="O228" s="408"/>
      <c r="P228" s="408"/>
      <c r="Q228" s="408"/>
      <c r="R228" s="408"/>
      <c r="S228" s="408"/>
      <c r="T228" s="408"/>
      <c r="U228" s="408"/>
    </row>
    <row r="229" spans="1:21" s="78" customFormat="1" ht="19.5" customHeight="1" outlineLevel="1">
      <c r="A229" s="423">
        <v>2</v>
      </c>
      <c r="B229" s="424">
        <v>4</v>
      </c>
      <c r="C229" s="435" t="s">
        <v>585</v>
      </c>
      <c r="D229" s="92"/>
      <c r="E229" s="92"/>
      <c r="F229" s="433" t="s">
        <v>610</v>
      </c>
      <c r="G229" s="426">
        <f>G230+G231</f>
        <v>0</v>
      </c>
      <c r="H229" s="77"/>
      <c r="I229" s="408"/>
      <c r="J229" s="408"/>
      <c r="K229" s="408"/>
      <c r="L229" s="408"/>
      <c r="M229" s="408"/>
      <c r="N229" s="408"/>
      <c r="O229" s="408"/>
      <c r="P229" s="408"/>
      <c r="Q229" s="408"/>
      <c r="R229" s="408"/>
      <c r="S229" s="408"/>
      <c r="T229" s="408"/>
      <c r="U229" s="408"/>
    </row>
    <row r="230" spans="1:21" s="78" customFormat="1" ht="20.100000000000001" customHeight="1" outlineLevel="1">
      <c r="A230" s="91">
        <v>2</v>
      </c>
      <c r="B230" s="435">
        <v>4</v>
      </c>
      <c r="C230" s="435" t="s">
        <v>585</v>
      </c>
      <c r="D230" s="92">
        <v>5</v>
      </c>
      <c r="E230" s="92">
        <v>2</v>
      </c>
      <c r="F230" s="482" t="s">
        <v>43</v>
      </c>
      <c r="G230" s="454">
        <f>'D.2-Penj-APBDesa'!K1517</f>
        <v>0</v>
      </c>
      <c r="H230" s="77"/>
      <c r="I230" s="408"/>
      <c r="J230" s="408"/>
      <c r="K230" s="408"/>
      <c r="L230" s="408"/>
      <c r="M230" s="408"/>
      <c r="N230" s="408"/>
      <c r="O230" s="408"/>
      <c r="P230" s="408"/>
      <c r="Q230" s="408"/>
      <c r="R230" s="408"/>
      <c r="S230" s="408"/>
      <c r="T230" s="408"/>
      <c r="U230" s="408"/>
    </row>
    <row r="231" spans="1:21" s="78" customFormat="1" ht="20.100000000000001" customHeight="1" outlineLevel="1">
      <c r="A231" s="91">
        <v>2</v>
      </c>
      <c r="B231" s="435">
        <v>4</v>
      </c>
      <c r="C231" s="435" t="s">
        <v>585</v>
      </c>
      <c r="D231" s="92">
        <v>5</v>
      </c>
      <c r="E231" s="92">
        <v>3</v>
      </c>
      <c r="F231" s="367" t="s">
        <v>55</v>
      </c>
      <c r="G231" s="454">
        <f>'D.2-Penj-APBDesa'!K1518</f>
        <v>0</v>
      </c>
      <c r="H231" s="77"/>
      <c r="I231" s="408"/>
      <c r="J231" s="408"/>
      <c r="K231" s="408"/>
      <c r="L231" s="408"/>
      <c r="M231" s="408"/>
      <c r="N231" s="408"/>
      <c r="O231" s="408"/>
      <c r="P231" s="408"/>
      <c r="Q231" s="408"/>
      <c r="R231" s="408"/>
      <c r="S231" s="408"/>
      <c r="T231" s="408"/>
      <c r="U231" s="408"/>
    </row>
    <row r="232" spans="1:21" s="85" customFormat="1" ht="17.25" customHeight="1" outlineLevel="1" collapsed="1">
      <c r="A232" s="92">
        <v>2</v>
      </c>
      <c r="B232" s="420">
        <v>5</v>
      </c>
      <c r="C232" s="435"/>
      <c r="D232" s="435"/>
      <c r="E232" s="435"/>
      <c r="F232" s="458" t="s">
        <v>406</v>
      </c>
      <c r="G232" s="459">
        <f>G233+G236+G238+G240</f>
        <v>0</v>
      </c>
      <c r="H232" s="84"/>
      <c r="I232" s="409"/>
      <c r="J232" s="409"/>
      <c r="K232" s="409"/>
      <c r="L232" s="409"/>
      <c r="M232" s="409"/>
      <c r="N232" s="409"/>
      <c r="O232" s="409"/>
      <c r="P232" s="409"/>
      <c r="Q232" s="409"/>
      <c r="R232" s="409"/>
      <c r="S232" s="409"/>
      <c r="T232" s="409"/>
      <c r="U232" s="409"/>
    </row>
    <row r="233" spans="1:21" s="85" customFormat="1" ht="21" customHeight="1" outlineLevel="1">
      <c r="A233" s="92">
        <v>2</v>
      </c>
      <c r="B233" s="420">
        <v>5</v>
      </c>
      <c r="C233" s="435" t="s">
        <v>34</v>
      </c>
      <c r="D233" s="435"/>
      <c r="E233" s="435"/>
      <c r="F233" s="433" t="s">
        <v>407</v>
      </c>
      <c r="G233" s="426">
        <f>G234+G235</f>
        <v>0</v>
      </c>
      <c r="H233" s="84"/>
      <c r="I233" s="409"/>
      <c r="J233" s="409"/>
      <c r="K233" s="409"/>
      <c r="L233" s="409"/>
      <c r="M233" s="409"/>
      <c r="N233" s="409"/>
      <c r="O233" s="409"/>
      <c r="P233" s="409"/>
      <c r="Q233" s="409"/>
      <c r="R233" s="409"/>
      <c r="S233" s="409"/>
      <c r="T233" s="409"/>
      <c r="U233" s="409"/>
    </row>
    <row r="234" spans="1:21" s="78" customFormat="1" ht="19.5" customHeight="1" outlineLevel="1">
      <c r="A234" s="92">
        <v>2</v>
      </c>
      <c r="B234" s="420">
        <v>5</v>
      </c>
      <c r="C234" s="435" t="s">
        <v>34</v>
      </c>
      <c r="D234" s="92">
        <v>5</v>
      </c>
      <c r="E234" s="92">
        <v>2</v>
      </c>
      <c r="F234" s="367" t="s">
        <v>43</v>
      </c>
      <c r="G234" s="454">
        <f>'D.2-Penj-APBDesa'!K1549</f>
        <v>0</v>
      </c>
      <c r="H234" s="77"/>
      <c r="I234" s="408"/>
      <c r="J234" s="408"/>
      <c r="K234" s="408"/>
      <c r="L234" s="408"/>
      <c r="M234" s="408"/>
      <c r="N234" s="408"/>
      <c r="O234" s="408"/>
      <c r="P234" s="408"/>
      <c r="Q234" s="408"/>
      <c r="R234" s="408"/>
      <c r="S234" s="408"/>
      <c r="T234" s="408"/>
      <c r="U234" s="408"/>
    </row>
    <row r="235" spans="1:21" s="78" customFormat="1" ht="19.5" customHeight="1" outlineLevel="1">
      <c r="A235" s="92">
        <v>2</v>
      </c>
      <c r="B235" s="420">
        <v>5</v>
      </c>
      <c r="C235" s="435" t="s">
        <v>34</v>
      </c>
      <c r="D235" s="92">
        <v>5</v>
      </c>
      <c r="E235" s="92">
        <v>3</v>
      </c>
      <c r="F235" s="367" t="s">
        <v>55</v>
      </c>
      <c r="G235" s="454">
        <f>'D.2-Penj-APBDesa'!K1562</f>
        <v>0</v>
      </c>
      <c r="H235" s="77"/>
      <c r="I235" s="408"/>
      <c r="J235" s="408"/>
      <c r="K235" s="408"/>
      <c r="L235" s="408"/>
      <c r="M235" s="408"/>
      <c r="N235" s="408"/>
      <c r="O235" s="408"/>
      <c r="P235" s="408"/>
      <c r="Q235" s="408"/>
      <c r="R235" s="408"/>
      <c r="S235" s="408"/>
      <c r="T235" s="408"/>
      <c r="U235" s="408"/>
    </row>
    <row r="236" spans="1:21" s="85" customFormat="1" ht="27.95" customHeight="1" outlineLevel="1">
      <c r="A236" s="92">
        <v>2</v>
      </c>
      <c r="B236" s="420">
        <v>5</v>
      </c>
      <c r="C236" s="435" t="s">
        <v>37</v>
      </c>
      <c r="D236" s="435"/>
      <c r="E236" s="435"/>
      <c r="F236" s="433" t="s">
        <v>408</v>
      </c>
      <c r="G236" s="426">
        <f>G237</f>
        <v>0</v>
      </c>
      <c r="H236" s="84"/>
      <c r="I236" s="409"/>
      <c r="J236" s="409"/>
      <c r="K236" s="409"/>
      <c r="L236" s="409"/>
      <c r="M236" s="409"/>
      <c r="N236" s="409"/>
      <c r="O236" s="409"/>
      <c r="P236" s="409"/>
      <c r="Q236" s="409"/>
      <c r="R236" s="409"/>
      <c r="S236" s="409"/>
      <c r="T236" s="409"/>
      <c r="U236" s="409"/>
    </row>
    <row r="237" spans="1:21" s="78" customFormat="1" ht="19.5" customHeight="1" outlineLevel="1">
      <c r="A237" s="92">
        <v>2</v>
      </c>
      <c r="B237" s="420">
        <v>5</v>
      </c>
      <c r="C237" s="435" t="s">
        <v>37</v>
      </c>
      <c r="D237" s="92">
        <v>5</v>
      </c>
      <c r="E237" s="92">
        <v>2</v>
      </c>
      <c r="F237" s="367" t="s">
        <v>43</v>
      </c>
      <c r="G237" s="454">
        <f>'D.2-Penj-APBDesa'!K1568</f>
        <v>0</v>
      </c>
      <c r="H237" s="77"/>
      <c r="I237" s="408"/>
      <c r="J237" s="408"/>
      <c r="K237" s="408"/>
      <c r="L237" s="408"/>
      <c r="M237" s="408"/>
      <c r="N237" s="408"/>
      <c r="O237" s="408"/>
      <c r="P237" s="408"/>
      <c r="Q237" s="408"/>
      <c r="R237" s="408"/>
      <c r="S237" s="408"/>
      <c r="T237" s="408"/>
      <c r="U237" s="408"/>
    </row>
    <row r="238" spans="1:21" s="85" customFormat="1" ht="39" customHeight="1" outlineLevel="1">
      <c r="A238" s="92">
        <v>2</v>
      </c>
      <c r="B238" s="420">
        <v>5</v>
      </c>
      <c r="C238" s="435" t="s">
        <v>39</v>
      </c>
      <c r="D238" s="435"/>
      <c r="E238" s="435"/>
      <c r="F238" s="433" t="s">
        <v>409</v>
      </c>
      <c r="G238" s="426">
        <f>G239</f>
        <v>0</v>
      </c>
      <c r="H238" s="84"/>
      <c r="I238" s="409"/>
      <c r="J238" s="409"/>
      <c r="K238" s="409"/>
      <c r="L238" s="409"/>
      <c r="M238" s="409"/>
      <c r="N238" s="409"/>
      <c r="O238" s="409"/>
      <c r="P238" s="409"/>
      <c r="Q238" s="409"/>
      <c r="R238" s="409"/>
      <c r="S238" s="409"/>
      <c r="T238" s="409"/>
      <c r="U238" s="409"/>
    </row>
    <row r="239" spans="1:21" s="78" customFormat="1" ht="19.5" customHeight="1" outlineLevel="1">
      <c r="A239" s="92">
        <v>2</v>
      </c>
      <c r="B239" s="420">
        <v>5</v>
      </c>
      <c r="C239" s="435" t="s">
        <v>39</v>
      </c>
      <c r="D239" s="92">
        <v>5</v>
      </c>
      <c r="E239" s="92">
        <v>2</v>
      </c>
      <c r="F239" s="367" t="s">
        <v>43</v>
      </c>
      <c r="G239" s="454">
        <f>'D.2-Penj-APBDesa'!K1586</f>
        <v>0</v>
      </c>
      <c r="H239" s="77"/>
      <c r="I239" s="408"/>
      <c r="J239" s="408"/>
      <c r="K239" s="408"/>
      <c r="L239" s="408"/>
      <c r="M239" s="408"/>
      <c r="N239" s="408"/>
      <c r="O239" s="408"/>
      <c r="P239" s="408"/>
      <c r="Q239" s="408"/>
      <c r="R239" s="408"/>
      <c r="S239" s="408"/>
      <c r="T239" s="408"/>
      <c r="U239" s="408"/>
    </row>
    <row r="240" spans="1:21" s="85" customFormat="1" ht="27.95" customHeight="1" outlineLevel="1">
      <c r="A240" s="92">
        <v>2</v>
      </c>
      <c r="B240" s="420">
        <v>5</v>
      </c>
      <c r="C240" s="435" t="s">
        <v>585</v>
      </c>
      <c r="D240" s="435"/>
      <c r="E240" s="435"/>
      <c r="F240" s="433" t="s">
        <v>611</v>
      </c>
      <c r="G240" s="426">
        <f>G241+G242</f>
        <v>0</v>
      </c>
      <c r="H240" s="84"/>
      <c r="I240" s="409"/>
      <c r="J240" s="409"/>
      <c r="K240" s="409"/>
      <c r="L240" s="409"/>
      <c r="M240" s="409"/>
      <c r="N240" s="409"/>
      <c r="O240" s="409"/>
      <c r="P240" s="409"/>
      <c r="Q240" s="409"/>
      <c r="R240" s="409"/>
      <c r="S240" s="409"/>
      <c r="T240" s="409"/>
      <c r="U240" s="409"/>
    </row>
    <row r="241" spans="1:21" s="78" customFormat="1" ht="19.5" customHeight="1" outlineLevel="1">
      <c r="A241" s="92">
        <v>2</v>
      </c>
      <c r="B241" s="420">
        <v>5</v>
      </c>
      <c r="C241" s="435" t="s">
        <v>585</v>
      </c>
      <c r="D241" s="92">
        <v>5</v>
      </c>
      <c r="E241" s="92">
        <v>2</v>
      </c>
      <c r="F241" s="367" t="s">
        <v>43</v>
      </c>
      <c r="G241" s="454">
        <f>'D.2-Penj-APBDesa'!K1599</f>
        <v>0</v>
      </c>
      <c r="H241" s="77"/>
      <c r="I241" s="408"/>
      <c r="J241" s="408"/>
      <c r="K241" s="408"/>
      <c r="L241" s="408"/>
      <c r="M241" s="408"/>
      <c r="N241" s="408"/>
      <c r="O241" s="408"/>
      <c r="P241" s="408"/>
      <c r="Q241" s="408"/>
      <c r="R241" s="408"/>
      <c r="S241" s="408"/>
      <c r="T241" s="408"/>
      <c r="U241" s="408"/>
    </row>
    <row r="242" spans="1:21" s="78" customFormat="1" ht="19.5" customHeight="1" outlineLevel="1">
      <c r="A242" s="92">
        <v>2</v>
      </c>
      <c r="B242" s="420">
        <v>5</v>
      </c>
      <c r="C242" s="435" t="s">
        <v>585</v>
      </c>
      <c r="D242" s="92">
        <v>5</v>
      </c>
      <c r="E242" s="92">
        <v>3</v>
      </c>
      <c r="F242" s="367" t="s">
        <v>55</v>
      </c>
      <c r="G242" s="454">
        <f>'D.2-Penj-APBDesa'!K1618</f>
        <v>0</v>
      </c>
      <c r="H242" s="77"/>
      <c r="I242" s="408"/>
      <c r="J242" s="408"/>
      <c r="K242" s="408"/>
      <c r="L242" s="408"/>
      <c r="M242" s="408"/>
      <c r="N242" s="408"/>
      <c r="O242" s="408"/>
      <c r="P242" s="408"/>
      <c r="Q242" s="408"/>
      <c r="R242" s="408"/>
      <c r="S242" s="408"/>
      <c r="T242" s="408"/>
      <c r="U242" s="408"/>
    </row>
    <row r="243" spans="1:21" s="85" customFormat="1" ht="17.25" customHeight="1" outlineLevel="1" collapsed="1">
      <c r="A243" s="92">
        <v>2</v>
      </c>
      <c r="B243" s="420">
        <v>6</v>
      </c>
      <c r="C243" s="435"/>
      <c r="D243" s="435"/>
      <c r="E243" s="435"/>
      <c r="F243" s="458" t="s">
        <v>410</v>
      </c>
      <c r="G243" s="459">
        <f>G244+G246+G251+G248</f>
        <v>35000000</v>
      </c>
      <c r="H243" s="84" t="s">
        <v>48</v>
      </c>
      <c r="I243" s="409"/>
      <c r="J243" s="409"/>
      <c r="K243" s="409"/>
      <c r="L243" s="409"/>
      <c r="M243" s="409"/>
      <c r="N243" s="409"/>
      <c r="O243" s="409"/>
      <c r="P243" s="409"/>
      <c r="Q243" s="409"/>
      <c r="R243" s="409"/>
      <c r="S243" s="409"/>
      <c r="T243" s="409"/>
      <c r="U243" s="409"/>
    </row>
    <row r="244" spans="1:21" s="87" customFormat="1" ht="21" customHeight="1" outlineLevel="1">
      <c r="A244" s="418">
        <v>2</v>
      </c>
      <c r="B244" s="419">
        <v>6</v>
      </c>
      <c r="C244" s="424" t="s">
        <v>34</v>
      </c>
      <c r="D244" s="424"/>
      <c r="E244" s="424"/>
      <c r="F244" s="433" t="s">
        <v>411</v>
      </c>
      <c r="G244" s="434">
        <f>G245</f>
        <v>0</v>
      </c>
      <c r="H244" s="86"/>
      <c r="I244" s="410"/>
      <c r="J244" s="410"/>
      <c r="K244" s="410"/>
      <c r="L244" s="410"/>
      <c r="M244" s="410"/>
      <c r="N244" s="410"/>
      <c r="O244" s="410"/>
      <c r="P244" s="410"/>
      <c r="Q244" s="410"/>
      <c r="R244" s="410"/>
      <c r="S244" s="410"/>
      <c r="T244" s="410"/>
      <c r="U244" s="410"/>
    </row>
    <row r="245" spans="1:21" s="78" customFormat="1" ht="20.100000000000001" customHeight="1" outlineLevel="1">
      <c r="A245" s="453">
        <v>2</v>
      </c>
      <c r="B245" s="435">
        <v>6</v>
      </c>
      <c r="C245" s="435" t="s">
        <v>34</v>
      </c>
      <c r="D245" s="92">
        <v>5</v>
      </c>
      <c r="E245" s="92">
        <v>3</v>
      </c>
      <c r="F245" s="367" t="s">
        <v>55</v>
      </c>
      <c r="G245" s="454">
        <f>'D.2-Penj-APBDesa'!K1625</f>
        <v>0</v>
      </c>
      <c r="H245" s="77"/>
      <c r="I245" s="408"/>
      <c r="J245" s="408"/>
      <c r="K245" s="408"/>
      <c r="L245" s="408"/>
      <c r="M245" s="408"/>
      <c r="N245" s="408"/>
      <c r="O245" s="408"/>
      <c r="P245" s="408"/>
      <c r="Q245" s="408"/>
      <c r="R245" s="408"/>
      <c r="S245" s="408"/>
      <c r="T245" s="408"/>
      <c r="U245" s="408"/>
    </row>
    <row r="246" spans="1:21" s="85" customFormat="1" ht="42.95" customHeight="1" outlineLevel="1">
      <c r="A246" s="92">
        <v>2</v>
      </c>
      <c r="B246" s="420">
        <v>6</v>
      </c>
      <c r="C246" s="435" t="s">
        <v>37</v>
      </c>
      <c r="D246" s="435"/>
      <c r="E246" s="435"/>
      <c r="F246" s="433" t="s">
        <v>412</v>
      </c>
      <c r="G246" s="434">
        <f>G247</f>
        <v>0</v>
      </c>
      <c r="H246" s="84"/>
      <c r="I246" s="409"/>
      <c r="J246" s="409"/>
      <c r="K246" s="409"/>
      <c r="L246" s="409"/>
      <c r="M246" s="409"/>
      <c r="N246" s="409"/>
      <c r="O246" s="409"/>
      <c r="P246" s="409"/>
      <c r="Q246" s="409"/>
      <c r="R246" s="409"/>
      <c r="S246" s="409"/>
      <c r="T246" s="409"/>
      <c r="U246" s="409"/>
    </row>
    <row r="247" spans="1:21" s="78" customFormat="1" ht="19.5" customHeight="1" outlineLevel="1">
      <c r="A247" s="92">
        <v>2</v>
      </c>
      <c r="B247" s="420">
        <v>6</v>
      </c>
      <c r="C247" s="435" t="s">
        <v>37</v>
      </c>
      <c r="D247" s="92">
        <v>5</v>
      </c>
      <c r="E247" s="92">
        <v>2</v>
      </c>
      <c r="F247" s="367" t="s">
        <v>43</v>
      </c>
      <c r="G247" s="454">
        <f>'D.2-Penj-APBDesa'!K1630</f>
        <v>0</v>
      </c>
      <c r="H247" s="77"/>
      <c r="I247" s="408"/>
      <c r="J247" s="408"/>
      <c r="K247" s="408"/>
      <c r="L247" s="408"/>
      <c r="M247" s="408"/>
      <c r="N247" s="408"/>
      <c r="O247" s="408"/>
      <c r="P247" s="408"/>
      <c r="Q247" s="408"/>
      <c r="R247" s="408"/>
      <c r="S247" s="408"/>
      <c r="T247" s="408"/>
      <c r="U247" s="408"/>
    </row>
    <row r="248" spans="1:21" s="495" customFormat="1" ht="34.5" customHeight="1" outlineLevel="1" collapsed="1">
      <c r="A248" s="488">
        <v>2</v>
      </c>
      <c r="B248" s="489">
        <v>6</v>
      </c>
      <c r="C248" s="490" t="s">
        <v>39</v>
      </c>
      <c r="D248" s="490"/>
      <c r="E248" s="490"/>
      <c r="F248" s="491" t="s">
        <v>925</v>
      </c>
      <c r="G248" s="492">
        <f>G249+G250</f>
        <v>35000000</v>
      </c>
      <c r="H248" s="493"/>
      <c r="I248" s="494">
        <f>G248/12</f>
        <v>2916666.6666666665</v>
      </c>
      <c r="J248" s="494">
        <f>I248</f>
        <v>2916666.6666666665</v>
      </c>
      <c r="K248" s="494">
        <f t="shared" ref="K248:T248" si="4">J248</f>
        <v>2916666.6666666665</v>
      </c>
      <c r="L248" s="494">
        <f t="shared" si="4"/>
        <v>2916666.6666666665</v>
      </c>
      <c r="M248" s="494">
        <f t="shared" si="4"/>
        <v>2916666.6666666665</v>
      </c>
      <c r="N248" s="494">
        <f t="shared" si="4"/>
        <v>2916666.6666666665</v>
      </c>
      <c r="O248" s="494">
        <f t="shared" si="4"/>
        <v>2916666.6666666665</v>
      </c>
      <c r="P248" s="494">
        <f t="shared" si="4"/>
        <v>2916666.6666666665</v>
      </c>
      <c r="Q248" s="494">
        <f t="shared" si="4"/>
        <v>2916666.6666666665</v>
      </c>
      <c r="R248" s="494">
        <f t="shared" si="4"/>
        <v>2916666.6666666665</v>
      </c>
      <c r="S248" s="494">
        <f t="shared" si="4"/>
        <v>2916666.6666666665</v>
      </c>
      <c r="T248" s="494">
        <f t="shared" si="4"/>
        <v>2916666.6666666665</v>
      </c>
      <c r="U248" s="486">
        <f>SUM(I248:T248)</f>
        <v>35000000.000000007</v>
      </c>
    </row>
    <row r="249" spans="1:21" s="78" customFormat="1" ht="19.5" customHeight="1" outlineLevel="1">
      <c r="A249" s="92">
        <v>2</v>
      </c>
      <c r="B249" s="420">
        <v>6</v>
      </c>
      <c r="C249" s="435" t="s">
        <v>39</v>
      </c>
      <c r="D249" s="92">
        <v>5</v>
      </c>
      <c r="E249" s="92">
        <v>2</v>
      </c>
      <c r="F249" s="367" t="s">
        <v>43</v>
      </c>
      <c r="G249" s="454">
        <f>'D.2-Penj-APBDesa'!K1640</f>
        <v>35000000</v>
      </c>
      <c r="H249" s="77"/>
      <c r="I249" s="408"/>
      <c r="J249" s="408"/>
      <c r="K249" s="408"/>
      <c r="L249" s="408"/>
      <c r="M249" s="408"/>
      <c r="N249" s="408"/>
      <c r="O249" s="408"/>
      <c r="P249" s="408"/>
      <c r="Q249" s="408"/>
      <c r="R249" s="408"/>
      <c r="S249" s="408"/>
      <c r="T249" s="408"/>
      <c r="U249" s="408"/>
    </row>
    <row r="250" spans="1:21" s="78" customFormat="1" ht="20.100000000000001" customHeight="1" outlineLevel="1">
      <c r="A250" s="453">
        <v>2</v>
      </c>
      <c r="B250" s="435">
        <v>6</v>
      </c>
      <c r="C250" s="435" t="s">
        <v>39</v>
      </c>
      <c r="D250" s="92">
        <v>5</v>
      </c>
      <c r="E250" s="92">
        <v>3</v>
      </c>
      <c r="F250" s="367" t="s">
        <v>55</v>
      </c>
      <c r="G250" s="454"/>
      <c r="H250" s="77"/>
      <c r="I250" s="408"/>
      <c r="J250" s="408"/>
      <c r="K250" s="408"/>
      <c r="L250" s="408"/>
      <c r="M250" s="408"/>
      <c r="N250" s="408"/>
      <c r="O250" s="408"/>
      <c r="P250" s="408"/>
      <c r="Q250" s="408"/>
      <c r="R250" s="408"/>
      <c r="S250" s="408"/>
      <c r="T250" s="408"/>
      <c r="U250" s="408"/>
    </row>
    <row r="251" spans="1:21" s="85" customFormat="1" ht="27.95" customHeight="1" outlineLevel="1">
      <c r="A251" s="92">
        <v>2</v>
      </c>
      <c r="B251" s="420">
        <v>6</v>
      </c>
      <c r="C251" s="435" t="s">
        <v>585</v>
      </c>
      <c r="D251" s="435"/>
      <c r="E251" s="435"/>
      <c r="F251" s="433" t="s">
        <v>612</v>
      </c>
      <c r="G251" s="434">
        <f>G252+G253</f>
        <v>0</v>
      </c>
      <c r="H251" s="84"/>
      <c r="I251" s="409"/>
      <c r="J251" s="409"/>
      <c r="K251" s="409"/>
      <c r="L251" s="409"/>
      <c r="M251" s="409"/>
      <c r="N251" s="409"/>
      <c r="O251" s="409"/>
      <c r="P251" s="409"/>
      <c r="Q251" s="409"/>
      <c r="R251" s="409"/>
      <c r="S251" s="409"/>
      <c r="T251" s="409"/>
      <c r="U251" s="409"/>
    </row>
    <row r="252" spans="1:21" s="78" customFormat="1" ht="19.5" customHeight="1" outlineLevel="1">
      <c r="A252" s="92">
        <v>2</v>
      </c>
      <c r="B252" s="420">
        <v>6</v>
      </c>
      <c r="C252" s="435" t="s">
        <v>585</v>
      </c>
      <c r="D252" s="92">
        <v>5</v>
      </c>
      <c r="E252" s="92">
        <v>2</v>
      </c>
      <c r="F252" s="367" t="s">
        <v>43</v>
      </c>
      <c r="G252" s="454">
        <f>'D.2-Penj-APBDesa'!K1661</f>
        <v>0</v>
      </c>
      <c r="H252" s="77"/>
      <c r="I252" s="408"/>
      <c r="J252" s="408"/>
      <c r="K252" s="408"/>
      <c r="L252" s="408"/>
      <c r="M252" s="408"/>
      <c r="N252" s="408"/>
      <c r="O252" s="408"/>
      <c r="P252" s="408"/>
      <c r="Q252" s="408"/>
      <c r="R252" s="408"/>
      <c r="S252" s="408"/>
      <c r="T252" s="408"/>
      <c r="U252" s="408"/>
    </row>
    <row r="253" spans="1:21" s="78" customFormat="1" ht="20.100000000000001" customHeight="1" outlineLevel="1">
      <c r="A253" s="453">
        <v>2</v>
      </c>
      <c r="B253" s="435">
        <v>6</v>
      </c>
      <c r="C253" s="435" t="s">
        <v>585</v>
      </c>
      <c r="D253" s="92">
        <v>5</v>
      </c>
      <c r="E253" s="92">
        <v>3</v>
      </c>
      <c r="F253" s="367" t="s">
        <v>55</v>
      </c>
      <c r="G253" s="454">
        <f>'D.2-Penj-APBDesa'!K1676</f>
        <v>0</v>
      </c>
      <c r="H253" s="77"/>
      <c r="I253" s="408"/>
      <c r="J253" s="408"/>
      <c r="K253" s="408"/>
      <c r="L253" s="408"/>
      <c r="M253" s="408"/>
      <c r="N253" s="408"/>
      <c r="O253" s="408"/>
      <c r="P253" s="408"/>
      <c r="Q253" s="408"/>
      <c r="R253" s="408"/>
      <c r="S253" s="408"/>
      <c r="T253" s="408"/>
      <c r="U253" s="408"/>
    </row>
    <row r="254" spans="1:21" s="78" customFormat="1" ht="20.100000000000001" customHeight="1" outlineLevel="1" collapsed="1">
      <c r="A254" s="453">
        <v>2</v>
      </c>
      <c r="B254" s="435">
        <v>7</v>
      </c>
      <c r="C254" s="435"/>
      <c r="D254" s="92"/>
      <c r="E254" s="92"/>
      <c r="F254" s="456" t="s">
        <v>414</v>
      </c>
      <c r="G254" s="459">
        <f>G255+G257+G259</f>
        <v>0</v>
      </c>
      <c r="H254" s="77"/>
      <c r="I254" s="408"/>
      <c r="J254" s="408"/>
      <c r="K254" s="408"/>
      <c r="L254" s="408"/>
      <c r="M254" s="408"/>
      <c r="N254" s="408"/>
      <c r="O254" s="408"/>
      <c r="P254" s="408"/>
      <c r="Q254" s="408"/>
      <c r="R254" s="408"/>
      <c r="S254" s="408"/>
      <c r="T254" s="408"/>
      <c r="U254" s="408"/>
    </row>
    <row r="255" spans="1:21" s="80" customFormat="1" ht="20.100000000000001" customHeight="1" outlineLevel="1">
      <c r="A255" s="423">
        <v>2</v>
      </c>
      <c r="B255" s="424">
        <v>7</v>
      </c>
      <c r="C255" s="424" t="s">
        <v>34</v>
      </c>
      <c r="D255" s="418"/>
      <c r="E255" s="418"/>
      <c r="F255" s="433" t="s">
        <v>415</v>
      </c>
      <c r="G255" s="434">
        <f>G256</f>
        <v>0</v>
      </c>
      <c r="H255" s="79"/>
      <c r="I255" s="407"/>
      <c r="J255" s="407"/>
      <c r="K255" s="407"/>
      <c r="L255" s="407"/>
      <c r="M255" s="407"/>
      <c r="N255" s="407"/>
      <c r="O255" s="407"/>
      <c r="P255" s="407"/>
      <c r="Q255" s="407"/>
      <c r="R255" s="407"/>
      <c r="S255" s="407"/>
      <c r="T255" s="407"/>
      <c r="U255" s="407"/>
    </row>
    <row r="256" spans="1:21" s="460" customFormat="1" ht="20.100000000000001" customHeight="1" outlineLevel="1">
      <c r="A256" s="453">
        <v>2</v>
      </c>
      <c r="B256" s="435">
        <v>7</v>
      </c>
      <c r="C256" s="435" t="s">
        <v>34</v>
      </c>
      <c r="D256" s="92">
        <v>5</v>
      </c>
      <c r="E256" s="92">
        <v>2</v>
      </c>
      <c r="F256" s="367" t="s">
        <v>43</v>
      </c>
      <c r="G256" s="454">
        <f>'D.2-Penj-APBDesa'!K1687</f>
        <v>0</v>
      </c>
      <c r="H256" s="77"/>
      <c r="I256" s="408"/>
      <c r="J256" s="408"/>
      <c r="K256" s="408"/>
      <c r="L256" s="408"/>
      <c r="M256" s="408"/>
      <c r="N256" s="408"/>
      <c r="O256" s="408"/>
      <c r="P256" s="408"/>
      <c r="Q256" s="408"/>
      <c r="R256" s="408"/>
      <c r="S256" s="408"/>
      <c r="T256" s="408"/>
      <c r="U256" s="408"/>
    </row>
    <row r="257" spans="1:21" s="80" customFormat="1" ht="20.100000000000001" customHeight="1" outlineLevel="1">
      <c r="A257" s="423">
        <v>2</v>
      </c>
      <c r="B257" s="424">
        <v>7</v>
      </c>
      <c r="C257" s="424" t="s">
        <v>37</v>
      </c>
      <c r="D257" s="418"/>
      <c r="E257" s="418"/>
      <c r="F257" s="433" t="s">
        <v>416</v>
      </c>
      <c r="G257" s="426">
        <f>G258</f>
        <v>0</v>
      </c>
      <c r="H257" s="79"/>
      <c r="I257" s="407"/>
      <c r="J257" s="407"/>
      <c r="K257" s="407"/>
      <c r="L257" s="407"/>
      <c r="M257" s="407"/>
      <c r="N257" s="407"/>
      <c r="O257" s="407"/>
      <c r="P257" s="407"/>
      <c r="Q257" s="407"/>
      <c r="R257" s="407"/>
      <c r="S257" s="407"/>
      <c r="T257" s="407"/>
      <c r="U257" s="407"/>
    </row>
    <row r="258" spans="1:21" s="78" customFormat="1" ht="20.100000000000001" customHeight="1" outlineLevel="1">
      <c r="A258" s="453">
        <v>2</v>
      </c>
      <c r="B258" s="435">
        <v>7</v>
      </c>
      <c r="C258" s="424" t="s">
        <v>37</v>
      </c>
      <c r="D258" s="92">
        <v>5</v>
      </c>
      <c r="E258" s="92">
        <v>3</v>
      </c>
      <c r="F258" s="367" t="s">
        <v>55</v>
      </c>
      <c r="G258" s="454">
        <f>'D.2-Penj-APBDesa'!K1694</f>
        <v>0</v>
      </c>
      <c r="H258" s="77"/>
      <c r="I258" s="408"/>
      <c r="J258" s="408"/>
      <c r="K258" s="408"/>
      <c r="L258" s="408"/>
      <c r="M258" s="408"/>
      <c r="N258" s="408"/>
      <c r="O258" s="408"/>
      <c r="P258" s="408"/>
      <c r="Q258" s="408"/>
      <c r="R258" s="408"/>
      <c r="S258" s="408"/>
      <c r="T258" s="408"/>
      <c r="U258" s="408"/>
    </row>
    <row r="259" spans="1:21" s="78" customFormat="1" ht="20.100000000000001" customHeight="1" outlineLevel="1">
      <c r="A259" s="453">
        <v>2</v>
      </c>
      <c r="B259" s="435">
        <v>7</v>
      </c>
      <c r="C259" s="435" t="s">
        <v>585</v>
      </c>
      <c r="D259" s="92"/>
      <c r="E259" s="92"/>
      <c r="F259" s="433" t="s">
        <v>613</v>
      </c>
      <c r="G259" s="459">
        <f>G260</f>
        <v>0</v>
      </c>
      <c r="H259" s="77"/>
      <c r="I259" s="408"/>
      <c r="J259" s="408"/>
      <c r="K259" s="408"/>
      <c r="L259" s="408"/>
      <c r="M259" s="408"/>
      <c r="N259" s="408"/>
      <c r="O259" s="408"/>
      <c r="P259" s="408"/>
      <c r="Q259" s="408"/>
      <c r="R259" s="408"/>
      <c r="S259" s="408"/>
      <c r="T259" s="408"/>
      <c r="U259" s="408"/>
    </row>
    <row r="260" spans="1:21" s="78" customFormat="1" ht="19.5" customHeight="1" outlineLevel="1">
      <c r="A260" s="92">
        <v>2</v>
      </c>
      <c r="B260" s="420">
        <v>7</v>
      </c>
      <c r="C260" s="435" t="s">
        <v>585</v>
      </c>
      <c r="D260" s="92">
        <v>5</v>
      </c>
      <c r="E260" s="92">
        <v>2</v>
      </c>
      <c r="F260" s="367" t="s">
        <v>43</v>
      </c>
      <c r="G260" s="454">
        <f>'D.2-Penj-APBDesa'!K1711</f>
        <v>0</v>
      </c>
      <c r="H260" s="77"/>
      <c r="I260" s="408"/>
      <c r="J260" s="408"/>
      <c r="K260" s="408"/>
      <c r="L260" s="408"/>
      <c r="M260" s="408"/>
      <c r="N260" s="408"/>
      <c r="O260" s="408"/>
      <c r="P260" s="408"/>
      <c r="Q260" s="408"/>
      <c r="R260" s="408"/>
      <c r="S260" s="408"/>
      <c r="T260" s="408"/>
      <c r="U260" s="408"/>
    </row>
    <row r="261" spans="1:21" s="78" customFormat="1" ht="19.5" customHeight="1" outlineLevel="1">
      <c r="A261" s="380">
        <v>2</v>
      </c>
      <c r="B261" s="452">
        <v>8</v>
      </c>
      <c r="C261" s="435"/>
      <c r="D261" s="92"/>
      <c r="E261" s="92"/>
      <c r="F261" s="458" t="s">
        <v>417</v>
      </c>
      <c r="G261" s="459">
        <f>G262+G264+G266+G268</f>
        <v>0</v>
      </c>
      <c r="H261" s="77"/>
      <c r="I261" s="408"/>
      <c r="J261" s="408"/>
      <c r="K261" s="408"/>
      <c r="L261" s="408"/>
      <c r="M261" s="408"/>
      <c r="N261" s="408"/>
      <c r="O261" s="408"/>
      <c r="P261" s="408"/>
      <c r="Q261" s="408"/>
      <c r="R261" s="408"/>
      <c r="S261" s="408"/>
      <c r="T261" s="408"/>
      <c r="U261" s="408"/>
    </row>
    <row r="262" spans="1:21" s="78" customFormat="1" ht="19.5" customHeight="1" outlineLevel="1">
      <c r="A262" s="92">
        <v>2</v>
      </c>
      <c r="B262" s="420">
        <v>8</v>
      </c>
      <c r="C262" s="435" t="s">
        <v>34</v>
      </c>
      <c r="D262" s="92"/>
      <c r="E262" s="92"/>
      <c r="F262" s="433" t="s">
        <v>418</v>
      </c>
      <c r="G262" s="434">
        <f>G263</f>
        <v>0</v>
      </c>
      <c r="H262" s="77"/>
      <c r="I262" s="408"/>
      <c r="J262" s="408"/>
      <c r="K262" s="408"/>
      <c r="L262" s="408"/>
      <c r="M262" s="408"/>
      <c r="N262" s="408"/>
      <c r="O262" s="408"/>
      <c r="P262" s="408"/>
      <c r="Q262" s="408"/>
      <c r="R262" s="408"/>
      <c r="S262" s="408"/>
      <c r="T262" s="408"/>
      <c r="U262" s="408"/>
    </row>
    <row r="263" spans="1:21" s="78" customFormat="1" ht="19.5" customHeight="1" outlineLevel="1">
      <c r="A263" s="92">
        <v>2</v>
      </c>
      <c r="B263" s="420">
        <v>8</v>
      </c>
      <c r="C263" s="435" t="s">
        <v>34</v>
      </c>
      <c r="D263" s="92">
        <v>5</v>
      </c>
      <c r="E263" s="92">
        <v>2</v>
      </c>
      <c r="F263" s="367" t="s">
        <v>43</v>
      </c>
      <c r="G263" s="454">
        <f>'D.2-Penj-APBDesa'!K1725</f>
        <v>0</v>
      </c>
      <c r="H263" s="77"/>
      <c r="I263" s="408"/>
      <c r="J263" s="408"/>
      <c r="K263" s="408"/>
      <c r="L263" s="408"/>
      <c r="M263" s="408"/>
      <c r="N263" s="408"/>
      <c r="O263" s="408"/>
      <c r="P263" s="408"/>
      <c r="Q263" s="408"/>
      <c r="R263" s="408"/>
      <c r="S263" s="408"/>
      <c r="T263" s="408"/>
      <c r="U263" s="408"/>
    </row>
    <row r="264" spans="1:21" s="78" customFormat="1" ht="19.5" customHeight="1" outlineLevel="1">
      <c r="A264" s="92">
        <v>2</v>
      </c>
      <c r="B264" s="420">
        <v>8</v>
      </c>
      <c r="C264" s="435" t="s">
        <v>37</v>
      </c>
      <c r="D264" s="92"/>
      <c r="E264" s="92"/>
      <c r="F264" s="425" t="s">
        <v>419</v>
      </c>
      <c r="G264" s="426">
        <f>G265</f>
        <v>0</v>
      </c>
      <c r="H264" s="77"/>
      <c r="I264" s="408"/>
      <c r="J264" s="408"/>
      <c r="K264" s="408"/>
      <c r="L264" s="408"/>
      <c r="M264" s="408"/>
      <c r="N264" s="408"/>
      <c r="O264" s="408"/>
      <c r="P264" s="408"/>
      <c r="Q264" s="408"/>
      <c r="R264" s="408"/>
      <c r="S264" s="408"/>
      <c r="T264" s="408"/>
      <c r="U264" s="408"/>
    </row>
    <row r="265" spans="1:21" s="81" customFormat="1" ht="19.5" customHeight="1" outlineLevel="1">
      <c r="A265" s="92">
        <v>2</v>
      </c>
      <c r="B265" s="420">
        <v>8</v>
      </c>
      <c r="C265" s="435" t="s">
        <v>37</v>
      </c>
      <c r="D265" s="92">
        <v>5</v>
      </c>
      <c r="E265" s="92">
        <v>3</v>
      </c>
      <c r="F265" s="367" t="s">
        <v>55</v>
      </c>
      <c r="G265" s="454">
        <f>'D.2-Penj-APBDesa'!K1720</f>
        <v>0</v>
      </c>
      <c r="H265" s="77"/>
      <c r="I265" s="408"/>
      <c r="J265" s="408"/>
      <c r="K265" s="408"/>
      <c r="L265" s="408"/>
      <c r="M265" s="408"/>
      <c r="N265" s="408"/>
      <c r="O265" s="408"/>
      <c r="P265" s="408"/>
      <c r="Q265" s="408"/>
      <c r="R265" s="408"/>
      <c r="S265" s="408"/>
      <c r="T265" s="408"/>
      <c r="U265" s="408"/>
    </row>
    <row r="266" spans="1:21" s="78" customFormat="1" ht="19.5" customHeight="1" outlineLevel="1">
      <c r="A266" s="92">
        <v>2</v>
      </c>
      <c r="B266" s="420">
        <v>8</v>
      </c>
      <c r="C266" s="435" t="s">
        <v>39</v>
      </c>
      <c r="D266" s="92"/>
      <c r="E266" s="92"/>
      <c r="F266" s="433" t="s">
        <v>420</v>
      </c>
      <c r="G266" s="434">
        <f>G267</f>
        <v>0</v>
      </c>
      <c r="H266" s="77"/>
      <c r="I266" s="408"/>
      <c r="J266" s="408"/>
      <c r="K266" s="408"/>
      <c r="L266" s="408"/>
      <c r="M266" s="408"/>
      <c r="N266" s="408"/>
      <c r="O266" s="408"/>
      <c r="P266" s="408"/>
      <c r="Q266" s="408"/>
      <c r="R266" s="408"/>
      <c r="S266" s="408"/>
      <c r="T266" s="408"/>
      <c r="U266" s="408"/>
    </row>
    <row r="267" spans="1:21" s="78" customFormat="1" ht="19.5" customHeight="1" outlineLevel="1">
      <c r="A267" s="92">
        <v>2</v>
      </c>
      <c r="B267" s="420">
        <v>8</v>
      </c>
      <c r="C267" s="435" t="s">
        <v>39</v>
      </c>
      <c r="D267" s="92">
        <v>5</v>
      </c>
      <c r="E267" s="92">
        <v>2</v>
      </c>
      <c r="F267" s="367" t="s">
        <v>43</v>
      </c>
      <c r="G267" s="454">
        <f>'D.2-Penj-APBDesa'!K1750</f>
        <v>0</v>
      </c>
      <c r="H267" s="77"/>
      <c r="I267" s="408"/>
      <c r="J267" s="408"/>
      <c r="K267" s="408"/>
      <c r="L267" s="408"/>
      <c r="M267" s="408"/>
      <c r="N267" s="408"/>
      <c r="O267" s="408"/>
      <c r="P267" s="408"/>
      <c r="Q267" s="408"/>
      <c r="R267" s="408"/>
      <c r="S267" s="408"/>
      <c r="T267" s="408"/>
      <c r="U267" s="408"/>
    </row>
    <row r="268" spans="1:21" s="78" customFormat="1" ht="19.5" customHeight="1" outlineLevel="1">
      <c r="A268" s="92">
        <v>2</v>
      </c>
      <c r="B268" s="420">
        <v>8</v>
      </c>
      <c r="C268" s="435" t="s">
        <v>585</v>
      </c>
      <c r="D268" s="92"/>
      <c r="E268" s="92"/>
      <c r="F268" s="461" t="s">
        <v>614</v>
      </c>
      <c r="G268" s="462">
        <f>G269</f>
        <v>0</v>
      </c>
      <c r="H268" s="77"/>
      <c r="I268" s="408"/>
      <c r="J268" s="408"/>
      <c r="K268" s="408"/>
      <c r="L268" s="408"/>
      <c r="M268" s="408"/>
      <c r="N268" s="408"/>
      <c r="O268" s="408"/>
      <c r="P268" s="408"/>
      <c r="Q268" s="408"/>
      <c r="R268" s="408"/>
      <c r="S268" s="408"/>
      <c r="T268" s="408"/>
      <c r="U268" s="408"/>
    </row>
    <row r="269" spans="1:21" s="78" customFormat="1" ht="19.5" customHeight="1" outlineLevel="1">
      <c r="A269" s="92">
        <v>2</v>
      </c>
      <c r="B269" s="420">
        <v>8</v>
      </c>
      <c r="C269" s="435" t="s">
        <v>585</v>
      </c>
      <c r="D269" s="92">
        <v>5</v>
      </c>
      <c r="E269" s="92">
        <v>2</v>
      </c>
      <c r="F269" s="367" t="s">
        <v>43</v>
      </c>
      <c r="G269" s="454">
        <f>'D.2-Penj-APBDesa'!K1768</f>
        <v>0</v>
      </c>
      <c r="H269" s="77"/>
      <c r="I269" s="408"/>
      <c r="J269" s="408"/>
      <c r="K269" s="408"/>
      <c r="L269" s="408"/>
      <c r="M269" s="408"/>
      <c r="N269" s="408"/>
      <c r="O269" s="408"/>
      <c r="P269" s="408"/>
      <c r="Q269" s="408"/>
      <c r="R269" s="408"/>
      <c r="S269" s="408"/>
      <c r="T269" s="408"/>
      <c r="U269" s="408"/>
    </row>
    <row r="270" spans="1:21" s="74" customFormat="1" ht="19.5" customHeight="1" outlineLevel="1" collapsed="1">
      <c r="A270" s="380">
        <v>3</v>
      </c>
      <c r="B270" s="452"/>
      <c r="C270" s="452"/>
      <c r="D270" s="380"/>
      <c r="E270" s="380"/>
      <c r="F270" s="89" t="s">
        <v>466</v>
      </c>
      <c r="G270" s="447">
        <f>G271+G289+G303+G318</f>
        <v>4000000</v>
      </c>
      <c r="H270" s="73"/>
      <c r="I270" s="405"/>
      <c r="J270" s="405"/>
      <c r="K270" s="405"/>
      <c r="L270" s="405"/>
      <c r="M270" s="405"/>
      <c r="N270" s="405"/>
      <c r="O270" s="405"/>
      <c r="P270" s="405"/>
      <c r="Q270" s="405"/>
      <c r="R270" s="405"/>
      <c r="S270" s="405"/>
      <c r="T270" s="405"/>
      <c r="U270" s="405"/>
    </row>
    <row r="271" spans="1:21" s="76" customFormat="1" ht="19.5" customHeight="1" outlineLevel="1">
      <c r="A271" s="415">
        <v>3</v>
      </c>
      <c r="B271" s="416">
        <v>1</v>
      </c>
      <c r="C271" s="416"/>
      <c r="D271" s="415"/>
      <c r="E271" s="415"/>
      <c r="F271" s="93" t="s">
        <v>467</v>
      </c>
      <c r="G271" s="463">
        <f>G272+G275+G277+G279+G281+G283+G285+G287</f>
        <v>4000000</v>
      </c>
      <c r="H271" s="75"/>
      <c r="I271" s="406"/>
      <c r="J271" s="406"/>
      <c r="K271" s="406"/>
      <c r="L271" s="406"/>
      <c r="M271" s="406"/>
      <c r="N271" s="406"/>
      <c r="O271" s="406"/>
      <c r="P271" s="406"/>
      <c r="Q271" s="406"/>
      <c r="R271" s="406"/>
      <c r="S271" s="406"/>
      <c r="T271" s="406"/>
      <c r="U271" s="406"/>
    </row>
    <row r="272" spans="1:21" s="78" customFormat="1" ht="45" customHeight="1" outlineLevel="1">
      <c r="A272" s="453">
        <v>3</v>
      </c>
      <c r="B272" s="435">
        <v>1</v>
      </c>
      <c r="C272" s="435" t="s">
        <v>34</v>
      </c>
      <c r="D272" s="92"/>
      <c r="E272" s="92"/>
      <c r="F272" s="464" t="s">
        <v>468</v>
      </c>
      <c r="G272" s="454">
        <f>G273+G274</f>
        <v>0</v>
      </c>
      <c r="H272" s="77"/>
      <c r="I272" s="408"/>
      <c r="J272" s="408"/>
      <c r="K272" s="408"/>
      <c r="L272" s="408"/>
      <c r="M272" s="408"/>
      <c r="N272" s="408"/>
      <c r="O272" s="408"/>
      <c r="P272" s="408"/>
      <c r="Q272" s="408"/>
      <c r="R272" s="408"/>
      <c r="S272" s="408"/>
      <c r="T272" s="408"/>
      <c r="U272" s="408"/>
    </row>
    <row r="273" spans="1:21" s="78" customFormat="1" ht="19.5" customHeight="1" outlineLevel="1">
      <c r="A273" s="453">
        <v>3</v>
      </c>
      <c r="B273" s="435">
        <v>1</v>
      </c>
      <c r="C273" s="435" t="s">
        <v>34</v>
      </c>
      <c r="D273" s="92">
        <v>5</v>
      </c>
      <c r="E273" s="92">
        <v>2</v>
      </c>
      <c r="F273" s="367" t="s">
        <v>43</v>
      </c>
      <c r="G273" s="454">
        <f>'D.2-Penj-APBDesa'!K1788</f>
        <v>0</v>
      </c>
      <c r="H273" s="77"/>
      <c r="I273" s="408"/>
      <c r="J273" s="408"/>
      <c r="K273" s="408"/>
      <c r="L273" s="408"/>
      <c r="M273" s="408"/>
      <c r="N273" s="408"/>
      <c r="O273" s="408"/>
      <c r="P273" s="408"/>
      <c r="Q273" s="408"/>
      <c r="R273" s="408"/>
      <c r="S273" s="408"/>
      <c r="T273" s="408"/>
      <c r="U273" s="408"/>
    </row>
    <row r="274" spans="1:21" s="81" customFormat="1" ht="19.5" customHeight="1" outlineLevel="1">
      <c r="A274" s="453">
        <v>3</v>
      </c>
      <c r="B274" s="435">
        <v>1</v>
      </c>
      <c r="C274" s="435" t="s">
        <v>34</v>
      </c>
      <c r="D274" s="92">
        <v>5</v>
      </c>
      <c r="E274" s="92">
        <v>3</v>
      </c>
      <c r="F274" s="367" t="s">
        <v>55</v>
      </c>
      <c r="G274" s="454">
        <f>'D.2-Penj-APBDesa'!K1806</f>
        <v>0</v>
      </c>
      <c r="H274" s="77"/>
      <c r="I274" s="408"/>
      <c r="J274" s="408"/>
      <c r="K274" s="408"/>
      <c r="L274" s="408"/>
      <c r="M274" s="408"/>
      <c r="N274" s="408"/>
      <c r="O274" s="408"/>
      <c r="P274" s="408"/>
      <c r="Q274" s="408"/>
      <c r="R274" s="408"/>
      <c r="S274" s="408"/>
      <c r="T274" s="408"/>
      <c r="U274" s="408"/>
    </row>
    <row r="275" spans="1:21" s="78" customFormat="1" ht="18" customHeight="1" outlineLevel="1">
      <c r="A275" s="453">
        <v>3</v>
      </c>
      <c r="B275" s="435">
        <v>1</v>
      </c>
      <c r="C275" s="435" t="s">
        <v>37</v>
      </c>
      <c r="D275" s="92"/>
      <c r="E275" s="92"/>
      <c r="F275" s="433" t="s">
        <v>469</v>
      </c>
      <c r="G275" s="426">
        <f>G276</f>
        <v>0</v>
      </c>
      <c r="H275" s="77"/>
      <c r="I275" s="408"/>
      <c r="J275" s="408"/>
      <c r="K275" s="408"/>
      <c r="L275" s="408"/>
      <c r="M275" s="408"/>
      <c r="N275" s="408"/>
      <c r="O275" s="408"/>
      <c r="P275" s="408"/>
      <c r="Q275" s="408"/>
      <c r="R275" s="408"/>
      <c r="S275" s="408"/>
      <c r="T275" s="408"/>
      <c r="U275" s="408"/>
    </row>
    <row r="276" spans="1:21" s="78" customFormat="1" ht="19.5" customHeight="1" outlineLevel="1">
      <c r="A276" s="453">
        <v>3</v>
      </c>
      <c r="B276" s="435">
        <v>1</v>
      </c>
      <c r="C276" s="435" t="s">
        <v>37</v>
      </c>
      <c r="D276" s="92">
        <v>5</v>
      </c>
      <c r="E276" s="92">
        <v>2</v>
      </c>
      <c r="F276" s="367" t="s">
        <v>43</v>
      </c>
      <c r="G276" s="454">
        <f>'D.2-Penj-APBDesa'!K1813</f>
        <v>0</v>
      </c>
      <c r="H276" s="77"/>
      <c r="I276" s="408"/>
      <c r="J276" s="408"/>
      <c r="K276" s="408"/>
      <c r="L276" s="408"/>
      <c r="M276" s="408"/>
      <c r="N276" s="408"/>
      <c r="O276" s="408"/>
      <c r="P276" s="408"/>
      <c r="Q276" s="408"/>
      <c r="R276" s="408"/>
      <c r="S276" s="408"/>
      <c r="T276" s="408"/>
      <c r="U276" s="408"/>
    </row>
    <row r="277" spans="1:21" s="78" customFormat="1" ht="38.1" customHeight="1" outlineLevel="1">
      <c r="A277" s="453">
        <v>3</v>
      </c>
      <c r="B277" s="435">
        <v>1</v>
      </c>
      <c r="C277" s="435" t="s">
        <v>39</v>
      </c>
      <c r="D277" s="92"/>
      <c r="E277" s="92"/>
      <c r="F277" s="433" t="s">
        <v>470</v>
      </c>
      <c r="G277" s="426">
        <f>G278</f>
        <v>0</v>
      </c>
      <c r="H277" s="77"/>
      <c r="I277" s="408"/>
      <c r="J277" s="408"/>
      <c r="K277" s="408"/>
      <c r="L277" s="408"/>
      <c r="M277" s="408"/>
      <c r="N277" s="408"/>
      <c r="O277" s="408"/>
      <c r="P277" s="408"/>
      <c r="Q277" s="408"/>
      <c r="R277" s="408"/>
      <c r="S277" s="408"/>
      <c r="T277" s="408"/>
      <c r="U277" s="408"/>
    </row>
    <row r="278" spans="1:21" s="78" customFormat="1" ht="19.5" customHeight="1" outlineLevel="1">
      <c r="A278" s="453">
        <v>3</v>
      </c>
      <c r="B278" s="435">
        <v>1</v>
      </c>
      <c r="C278" s="435" t="s">
        <v>39</v>
      </c>
      <c r="D278" s="92">
        <v>5</v>
      </c>
      <c r="E278" s="92">
        <v>2</v>
      </c>
      <c r="F278" s="367" t="s">
        <v>43</v>
      </c>
      <c r="G278" s="454">
        <f>'D.2-Penj-APBDesa'!K1827</f>
        <v>0</v>
      </c>
      <c r="H278" s="77"/>
      <c r="I278" s="408"/>
      <c r="J278" s="408"/>
      <c r="K278" s="408"/>
      <c r="L278" s="408"/>
      <c r="M278" s="408"/>
      <c r="N278" s="408"/>
      <c r="O278" s="408"/>
      <c r="P278" s="408"/>
      <c r="Q278" s="408"/>
      <c r="R278" s="408"/>
      <c r="S278" s="408"/>
      <c r="T278" s="408"/>
      <c r="U278" s="408"/>
    </row>
    <row r="279" spans="1:21" s="78" customFormat="1" ht="18" customHeight="1" outlineLevel="1">
      <c r="A279" s="453">
        <v>3</v>
      </c>
      <c r="B279" s="435">
        <v>1</v>
      </c>
      <c r="C279" s="435" t="s">
        <v>41</v>
      </c>
      <c r="D279" s="92"/>
      <c r="E279" s="92"/>
      <c r="F279" s="433" t="s">
        <v>471</v>
      </c>
      <c r="G279" s="434">
        <f>G280</f>
        <v>0</v>
      </c>
      <c r="H279" s="77"/>
      <c r="I279" s="408"/>
      <c r="J279" s="408"/>
      <c r="K279" s="408"/>
      <c r="L279" s="408"/>
      <c r="M279" s="408"/>
      <c r="N279" s="408"/>
      <c r="O279" s="408"/>
      <c r="P279" s="408"/>
      <c r="Q279" s="408"/>
      <c r="R279" s="408"/>
      <c r="S279" s="408"/>
      <c r="T279" s="408"/>
      <c r="U279" s="408"/>
    </row>
    <row r="280" spans="1:21" s="78" customFormat="1" ht="19.5" customHeight="1" outlineLevel="1">
      <c r="A280" s="453">
        <v>3</v>
      </c>
      <c r="B280" s="435">
        <v>1</v>
      </c>
      <c r="C280" s="435" t="s">
        <v>41</v>
      </c>
      <c r="D280" s="92">
        <v>5</v>
      </c>
      <c r="E280" s="92">
        <v>2</v>
      </c>
      <c r="F280" s="367" t="s">
        <v>43</v>
      </c>
      <c r="G280" s="454">
        <f>'D.2-Penj-APBDesa'!K1841</f>
        <v>0</v>
      </c>
      <c r="H280" s="77"/>
      <c r="I280" s="408"/>
      <c r="J280" s="408"/>
      <c r="K280" s="408"/>
      <c r="L280" s="408"/>
      <c r="M280" s="408"/>
      <c r="N280" s="408"/>
      <c r="O280" s="408"/>
      <c r="P280" s="408"/>
      <c r="Q280" s="408"/>
      <c r="R280" s="408"/>
      <c r="S280" s="408"/>
      <c r="T280" s="408"/>
      <c r="U280" s="408"/>
    </row>
    <row r="281" spans="1:21" s="78" customFormat="1" ht="18" customHeight="1" outlineLevel="1">
      <c r="A281" s="453">
        <v>3</v>
      </c>
      <c r="B281" s="435">
        <v>1</v>
      </c>
      <c r="C281" s="435" t="s">
        <v>45</v>
      </c>
      <c r="D281" s="92"/>
      <c r="E281" s="92"/>
      <c r="F281" s="433" t="s">
        <v>472</v>
      </c>
      <c r="G281" s="434">
        <f>G282</f>
        <v>0</v>
      </c>
      <c r="H281" s="77"/>
      <c r="I281" s="408"/>
      <c r="J281" s="408"/>
      <c r="K281" s="408"/>
      <c r="L281" s="408"/>
      <c r="M281" s="408"/>
      <c r="N281" s="408"/>
      <c r="O281" s="408"/>
      <c r="P281" s="408"/>
      <c r="Q281" s="408"/>
      <c r="R281" s="408"/>
      <c r="S281" s="408"/>
      <c r="T281" s="408"/>
      <c r="U281" s="408"/>
    </row>
    <row r="282" spans="1:21" s="78" customFormat="1" ht="19.5" customHeight="1" outlineLevel="1">
      <c r="A282" s="453">
        <v>3</v>
      </c>
      <c r="B282" s="435">
        <v>1</v>
      </c>
      <c r="C282" s="435" t="s">
        <v>45</v>
      </c>
      <c r="D282" s="92">
        <v>5</v>
      </c>
      <c r="E282" s="92">
        <v>2</v>
      </c>
      <c r="F282" s="367" t="s">
        <v>43</v>
      </c>
      <c r="G282" s="454">
        <f>'D.2-Penj-APBDesa'!K1855</f>
        <v>0</v>
      </c>
      <c r="H282" s="77"/>
      <c r="I282" s="408"/>
      <c r="J282" s="408"/>
      <c r="K282" s="408"/>
      <c r="L282" s="408"/>
      <c r="M282" s="408"/>
      <c r="N282" s="408"/>
      <c r="O282" s="408"/>
      <c r="P282" s="408"/>
      <c r="Q282" s="408"/>
      <c r="R282" s="408"/>
      <c r="S282" s="408"/>
      <c r="T282" s="408"/>
      <c r="U282" s="408"/>
    </row>
    <row r="283" spans="1:21" s="78" customFormat="1" ht="19.5" customHeight="1" outlineLevel="1">
      <c r="A283" s="453"/>
      <c r="B283" s="435"/>
      <c r="C283" s="435" t="s">
        <v>49</v>
      </c>
      <c r="D283" s="92"/>
      <c r="E283" s="92"/>
      <c r="F283" s="433" t="s">
        <v>473</v>
      </c>
      <c r="G283" s="434">
        <f>G284</f>
        <v>0</v>
      </c>
      <c r="H283" s="77"/>
      <c r="I283" s="408"/>
      <c r="J283" s="408"/>
      <c r="K283" s="408"/>
      <c r="L283" s="408"/>
      <c r="M283" s="408"/>
      <c r="N283" s="408"/>
      <c r="O283" s="408"/>
      <c r="P283" s="408"/>
      <c r="Q283" s="408"/>
      <c r="R283" s="408"/>
      <c r="S283" s="408"/>
      <c r="T283" s="408"/>
      <c r="U283" s="408"/>
    </row>
    <row r="284" spans="1:21" s="78" customFormat="1" ht="19.5" customHeight="1" outlineLevel="1">
      <c r="A284" s="453">
        <v>3</v>
      </c>
      <c r="B284" s="435">
        <v>1</v>
      </c>
      <c r="C284" s="435" t="s">
        <v>49</v>
      </c>
      <c r="D284" s="92">
        <v>5</v>
      </c>
      <c r="E284" s="92">
        <v>2</v>
      </c>
      <c r="F284" s="367" t="s">
        <v>43</v>
      </c>
      <c r="G284" s="454">
        <f>'D.2-Penj-APBDesa'!K1873</f>
        <v>0</v>
      </c>
      <c r="H284" s="77"/>
      <c r="I284" s="408"/>
      <c r="J284" s="408"/>
      <c r="K284" s="408"/>
      <c r="L284" s="408"/>
      <c r="M284" s="408"/>
      <c r="N284" s="408"/>
      <c r="O284" s="408"/>
      <c r="P284" s="408"/>
      <c r="Q284" s="408"/>
      <c r="R284" s="408"/>
      <c r="S284" s="408"/>
      <c r="T284" s="408"/>
      <c r="U284" s="408"/>
    </row>
    <row r="285" spans="1:21" s="78" customFormat="1" ht="19.5" customHeight="1" outlineLevel="1">
      <c r="A285" s="453">
        <v>3</v>
      </c>
      <c r="B285" s="435">
        <v>1</v>
      </c>
      <c r="C285" s="435" t="s">
        <v>51</v>
      </c>
      <c r="D285" s="92"/>
      <c r="E285" s="92"/>
      <c r="F285" s="433" t="s">
        <v>474</v>
      </c>
      <c r="G285" s="426">
        <f>G286</f>
        <v>4000000</v>
      </c>
      <c r="H285" s="77"/>
      <c r="I285" s="408"/>
      <c r="J285" s="408"/>
      <c r="K285" s="408"/>
      <c r="L285" s="408"/>
      <c r="M285" s="408"/>
      <c r="N285" s="408"/>
      <c r="O285" s="408"/>
      <c r="P285" s="408"/>
      <c r="Q285" s="408"/>
      <c r="R285" s="408"/>
      <c r="S285" s="408"/>
      <c r="T285" s="408"/>
      <c r="U285" s="408"/>
    </row>
    <row r="286" spans="1:21" s="78" customFormat="1" ht="19.5" customHeight="1" outlineLevel="1">
      <c r="A286" s="453">
        <v>3</v>
      </c>
      <c r="B286" s="435">
        <v>1</v>
      </c>
      <c r="C286" s="435" t="s">
        <v>51</v>
      </c>
      <c r="D286" s="92">
        <v>5</v>
      </c>
      <c r="E286" s="92">
        <v>2</v>
      </c>
      <c r="F286" s="367" t="s">
        <v>43</v>
      </c>
      <c r="G286" s="454">
        <f>'D.2-Penj-APBDesa'!K1884</f>
        <v>4000000</v>
      </c>
      <c r="H286" s="77"/>
      <c r="I286" s="408"/>
      <c r="J286" s="408"/>
      <c r="K286" s="408"/>
      <c r="L286" s="408"/>
      <c r="M286" s="408"/>
      <c r="N286" s="408"/>
      <c r="O286" s="408"/>
      <c r="P286" s="408"/>
      <c r="Q286" s="408"/>
      <c r="R286" s="408"/>
      <c r="S286" s="408"/>
      <c r="T286" s="408"/>
      <c r="U286" s="408"/>
    </row>
    <row r="287" spans="1:21" s="78" customFormat="1" ht="19.5" customHeight="1" outlineLevel="1">
      <c r="A287" s="453">
        <v>3</v>
      </c>
      <c r="B287" s="435">
        <v>1</v>
      </c>
      <c r="C287" s="435" t="s">
        <v>585</v>
      </c>
      <c r="D287" s="92"/>
      <c r="E287" s="92"/>
      <c r="F287" s="433" t="s">
        <v>615</v>
      </c>
      <c r="G287" s="426">
        <f>G288</f>
        <v>0</v>
      </c>
      <c r="H287" s="77"/>
      <c r="I287" s="408"/>
      <c r="J287" s="408"/>
      <c r="K287" s="408"/>
      <c r="L287" s="408"/>
      <c r="M287" s="408"/>
      <c r="N287" s="408"/>
      <c r="O287" s="408"/>
      <c r="P287" s="408"/>
      <c r="Q287" s="408"/>
      <c r="R287" s="408"/>
      <c r="S287" s="408"/>
      <c r="T287" s="408"/>
      <c r="U287" s="408"/>
    </row>
    <row r="288" spans="1:21" s="78" customFormat="1" ht="19.5" customHeight="1" outlineLevel="1">
      <c r="A288" s="453">
        <v>3</v>
      </c>
      <c r="B288" s="435">
        <v>1</v>
      </c>
      <c r="C288" s="435" t="s">
        <v>585</v>
      </c>
      <c r="D288" s="92">
        <v>5</v>
      </c>
      <c r="E288" s="92">
        <v>2</v>
      </c>
      <c r="F288" s="367" t="s">
        <v>43</v>
      </c>
      <c r="G288" s="454">
        <f>'D.2-Penj-APBDesa'!K1902</f>
        <v>0</v>
      </c>
      <c r="H288" s="77"/>
      <c r="I288" s="408"/>
      <c r="J288" s="408"/>
      <c r="K288" s="408"/>
      <c r="L288" s="408"/>
      <c r="M288" s="408"/>
      <c r="N288" s="408"/>
      <c r="O288" s="408"/>
      <c r="P288" s="408"/>
      <c r="Q288" s="408"/>
      <c r="R288" s="408"/>
      <c r="S288" s="408"/>
      <c r="T288" s="408"/>
      <c r="U288" s="408"/>
    </row>
    <row r="289" spans="1:21" s="78" customFormat="1" ht="19.5" customHeight="1" outlineLevel="1" collapsed="1">
      <c r="A289" s="92">
        <v>3</v>
      </c>
      <c r="B289" s="420">
        <v>2</v>
      </c>
      <c r="C289" s="435"/>
      <c r="D289" s="92"/>
      <c r="E289" s="92"/>
      <c r="F289" s="465" t="s">
        <v>475</v>
      </c>
      <c r="G289" s="454">
        <f>G290+G292+G294+G296+G298+G301</f>
        <v>0</v>
      </c>
      <c r="H289" s="77" t="s">
        <v>47</v>
      </c>
      <c r="I289" s="408"/>
      <c r="J289" s="408"/>
      <c r="K289" s="408"/>
      <c r="L289" s="408"/>
      <c r="M289" s="408"/>
      <c r="N289" s="408"/>
      <c r="O289" s="408"/>
      <c r="P289" s="408"/>
      <c r="Q289" s="408"/>
      <c r="R289" s="408"/>
      <c r="S289" s="408"/>
      <c r="T289" s="408"/>
      <c r="U289" s="408"/>
    </row>
    <row r="290" spans="1:21" s="78" customFormat="1" ht="19.5" customHeight="1" outlineLevel="1">
      <c r="A290" s="92">
        <v>3</v>
      </c>
      <c r="B290" s="420">
        <v>2</v>
      </c>
      <c r="C290" s="435" t="s">
        <v>34</v>
      </c>
      <c r="D290" s="92"/>
      <c r="E290" s="92"/>
      <c r="F290" s="433" t="s">
        <v>476</v>
      </c>
      <c r="G290" s="434">
        <f>G282</f>
        <v>0</v>
      </c>
      <c r="H290" s="77"/>
      <c r="I290" s="408"/>
      <c r="J290" s="408"/>
      <c r="K290" s="408"/>
      <c r="L290" s="408"/>
      <c r="M290" s="408"/>
      <c r="N290" s="408"/>
      <c r="O290" s="408"/>
      <c r="P290" s="408"/>
      <c r="Q290" s="408"/>
      <c r="R290" s="408"/>
      <c r="S290" s="408"/>
      <c r="T290" s="408"/>
      <c r="U290" s="408"/>
    </row>
    <row r="291" spans="1:21" s="78" customFormat="1" ht="19.5" customHeight="1" outlineLevel="1">
      <c r="A291" s="453">
        <v>3</v>
      </c>
      <c r="B291" s="435">
        <v>2</v>
      </c>
      <c r="C291" s="435" t="s">
        <v>34</v>
      </c>
      <c r="D291" s="92">
        <v>5</v>
      </c>
      <c r="E291" s="92">
        <v>2</v>
      </c>
      <c r="F291" s="367" t="s">
        <v>43</v>
      </c>
      <c r="G291" s="454">
        <f>'D.2-Penj-APBDesa'!K1917</f>
        <v>0</v>
      </c>
      <c r="H291" s="77"/>
      <c r="I291" s="408"/>
      <c r="J291" s="408"/>
      <c r="K291" s="408"/>
      <c r="L291" s="408"/>
      <c r="M291" s="408"/>
      <c r="N291" s="408"/>
      <c r="O291" s="408"/>
      <c r="P291" s="408"/>
      <c r="Q291" s="408"/>
      <c r="R291" s="408"/>
      <c r="S291" s="408"/>
      <c r="T291" s="408"/>
      <c r="U291" s="408"/>
    </row>
    <row r="292" spans="1:21" s="78" customFormat="1" ht="39.950000000000003" customHeight="1" outlineLevel="1">
      <c r="A292" s="92">
        <v>3</v>
      </c>
      <c r="B292" s="420">
        <v>2</v>
      </c>
      <c r="C292" s="435" t="s">
        <v>37</v>
      </c>
      <c r="D292" s="92"/>
      <c r="E292" s="92"/>
      <c r="F292" s="433" t="s">
        <v>477</v>
      </c>
      <c r="G292" s="426">
        <f>G293</f>
        <v>0</v>
      </c>
      <c r="H292" s="77"/>
      <c r="I292" s="408"/>
      <c r="J292" s="408"/>
      <c r="K292" s="408"/>
      <c r="L292" s="408"/>
      <c r="M292" s="408"/>
      <c r="N292" s="408"/>
      <c r="O292" s="408"/>
      <c r="P292" s="408"/>
      <c r="Q292" s="408"/>
      <c r="R292" s="408"/>
      <c r="S292" s="408"/>
      <c r="T292" s="408"/>
      <c r="U292" s="408"/>
    </row>
    <row r="293" spans="1:21" s="78" customFormat="1" ht="19.5" customHeight="1" outlineLevel="1">
      <c r="A293" s="453">
        <v>3</v>
      </c>
      <c r="B293" s="420">
        <v>2</v>
      </c>
      <c r="C293" s="435" t="s">
        <v>37</v>
      </c>
      <c r="D293" s="92">
        <v>5</v>
      </c>
      <c r="E293" s="92">
        <v>2</v>
      </c>
      <c r="F293" s="367" t="s">
        <v>43</v>
      </c>
      <c r="G293" s="454">
        <f>'D.2-Penj-APBDesa'!K1934</f>
        <v>0</v>
      </c>
      <c r="H293" s="77"/>
      <c r="I293" s="408"/>
      <c r="J293" s="408"/>
      <c r="K293" s="408"/>
      <c r="L293" s="408"/>
      <c r="M293" s="408"/>
      <c r="N293" s="408"/>
      <c r="O293" s="408"/>
      <c r="P293" s="408"/>
      <c r="Q293" s="408"/>
      <c r="R293" s="408"/>
      <c r="S293" s="408"/>
      <c r="T293" s="408"/>
      <c r="U293" s="408"/>
    </row>
    <row r="294" spans="1:21" s="78" customFormat="1" ht="63" outlineLevel="1" collapsed="1">
      <c r="A294" s="92">
        <v>3</v>
      </c>
      <c r="B294" s="420">
        <v>2</v>
      </c>
      <c r="C294" s="435" t="s">
        <v>39</v>
      </c>
      <c r="D294" s="92"/>
      <c r="E294" s="92"/>
      <c r="F294" s="433" t="s">
        <v>478</v>
      </c>
      <c r="G294" s="426">
        <f>G295</f>
        <v>0</v>
      </c>
      <c r="H294" s="77"/>
      <c r="I294" s="408"/>
      <c r="J294" s="408"/>
      <c r="K294" s="408"/>
      <c r="L294" s="408"/>
      <c r="M294" s="408"/>
      <c r="N294" s="408"/>
      <c r="O294" s="408"/>
      <c r="P294" s="486">
        <f>G294/2</f>
        <v>0</v>
      </c>
      <c r="Q294" s="408"/>
      <c r="R294" s="486">
        <f>P294</f>
        <v>0</v>
      </c>
      <c r="S294" s="408"/>
      <c r="T294" s="408"/>
      <c r="U294" s="486">
        <f>SUM(I294:T294)</f>
        <v>0</v>
      </c>
    </row>
    <row r="295" spans="1:21" s="78" customFormat="1" ht="19.5" customHeight="1" outlineLevel="1">
      <c r="A295" s="453">
        <v>3</v>
      </c>
      <c r="B295" s="435">
        <v>2</v>
      </c>
      <c r="C295" s="435" t="s">
        <v>39</v>
      </c>
      <c r="D295" s="92">
        <v>5</v>
      </c>
      <c r="E295" s="92">
        <v>2</v>
      </c>
      <c r="F295" s="367" t="s">
        <v>43</v>
      </c>
      <c r="G295" s="454"/>
      <c r="H295" s="77"/>
      <c r="I295" s="408"/>
      <c r="J295" s="408"/>
      <c r="K295" s="408"/>
      <c r="L295" s="408"/>
      <c r="M295" s="408"/>
      <c r="N295" s="408"/>
      <c r="O295" s="408"/>
      <c r="P295" s="408"/>
      <c r="Q295" s="408"/>
      <c r="R295" s="408"/>
      <c r="S295" s="408"/>
      <c r="T295" s="408"/>
      <c r="U295" s="408"/>
    </row>
    <row r="296" spans="1:21" s="78" customFormat="1" ht="35.1" customHeight="1" outlineLevel="1">
      <c r="A296" s="92">
        <v>3</v>
      </c>
      <c r="B296" s="420">
        <v>2</v>
      </c>
      <c r="C296" s="435" t="s">
        <v>41</v>
      </c>
      <c r="D296" s="92"/>
      <c r="E296" s="92"/>
      <c r="F296" s="433" t="s">
        <v>479</v>
      </c>
      <c r="G296" s="426">
        <f>G297</f>
        <v>0</v>
      </c>
      <c r="H296" s="77"/>
      <c r="I296" s="408"/>
      <c r="J296" s="408"/>
      <c r="K296" s="408"/>
      <c r="L296" s="408"/>
      <c r="M296" s="408"/>
      <c r="N296" s="408"/>
      <c r="O296" s="408"/>
      <c r="P296" s="408"/>
      <c r="Q296" s="408"/>
      <c r="R296" s="408"/>
      <c r="S296" s="408"/>
      <c r="T296" s="408"/>
      <c r="U296" s="408"/>
    </row>
    <row r="297" spans="1:21" s="78" customFormat="1" ht="19.5" customHeight="1" outlineLevel="1">
      <c r="A297" s="453">
        <v>3</v>
      </c>
      <c r="B297" s="420">
        <v>2</v>
      </c>
      <c r="C297" s="435" t="s">
        <v>41</v>
      </c>
      <c r="D297" s="92">
        <v>5</v>
      </c>
      <c r="E297" s="92">
        <v>2</v>
      </c>
      <c r="F297" s="367" t="s">
        <v>43</v>
      </c>
      <c r="G297" s="454">
        <f>'D.2-Penj-APBDesa'!K1962</f>
        <v>0</v>
      </c>
      <c r="H297" s="77"/>
      <c r="I297" s="408"/>
      <c r="J297" s="408"/>
      <c r="K297" s="408"/>
      <c r="L297" s="408"/>
      <c r="M297" s="408"/>
      <c r="N297" s="408"/>
      <c r="O297" s="408"/>
      <c r="P297" s="408"/>
      <c r="Q297" s="408"/>
      <c r="R297" s="408"/>
      <c r="S297" s="408"/>
      <c r="T297" s="408"/>
      <c r="U297" s="408"/>
    </row>
    <row r="298" spans="1:21" s="78" customFormat="1" ht="38.1" customHeight="1" outlineLevel="1">
      <c r="A298" s="92">
        <v>3</v>
      </c>
      <c r="B298" s="420">
        <v>2</v>
      </c>
      <c r="C298" s="435" t="s">
        <v>45</v>
      </c>
      <c r="D298" s="92"/>
      <c r="E298" s="92"/>
      <c r="F298" s="433" t="s">
        <v>480</v>
      </c>
      <c r="G298" s="426">
        <f>G299+G300</f>
        <v>0</v>
      </c>
      <c r="H298" s="77"/>
      <c r="I298" s="408"/>
      <c r="J298" s="408"/>
      <c r="K298" s="408"/>
      <c r="L298" s="408"/>
      <c r="M298" s="408"/>
      <c r="N298" s="408"/>
      <c r="O298" s="408"/>
      <c r="P298" s="408"/>
      <c r="Q298" s="408"/>
      <c r="R298" s="408"/>
      <c r="S298" s="408"/>
      <c r="T298" s="408"/>
      <c r="U298" s="408"/>
    </row>
    <row r="299" spans="1:21" s="78" customFormat="1" ht="19.5" customHeight="1" outlineLevel="1">
      <c r="A299" s="453">
        <v>3</v>
      </c>
      <c r="B299" s="420">
        <v>2</v>
      </c>
      <c r="C299" s="435" t="s">
        <v>45</v>
      </c>
      <c r="D299" s="92">
        <v>5</v>
      </c>
      <c r="E299" s="92">
        <v>2</v>
      </c>
      <c r="F299" s="367" t="s">
        <v>43</v>
      </c>
      <c r="G299" s="454">
        <f>'D.2-Penj-APBDesa'!K1973</f>
        <v>0</v>
      </c>
      <c r="H299" s="77"/>
      <c r="I299" s="408"/>
      <c r="J299" s="408"/>
      <c r="K299" s="408"/>
      <c r="L299" s="408"/>
      <c r="M299" s="408"/>
      <c r="N299" s="408"/>
      <c r="O299" s="408"/>
      <c r="P299" s="408"/>
      <c r="Q299" s="408"/>
      <c r="R299" s="408"/>
      <c r="S299" s="408"/>
      <c r="T299" s="408"/>
      <c r="U299" s="408"/>
    </row>
    <row r="300" spans="1:21" s="81" customFormat="1" ht="19.5" customHeight="1" outlineLevel="1">
      <c r="A300" s="453">
        <v>3</v>
      </c>
      <c r="B300" s="435">
        <v>2</v>
      </c>
      <c r="C300" s="435" t="s">
        <v>45</v>
      </c>
      <c r="D300" s="92">
        <v>5</v>
      </c>
      <c r="E300" s="92">
        <v>3</v>
      </c>
      <c r="F300" s="367" t="s">
        <v>55</v>
      </c>
      <c r="G300" s="454">
        <f>'D.2-Penj-APBDesa'!K1978</f>
        <v>0</v>
      </c>
      <c r="H300" s="77"/>
      <c r="I300" s="408"/>
      <c r="J300" s="408"/>
      <c r="K300" s="408"/>
      <c r="L300" s="408"/>
      <c r="M300" s="408"/>
      <c r="N300" s="408"/>
      <c r="O300" s="408"/>
      <c r="P300" s="408"/>
      <c r="Q300" s="408"/>
      <c r="R300" s="408"/>
      <c r="S300" s="408"/>
      <c r="T300" s="408"/>
      <c r="U300" s="408"/>
    </row>
    <row r="301" spans="1:21" s="78" customFormat="1" ht="19.5" customHeight="1" outlineLevel="1">
      <c r="A301" s="92">
        <v>3</v>
      </c>
      <c r="B301" s="420">
        <v>2</v>
      </c>
      <c r="C301" s="435" t="s">
        <v>585</v>
      </c>
      <c r="D301" s="92"/>
      <c r="E301" s="92"/>
      <c r="F301" s="433" t="s">
        <v>616</v>
      </c>
      <c r="G301" s="434">
        <f>G302</f>
        <v>0</v>
      </c>
      <c r="H301" s="77"/>
      <c r="I301" s="408"/>
      <c r="J301" s="408"/>
      <c r="K301" s="408"/>
      <c r="L301" s="408"/>
      <c r="M301" s="408"/>
      <c r="N301" s="408"/>
      <c r="O301" s="408"/>
      <c r="P301" s="408"/>
      <c r="Q301" s="408"/>
      <c r="R301" s="408"/>
      <c r="S301" s="408"/>
      <c r="T301" s="408"/>
      <c r="U301" s="408"/>
    </row>
    <row r="302" spans="1:21" s="78" customFormat="1" ht="19.5" customHeight="1" outlineLevel="1">
      <c r="A302" s="453">
        <v>3</v>
      </c>
      <c r="B302" s="435">
        <v>2</v>
      </c>
      <c r="C302" s="435" t="s">
        <v>585</v>
      </c>
      <c r="D302" s="92">
        <v>5</v>
      </c>
      <c r="E302" s="92">
        <v>2</v>
      </c>
      <c r="F302" s="367" t="s">
        <v>43</v>
      </c>
      <c r="G302" s="454">
        <f>'D.2-Penj-APBDesa'!K1991</f>
        <v>0</v>
      </c>
      <c r="H302" s="77"/>
      <c r="I302" s="408"/>
      <c r="J302" s="408"/>
      <c r="K302" s="408"/>
      <c r="L302" s="408"/>
      <c r="M302" s="408"/>
      <c r="N302" s="408"/>
      <c r="O302" s="408"/>
      <c r="P302" s="408"/>
      <c r="Q302" s="408"/>
      <c r="R302" s="408"/>
      <c r="S302" s="408"/>
      <c r="T302" s="408"/>
      <c r="U302" s="408"/>
    </row>
    <row r="303" spans="1:21" s="78" customFormat="1" ht="19.5" customHeight="1" outlineLevel="1" collapsed="1">
      <c r="A303" s="453">
        <v>3</v>
      </c>
      <c r="B303" s="420">
        <v>3</v>
      </c>
      <c r="C303" s="435"/>
      <c r="D303" s="92"/>
      <c r="E303" s="92"/>
      <c r="F303" s="89" t="s">
        <v>481</v>
      </c>
      <c r="G303" s="454">
        <f>G304+G306+G308+G310+G312+G314+G316</f>
        <v>0</v>
      </c>
      <c r="H303" s="77"/>
      <c r="I303" s="408"/>
      <c r="J303" s="408"/>
      <c r="K303" s="408"/>
      <c r="L303" s="408"/>
      <c r="M303" s="408"/>
      <c r="N303" s="408"/>
      <c r="O303" s="408"/>
      <c r="P303" s="408"/>
      <c r="Q303" s="408"/>
      <c r="R303" s="408"/>
      <c r="S303" s="408"/>
      <c r="T303" s="408"/>
      <c r="U303" s="408"/>
    </row>
    <row r="304" spans="1:21" s="78" customFormat="1" ht="39.950000000000003" customHeight="1" outlineLevel="1">
      <c r="A304" s="453">
        <v>3</v>
      </c>
      <c r="B304" s="420">
        <v>3</v>
      </c>
      <c r="C304" s="435" t="s">
        <v>34</v>
      </c>
      <c r="D304" s="92"/>
      <c r="E304" s="92"/>
      <c r="F304" s="433" t="s">
        <v>482</v>
      </c>
      <c r="G304" s="426">
        <f>G305</f>
        <v>0</v>
      </c>
      <c r="H304" s="77"/>
      <c r="I304" s="408"/>
      <c r="J304" s="408"/>
      <c r="K304" s="408"/>
      <c r="L304" s="408"/>
      <c r="M304" s="408"/>
      <c r="N304" s="408"/>
      <c r="O304" s="408"/>
      <c r="P304" s="408"/>
      <c r="Q304" s="408"/>
      <c r="R304" s="408"/>
      <c r="S304" s="408"/>
      <c r="T304" s="408"/>
      <c r="U304" s="408"/>
    </row>
    <row r="305" spans="1:21" s="78" customFormat="1" ht="19.5" customHeight="1" outlineLevel="1">
      <c r="A305" s="453">
        <v>3</v>
      </c>
      <c r="B305" s="420">
        <v>3</v>
      </c>
      <c r="C305" s="435" t="s">
        <v>34</v>
      </c>
      <c r="D305" s="92">
        <v>5</v>
      </c>
      <c r="E305" s="92">
        <v>2</v>
      </c>
      <c r="F305" s="367" t="s">
        <v>43</v>
      </c>
      <c r="G305" s="454">
        <f>'D.2-Penj-APBDesa'!K2006</f>
        <v>0</v>
      </c>
      <c r="H305" s="77"/>
      <c r="I305" s="408"/>
      <c r="J305" s="408"/>
      <c r="K305" s="408"/>
      <c r="L305" s="408"/>
      <c r="M305" s="408"/>
      <c r="N305" s="408"/>
      <c r="O305" s="408"/>
      <c r="P305" s="408"/>
      <c r="Q305" s="408"/>
      <c r="R305" s="408"/>
      <c r="S305" s="408"/>
      <c r="T305" s="408"/>
      <c r="U305" s="408"/>
    </row>
    <row r="306" spans="1:21" s="78" customFormat="1" ht="33.950000000000003" customHeight="1" outlineLevel="1">
      <c r="A306" s="453">
        <v>3</v>
      </c>
      <c r="B306" s="420">
        <v>3</v>
      </c>
      <c r="C306" s="435" t="s">
        <v>37</v>
      </c>
      <c r="D306" s="92"/>
      <c r="E306" s="92"/>
      <c r="F306" s="433" t="s">
        <v>483</v>
      </c>
      <c r="G306" s="426">
        <f>G307</f>
        <v>0</v>
      </c>
      <c r="H306" s="77"/>
      <c r="I306" s="408"/>
      <c r="J306" s="408"/>
      <c r="K306" s="408"/>
      <c r="L306" s="408"/>
      <c r="M306" s="408"/>
      <c r="N306" s="408"/>
      <c r="O306" s="408"/>
      <c r="P306" s="408"/>
      <c r="Q306" s="408"/>
      <c r="R306" s="408"/>
      <c r="S306" s="408"/>
      <c r="T306" s="408"/>
      <c r="U306" s="408"/>
    </row>
    <row r="307" spans="1:21" s="78" customFormat="1" ht="19.5" customHeight="1" outlineLevel="1">
      <c r="A307" s="453">
        <v>3</v>
      </c>
      <c r="B307" s="420">
        <v>3</v>
      </c>
      <c r="C307" s="435" t="s">
        <v>37</v>
      </c>
      <c r="D307" s="92">
        <v>5</v>
      </c>
      <c r="E307" s="92">
        <v>2</v>
      </c>
      <c r="F307" s="367" t="s">
        <v>43</v>
      </c>
      <c r="G307" s="454">
        <f>'D.2-Penj-APBDesa'!K2016</f>
        <v>0</v>
      </c>
      <c r="H307" s="77"/>
      <c r="I307" s="408"/>
      <c r="J307" s="408"/>
      <c r="K307" s="408"/>
      <c r="L307" s="408"/>
      <c r="M307" s="408"/>
      <c r="N307" s="408"/>
      <c r="O307" s="408"/>
      <c r="P307" s="408"/>
      <c r="Q307" s="408"/>
      <c r="R307" s="408"/>
      <c r="S307" s="408"/>
      <c r="T307" s="408"/>
      <c r="U307" s="408"/>
    </row>
    <row r="308" spans="1:21" s="78" customFormat="1" ht="19.5" customHeight="1" outlineLevel="1">
      <c r="A308" s="453">
        <v>3</v>
      </c>
      <c r="B308" s="420">
        <v>3</v>
      </c>
      <c r="C308" s="435" t="s">
        <v>39</v>
      </c>
      <c r="D308" s="92"/>
      <c r="E308" s="92"/>
      <c r="F308" s="433" t="s">
        <v>484</v>
      </c>
      <c r="G308" s="434">
        <f>G309</f>
        <v>0</v>
      </c>
      <c r="H308" s="77"/>
      <c r="I308" s="408"/>
      <c r="J308" s="408"/>
      <c r="K308" s="408"/>
      <c r="L308" s="408"/>
      <c r="M308" s="408"/>
      <c r="N308" s="408"/>
      <c r="O308" s="408"/>
      <c r="P308" s="408"/>
      <c r="Q308" s="408"/>
      <c r="R308" s="408"/>
      <c r="S308" s="408"/>
      <c r="T308" s="408"/>
      <c r="U308" s="408"/>
    </row>
    <row r="309" spans="1:21" s="78" customFormat="1" ht="19.5" customHeight="1" outlineLevel="1">
      <c r="A309" s="453">
        <v>3</v>
      </c>
      <c r="B309" s="420">
        <v>3</v>
      </c>
      <c r="C309" s="435" t="s">
        <v>39</v>
      </c>
      <c r="D309" s="92">
        <v>5</v>
      </c>
      <c r="E309" s="92">
        <v>2</v>
      </c>
      <c r="F309" s="367" t="s">
        <v>43</v>
      </c>
      <c r="G309" s="454">
        <f>'D.2-Penj-APBDesa'!K2033</f>
        <v>0</v>
      </c>
      <c r="H309" s="77"/>
      <c r="I309" s="408"/>
      <c r="J309" s="408"/>
      <c r="K309" s="408"/>
      <c r="L309" s="408"/>
      <c r="M309" s="408"/>
      <c r="N309" s="408"/>
      <c r="O309" s="408"/>
      <c r="P309" s="408"/>
      <c r="Q309" s="408"/>
      <c r="R309" s="408"/>
      <c r="S309" s="408"/>
      <c r="T309" s="408"/>
      <c r="U309" s="408"/>
    </row>
    <row r="310" spans="1:21" s="78" customFormat="1" ht="19.5" customHeight="1" outlineLevel="1">
      <c r="A310" s="453">
        <v>3</v>
      </c>
      <c r="B310" s="420">
        <v>3</v>
      </c>
      <c r="C310" s="435" t="s">
        <v>41</v>
      </c>
      <c r="D310" s="92"/>
      <c r="E310" s="92"/>
      <c r="F310" s="433" t="s">
        <v>485</v>
      </c>
      <c r="G310" s="434">
        <f>G311</f>
        <v>0</v>
      </c>
      <c r="H310" s="77"/>
      <c r="I310" s="408"/>
      <c r="J310" s="408"/>
      <c r="K310" s="408"/>
      <c r="L310" s="408"/>
      <c r="M310" s="408"/>
      <c r="N310" s="408"/>
      <c r="O310" s="408"/>
      <c r="P310" s="408"/>
      <c r="Q310" s="408"/>
      <c r="R310" s="408"/>
      <c r="S310" s="408"/>
      <c r="T310" s="408"/>
      <c r="U310" s="408"/>
    </row>
    <row r="311" spans="1:21" s="78" customFormat="1" ht="19.5" customHeight="1" outlineLevel="1">
      <c r="A311" s="453">
        <v>3</v>
      </c>
      <c r="B311" s="420">
        <v>3</v>
      </c>
      <c r="C311" s="435" t="s">
        <v>41</v>
      </c>
      <c r="D311" s="92">
        <v>5</v>
      </c>
      <c r="E311" s="92">
        <v>2</v>
      </c>
      <c r="F311" s="367" t="s">
        <v>43</v>
      </c>
      <c r="G311" s="454">
        <f>'D.2-Penj-APBDesa'!K2046</f>
        <v>0</v>
      </c>
      <c r="H311" s="77"/>
      <c r="I311" s="408"/>
      <c r="J311" s="408"/>
      <c r="K311" s="408"/>
      <c r="L311" s="408"/>
      <c r="M311" s="408"/>
      <c r="N311" s="408"/>
      <c r="O311" s="408"/>
      <c r="P311" s="408"/>
      <c r="Q311" s="408"/>
      <c r="R311" s="408"/>
      <c r="S311" s="408"/>
      <c r="T311" s="408"/>
      <c r="U311" s="408"/>
    </row>
    <row r="312" spans="1:21" s="78" customFormat="1" ht="32.1" customHeight="1" outlineLevel="1">
      <c r="A312" s="453">
        <v>3</v>
      </c>
      <c r="B312" s="420">
        <v>3</v>
      </c>
      <c r="C312" s="435" t="s">
        <v>45</v>
      </c>
      <c r="D312" s="92"/>
      <c r="E312" s="92"/>
      <c r="F312" s="433" t="s">
        <v>486</v>
      </c>
      <c r="G312" s="426">
        <f>G313</f>
        <v>0</v>
      </c>
      <c r="H312" s="77"/>
      <c r="I312" s="408"/>
      <c r="J312" s="408"/>
      <c r="K312" s="408"/>
      <c r="L312" s="408"/>
      <c r="M312" s="408"/>
      <c r="N312" s="408"/>
      <c r="O312" s="408"/>
      <c r="P312" s="408"/>
      <c r="Q312" s="408"/>
      <c r="R312" s="408"/>
      <c r="S312" s="408"/>
      <c r="T312" s="408"/>
      <c r="U312" s="408"/>
    </row>
    <row r="313" spans="1:21" s="81" customFormat="1" ht="19.5" customHeight="1" outlineLevel="1">
      <c r="A313" s="453">
        <v>3</v>
      </c>
      <c r="B313" s="420">
        <v>3</v>
      </c>
      <c r="C313" s="435" t="s">
        <v>45</v>
      </c>
      <c r="D313" s="92">
        <v>5</v>
      </c>
      <c r="E313" s="92">
        <v>3</v>
      </c>
      <c r="F313" s="367" t="s">
        <v>55</v>
      </c>
      <c r="G313" s="454">
        <f>'D.2-Penj-APBDesa'!K2053</f>
        <v>0</v>
      </c>
      <c r="H313" s="77"/>
      <c r="I313" s="408"/>
      <c r="J313" s="408"/>
      <c r="K313" s="408"/>
      <c r="L313" s="408"/>
      <c r="M313" s="408"/>
      <c r="N313" s="408"/>
      <c r="O313" s="408"/>
      <c r="P313" s="408"/>
      <c r="Q313" s="408"/>
      <c r="R313" s="408"/>
      <c r="S313" s="408"/>
      <c r="T313" s="408"/>
      <c r="U313" s="408"/>
    </row>
    <row r="314" spans="1:21" s="78" customFormat="1" ht="19.5" customHeight="1" outlineLevel="1">
      <c r="A314" s="453">
        <v>3</v>
      </c>
      <c r="B314" s="420">
        <v>3</v>
      </c>
      <c r="C314" s="435" t="s">
        <v>49</v>
      </c>
      <c r="D314" s="92"/>
      <c r="E314" s="92"/>
      <c r="F314" s="433" t="s">
        <v>487</v>
      </c>
      <c r="G314" s="434">
        <f>G315</f>
        <v>0</v>
      </c>
      <c r="H314" s="77"/>
      <c r="I314" s="408"/>
      <c r="J314" s="408"/>
      <c r="K314" s="408"/>
      <c r="L314" s="408"/>
      <c r="M314" s="408"/>
      <c r="N314" s="408"/>
      <c r="O314" s="408"/>
      <c r="P314" s="408"/>
      <c r="Q314" s="408"/>
      <c r="R314" s="408"/>
      <c r="S314" s="408"/>
      <c r="T314" s="408"/>
      <c r="U314" s="408"/>
    </row>
    <row r="315" spans="1:21" s="78" customFormat="1" ht="19.5" customHeight="1" outlineLevel="1">
      <c r="A315" s="453">
        <v>3</v>
      </c>
      <c r="B315" s="420">
        <v>3</v>
      </c>
      <c r="C315" s="435" t="s">
        <v>49</v>
      </c>
      <c r="D315" s="92">
        <v>5</v>
      </c>
      <c r="E315" s="92">
        <v>2</v>
      </c>
      <c r="F315" s="367" t="s">
        <v>43</v>
      </c>
      <c r="G315" s="454">
        <f>'D.2-Penj-APBDesa'!K2072</f>
        <v>0</v>
      </c>
      <c r="H315" s="77"/>
      <c r="I315" s="408"/>
      <c r="J315" s="408"/>
      <c r="K315" s="408"/>
      <c r="L315" s="408"/>
      <c r="M315" s="408"/>
      <c r="N315" s="408"/>
      <c r="O315" s="408"/>
      <c r="P315" s="408"/>
      <c r="Q315" s="408"/>
      <c r="R315" s="408"/>
      <c r="S315" s="408"/>
      <c r="T315" s="408"/>
      <c r="U315" s="408"/>
    </row>
    <row r="316" spans="1:21" s="78" customFormat="1" ht="19.5" customHeight="1" outlineLevel="1">
      <c r="A316" s="453">
        <v>3</v>
      </c>
      <c r="B316" s="420">
        <v>3</v>
      </c>
      <c r="C316" s="435" t="s">
        <v>585</v>
      </c>
      <c r="D316" s="92"/>
      <c r="E316" s="92"/>
      <c r="F316" s="425" t="s">
        <v>617</v>
      </c>
      <c r="G316" s="434">
        <f>G317</f>
        <v>0</v>
      </c>
      <c r="H316" s="77"/>
      <c r="I316" s="408"/>
      <c r="J316" s="408"/>
      <c r="K316" s="408"/>
      <c r="L316" s="408"/>
      <c r="M316" s="408"/>
      <c r="N316" s="408"/>
      <c r="O316" s="408"/>
      <c r="P316" s="408"/>
      <c r="Q316" s="408"/>
      <c r="R316" s="408"/>
      <c r="S316" s="408"/>
      <c r="T316" s="408"/>
      <c r="U316" s="408"/>
    </row>
    <row r="317" spans="1:21" s="78" customFormat="1" ht="19.5" customHeight="1" outlineLevel="1">
      <c r="A317" s="453">
        <v>3</v>
      </c>
      <c r="B317" s="420">
        <v>3</v>
      </c>
      <c r="C317" s="435" t="s">
        <v>585</v>
      </c>
      <c r="D317" s="92">
        <v>5</v>
      </c>
      <c r="E317" s="92">
        <v>2</v>
      </c>
      <c r="F317" s="367" t="s">
        <v>43</v>
      </c>
      <c r="G317" s="454">
        <f>'D.2-Penj-APBDesa'!K2093</f>
        <v>0</v>
      </c>
      <c r="H317" s="77"/>
      <c r="I317" s="408"/>
      <c r="J317" s="408"/>
      <c r="K317" s="408"/>
      <c r="L317" s="408"/>
      <c r="M317" s="408"/>
      <c r="N317" s="408"/>
      <c r="O317" s="408"/>
      <c r="P317" s="408"/>
      <c r="Q317" s="408"/>
      <c r="R317" s="408"/>
      <c r="S317" s="408"/>
      <c r="T317" s="408"/>
      <c r="U317" s="408"/>
    </row>
    <row r="318" spans="1:21" s="78" customFormat="1" ht="19.5" customHeight="1" outlineLevel="1" collapsed="1">
      <c r="A318" s="453">
        <v>3</v>
      </c>
      <c r="B318" s="420">
        <v>4</v>
      </c>
      <c r="C318" s="435"/>
      <c r="D318" s="92"/>
      <c r="E318" s="92"/>
      <c r="F318" s="466" t="s">
        <v>488</v>
      </c>
      <c r="G318" s="422">
        <f>G319+G321+G323+G325+G327</f>
        <v>0</v>
      </c>
      <c r="H318" s="77"/>
      <c r="I318" s="408"/>
      <c r="J318" s="408"/>
      <c r="K318" s="408"/>
      <c r="L318" s="408"/>
      <c r="M318" s="408"/>
      <c r="N318" s="408"/>
      <c r="O318" s="408"/>
      <c r="P318" s="408"/>
      <c r="Q318" s="408"/>
      <c r="R318" s="408"/>
      <c r="S318" s="408"/>
      <c r="T318" s="408"/>
      <c r="U318" s="408"/>
    </row>
    <row r="319" spans="1:21" s="78" customFormat="1" ht="19.5" customHeight="1" outlineLevel="1">
      <c r="A319" s="453">
        <v>3</v>
      </c>
      <c r="B319" s="420">
        <v>4</v>
      </c>
      <c r="C319" s="435" t="s">
        <v>34</v>
      </c>
      <c r="D319" s="92"/>
      <c r="E319" s="92"/>
      <c r="F319" s="425" t="s">
        <v>489</v>
      </c>
      <c r="G319" s="422">
        <f>G320</f>
        <v>0</v>
      </c>
      <c r="H319" s="77"/>
      <c r="I319" s="408"/>
      <c r="J319" s="408"/>
      <c r="K319" s="408"/>
      <c r="L319" s="408"/>
      <c r="M319" s="408"/>
      <c r="N319" s="408"/>
      <c r="O319" s="408"/>
      <c r="P319" s="408"/>
      <c r="Q319" s="408"/>
      <c r="R319" s="408"/>
      <c r="S319" s="408"/>
      <c r="T319" s="408"/>
      <c r="U319" s="408"/>
    </row>
    <row r="320" spans="1:21" s="78" customFormat="1" ht="19.5" customHeight="1" outlineLevel="1">
      <c r="A320" s="453">
        <v>3</v>
      </c>
      <c r="B320" s="420">
        <v>4</v>
      </c>
      <c r="C320" s="435" t="s">
        <v>34</v>
      </c>
      <c r="D320" s="92">
        <v>5</v>
      </c>
      <c r="E320" s="92">
        <v>2</v>
      </c>
      <c r="F320" s="367" t="s">
        <v>43</v>
      </c>
      <c r="G320" s="454">
        <f>'D.2-Penj-APBDesa'!K2103</f>
        <v>0</v>
      </c>
      <c r="H320" s="77"/>
      <c r="I320" s="408"/>
      <c r="J320" s="408"/>
      <c r="K320" s="408"/>
      <c r="L320" s="408"/>
      <c r="M320" s="408"/>
      <c r="N320" s="408"/>
      <c r="O320" s="408"/>
      <c r="P320" s="408"/>
      <c r="Q320" s="408"/>
      <c r="R320" s="408"/>
      <c r="S320" s="408"/>
      <c r="T320" s="408"/>
      <c r="U320" s="408"/>
    </row>
    <row r="321" spans="1:21" s="78" customFormat="1" ht="19.5" customHeight="1" outlineLevel="1">
      <c r="A321" s="453">
        <v>3</v>
      </c>
      <c r="B321" s="420">
        <v>4</v>
      </c>
      <c r="C321" s="435" t="s">
        <v>37</v>
      </c>
      <c r="D321" s="92"/>
      <c r="E321" s="92"/>
      <c r="F321" s="425" t="s">
        <v>490</v>
      </c>
      <c r="G321" s="422">
        <f>G322</f>
        <v>0</v>
      </c>
      <c r="H321" s="77"/>
      <c r="I321" s="408"/>
      <c r="J321" s="408"/>
      <c r="K321" s="408"/>
      <c r="L321" s="408"/>
      <c r="M321" s="408"/>
      <c r="N321" s="408"/>
      <c r="O321" s="408"/>
      <c r="P321" s="408"/>
      <c r="Q321" s="408"/>
      <c r="R321" s="408"/>
      <c r="S321" s="408"/>
      <c r="T321" s="408"/>
      <c r="U321" s="408"/>
    </row>
    <row r="322" spans="1:21" s="78" customFormat="1" ht="19.5" customHeight="1" outlineLevel="1">
      <c r="A322" s="453">
        <v>3</v>
      </c>
      <c r="B322" s="420">
        <v>4</v>
      </c>
      <c r="C322" s="435" t="s">
        <v>37</v>
      </c>
      <c r="D322" s="92">
        <v>5</v>
      </c>
      <c r="E322" s="92">
        <v>2</v>
      </c>
      <c r="F322" s="367" t="s">
        <v>43</v>
      </c>
      <c r="G322" s="454">
        <f>'D.2-Penj-APBDesa'!K2119</f>
        <v>0</v>
      </c>
      <c r="H322" s="77"/>
      <c r="I322" s="408"/>
      <c r="J322" s="408"/>
      <c r="K322" s="408"/>
      <c r="L322" s="408"/>
      <c r="M322" s="408"/>
      <c r="N322" s="408"/>
      <c r="O322" s="408"/>
      <c r="P322" s="408"/>
      <c r="Q322" s="408"/>
      <c r="R322" s="408"/>
      <c r="S322" s="408"/>
      <c r="T322" s="408"/>
      <c r="U322" s="408"/>
    </row>
    <row r="323" spans="1:21" s="78" customFormat="1" ht="19.5" customHeight="1" outlineLevel="1" collapsed="1">
      <c r="A323" s="453">
        <v>3</v>
      </c>
      <c r="B323" s="420">
        <v>4</v>
      </c>
      <c r="C323" s="435" t="s">
        <v>39</v>
      </c>
      <c r="D323" s="92"/>
      <c r="E323" s="92"/>
      <c r="F323" s="425" t="s">
        <v>491</v>
      </c>
      <c r="G323" s="422">
        <f>G324</f>
        <v>0</v>
      </c>
      <c r="H323" s="77" t="s">
        <v>44</v>
      </c>
      <c r="I323" s="408"/>
      <c r="J323" s="408"/>
      <c r="K323" s="408"/>
      <c r="L323" s="408"/>
      <c r="M323" s="408"/>
      <c r="N323" s="408"/>
      <c r="O323" s="408"/>
      <c r="P323" s="408"/>
      <c r="Q323" s="408"/>
      <c r="R323" s="408"/>
      <c r="S323" s="408"/>
      <c r="T323" s="408"/>
      <c r="U323" s="408"/>
    </row>
    <row r="324" spans="1:21" s="78" customFormat="1" ht="19.5" customHeight="1" outlineLevel="1">
      <c r="A324" s="453">
        <v>3</v>
      </c>
      <c r="B324" s="420">
        <v>4</v>
      </c>
      <c r="C324" s="435" t="s">
        <v>39</v>
      </c>
      <c r="D324" s="92">
        <v>5</v>
      </c>
      <c r="E324" s="92">
        <v>2</v>
      </c>
      <c r="F324" s="367" t="s">
        <v>43</v>
      </c>
      <c r="G324" s="454"/>
      <c r="H324" s="77"/>
      <c r="I324" s="407"/>
      <c r="J324" s="407"/>
      <c r="K324" s="486">
        <f>G324/4</f>
        <v>0</v>
      </c>
      <c r="L324" s="408"/>
      <c r="M324" s="408"/>
      <c r="N324" s="486">
        <f>K324</f>
        <v>0</v>
      </c>
      <c r="O324" s="408"/>
      <c r="P324" s="408"/>
      <c r="Q324" s="486">
        <f>N324</f>
        <v>0</v>
      </c>
      <c r="R324" s="408"/>
      <c r="S324" s="408"/>
      <c r="T324" s="486">
        <f>Q324</f>
        <v>0</v>
      </c>
      <c r="U324" s="486">
        <f>SUM(I324:T324)</f>
        <v>0</v>
      </c>
    </row>
    <row r="325" spans="1:21" s="78" customFormat="1" ht="19.5" customHeight="1" outlineLevel="1">
      <c r="A325" s="453">
        <v>3</v>
      </c>
      <c r="B325" s="420">
        <v>4</v>
      </c>
      <c r="C325" s="435" t="s">
        <v>41</v>
      </c>
      <c r="D325" s="92"/>
      <c r="E325" s="92"/>
      <c r="F325" s="425" t="s">
        <v>492</v>
      </c>
      <c r="G325" s="422">
        <f>G326</f>
        <v>0</v>
      </c>
      <c r="H325" s="77" t="s">
        <v>48</v>
      </c>
      <c r="I325" s="408"/>
      <c r="J325" s="408"/>
      <c r="K325" s="408"/>
      <c r="L325" s="408"/>
      <c r="M325" s="408"/>
      <c r="N325" s="408"/>
      <c r="O325" s="408"/>
      <c r="P325" s="408"/>
      <c r="Q325" s="408"/>
      <c r="R325" s="408"/>
      <c r="S325" s="408"/>
      <c r="T325" s="408"/>
      <c r="U325" s="408"/>
    </row>
    <row r="326" spans="1:21" s="78" customFormat="1" ht="19.5" customHeight="1" outlineLevel="1">
      <c r="A326" s="453">
        <v>3</v>
      </c>
      <c r="B326" s="420">
        <v>4</v>
      </c>
      <c r="C326" s="435" t="s">
        <v>41</v>
      </c>
      <c r="D326" s="92">
        <v>5</v>
      </c>
      <c r="E326" s="92">
        <v>2</v>
      </c>
      <c r="F326" s="367" t="s">
        <v>43</v>
      </c>
      <c r="G326" s="454"/>
      <c r="H326" s="77"/>
      <c r="I326" s="408"/>
      <c r="J326" s="408"/>
      <c r="K326" s="408"/>
      <c r="L326" s="408"/>
      <c r="M326" s="408"/>
      <c r="N326" s="408"/>
      <c r="O326" s="408"/>
      <c r="P326" s="486">
        <f>G326</f>
        <v>0</v>
      </c>
      <c r="Q326" s="408"/>
      <c r="R326" s="408"/>
      <c r="S326" s="408"/>
      <c r="T326" s="408"/>
      <c r="U326" s="486">
        <f>SUM(I326:T326)</f>
        <v>0</v>
      </c>
    </row>
    <row r="327" spans="1:21" s="78" customFormat="1" ht="19.5" customHeight="1" outlineLevel="1">
      <c r="A327" s="453">
        <v>3</v>
      </c>
      <c r="B327" s="420">
        <v>4</v>
      </c>
      <c r="C327" s="435" t="s">
        <v>585</v>
      </c>
      <c r="D327" s="92"/>
      <c r="E327" s="92"/>
      <c r="F327" s="425" t="s">
        <v>618</v>
      </c>
      <c r="G327" s="422">
        <f>G328</f>
        <v>0</v>
      </c>
      <c r="H327" s="77"/>
      <c r="I327" s="408"/>
      <c r="J327" s="408"/>
      <c r="K327" s="408"/>
      <c r="L327" s="408"/>
      <c r="M327" s="408"/>
      <c r="N327" s="408"/>
      <c r="O327" s="408"/>
      <c r="P327" s="408"/>
      <c r="Q327" s="408"/>
      <c r="R327" s="408"/>
      <c r="S327" s="408"/>
      <c r="T327" s="408"/>
      <c r="U327" s="408"/>
    </row>
    <row r="328" spans="1:21" s="78" customFormat="1" ht="19.5" customHeight="1" outlineLevel="1">
      <c r="A328" s="453">
        <v>3</v>
      </c>
      <c r="B328" s="420">
        <v>4</v>
      </c>
      <c r="C328" s="435" t="s">
        <v>585</v>
      </c>
      <c r="D328" s="92">
        <v>5</v>
      </c>
      <c r="E328" s="92">
        <v>2</v>
      </c>
      <c r="F328" s="367" t="s">
        <v>43</v>
      </c>
      <c r="G328" s="454">
        <f>'D.2-Penj-APBDesa'!K2171</f>
        <v>0</v>
      </c>
      <c r="H328" s="77"/>
      <c r="I328" s="408"/>
      <c r="J328" s="408"/>
      <c r="K328" s="408"/>
      <c r="L328" s="408"/>
      <c r="M328" s="408"/>
      <c r="N328" s="408"/>
      <c r="O328" s="408"/>
      <c r="P328" s="408"/>
      <c r="Q328" s="408"/>
      <c r="R328" s="408"/>
      <c r="S328" s="408"/>
      <c r="T328" s="408"/>
      <c r="U328" s="408"/>
    </row>
    <row r="329" spans="1:21" s="74" customFormat="1" ht="19.5" customHeight="1" outlineLevel="1" collapsed="1">
      <c r="A329" s="380">
        <v>4</v>
      </c>
      <c r="B329" s="452"/>
      <c r="C329" s="452"/>
      <c r="D329" s="380"/>
      <c r="E329" s="380"/>
      <c r="F329" s="89" t="s">
        <v>518</v>
      </c>
      <c r="G329" s="371">
        <f>G330+G346+G361+G370+G379+G388+G395</f>
        <v>0</v>
      </c>
      <c r="H329" s="73"/>
      <c r="I329" s="405"/>
      <c r="J329" s="405"/>
      <c r="K329" s="405"/>
      <c r="L329" s="405"/>
      <c r="M329" s="405"/>
      <c r="N329" s="405"/>
      <c r="O329" s="405"/>
      <c r="P329" s="405"/>
      <c r="Q329" s="405"/>
      <c r="R329" s="405"/>
      <c r="S329" s="405"/>
      <c r="T329" s="405"/>
      <c r="U329" s="405"/>
    </row>
    <row r="330" spans="1:21" s="76" customFormat="1" ht="19.5" customHeight="1" outlineLevel="1">
      <c r="A330" s="415">
        <v>4</v>
      </c>
      <c r="B330" s="416">
        <v>1</v>
      </c>
      <c r="C330" s="416"/>
      <c r="D330" s="415"/>
      <c r="E330" s="415"/>
      <c r="F330" s="93" t="s">
        <v>519</v>
      </c>
      <c r="G330" s="421">
        <f>G331+G334+G336+G338+G340+G342+G344</f>
        <v>0</v>
      </c>
      <c r="H330" s="75"/>
      <c r="I330" s="406"/>
      <c r="J330" s="406"/>
      <c r="K330" s="406"/>
      <c r="L330" s="406"/>
      <c r="M330" s="406"/>
      <c r="N330" s="406"/>
      <c r="O330" s="406"/>
      <c r="P330" s="406"/>
      <c r="Q330" s="406"/>
      <c r="R330" s="406"/>
      <c r="S330" s="406"/>
      <c r="T330" s="406"/>
      <c r="U330" s="406"/>
    </row>
    <row r="331" spans="1:21" s="78" customFormat="1" ht="19.5" customHeight="1" outlineLevel="1">
      <c r="A331" s="453">
        <v>4</v>
      </c>
      <c r="B331" s="435">
        <v>1</v>
      </c>
      <c r="C331" s="435" t="s">
        <v>34</v>
      </c>
      <c r="D331" s="92"/>
      <c r="E331" s="92"/>
      <c r="F331" s="467" t="s">
        <v>520</v>
      </c>
      <c r="G331" s="422">
        <f>G332</f>
        <v>0</v>
      </c>
      <c r="H331" s="77"/>
      <c r="I331" s="408"/>
      <c r="J331" s="408"/>
      <c r="K331" s="408"/>
      <c r="L331" s="408"/>
      <c r="M331" s="408"/>
      <c r="N331" s="408"/>
      <c r="O331" s="408"/>
      <c r="P331" s="408"/>
      <c r="Q331" s="408"/>
      <c r="R331" s="408"/>
      <c r="S331" s="408"/>
      <c r="T331" s="408"/>
      <c r="U331" s="408"/>
    </row>
    <row r="332" spans="1:21" s="78" customFormat="1" ht="19.5" customHeight="1" outlineLevel="1">
      <c r="A332" s="453">
        <v>4</v>
      </c>
      <c r="B332" s="435">
        <v>1</v>
      </c>
      <c r="C332" s="435" t="s">
        <v>34</v>
      </c>
      <c r="D332" s="92">
        <v>5</v>
      </c>
      <c r="E332" s="92">
        <v>2</v>
      </c>
      <c r="F332" s="367" t="s">
        <v>43</v>
      </c>
      <c r="G332" s="454">
        <f>'D.2-Penj-APBDesa'!K2182</f>
        <v>0</v>
      </c>
      <c r="H332" s="77"/>
      <c r="I332" s="408"/>
      <c r="J332" s="408"/>
      <c r="K332" s="408"/>
      <c r="L332" s="408"/>
      <c r="M332" s="408"/>
      <c r="N332" s="408"/>
      <c r="O332" s="408"/>
      <c r="P332" s="408"/>
      <c r="Q332" s="408"/>
      <c r="R332" s="408"/>
      <c r="S332" s="408"/>
      <c r="T332" s="408"/>
      <c r="U332" s="408"/>
    </row>
    <row r="333" spans="1:21" s="78" customFormat="1" ht="19.5" customHeight="1" outlineLevel="1">
      <c r="A333" s="453">
        <v>4</v>
      </c>
      <c r="B333" s="435">
        <v>1</v>
      </c>
      <c r="C333" s="435" t="s">
        <v>34</v>
      </c>
      <c r="D333" s="92">
        <v>5</v>
      </c>
      <c r="E333" s="92">
        <v>3</v>
      </c>
      <c r="F333" s="367" t="s">
        <v>55</v>
      </c>
      <c r="G333" s="454">
        <f>'D.2-Penj-APBDesa'!K2198</f>
        <v>0</v>
      </c>
      <c r="H333" s="77"/>
      <c r="I333" s="408"/>
      <c r="J333" s="408"/>
      <c r="K333" s="408"/>
      <c r="L333" s="408"/>
      <c r="M333" s="408"/>
      <c r="N333" s="408"/>
      <c r="O333" s="408"/>
      <c r="P333" s="408"/>
      <c r="Q333" s="408"/>
      <c r="R333" s="408"/>
      <c r="S333" s="408"/>
      <c r="T333" s="408"/>
      <c r="U333" s="408"/>
    </row>
    <row r="334" spans="1:21" s="78" customFormat="1" ht="19.5" customHeight="1" outlineLevel="1">
      <c r="A334" s="453">
        <v>4</v>
      </c>
      <c r="B334" s="435">
        <v>1</v>
      </c>
      <c r="C334" s="435" t="s">
        <v>37</v>
      </c>
      <c r="D334" s="92"/>
      <c r="E334" s="92"/>
      <c r="F334" s="467" t="s">
        <v>521</v>
      </c>
      <c r="G334" s="422">
        <f>G335</f>
        <v>0</v>
      </c>
      <c r="H334" s="77"/>
      <c r="I334" s="408"/>
      <c r="J334" s="408"/>
      <c r="K334" s="408"/>
      <c r="L334" s="408"/>
      <c r="M334" s="408"/>
      <c r="N334" s="408"/>
      <c r="O334" s="408"/>
      <c r="P334" s="408"/>
      <c r="Q334" s="408"/>
      <c r="R334" s="408"/>
      <c r="S334" s="408"/>
      <c r="T334" s="408"/>
      <c r="U334" s="408"/>
    </row>
    <row r="335" spans="1:21" s="78" customFormat="1" ht="19.5" customHeight="1" outlineLevel="1">
      <c r="A335" s="453">
        <v>4</v>
      </c>
      <c r="B335" s="435">
        <v>1</v>
      </c>
      <c r="C335" s="435" t="s">
        <v>37</v>
      </c>
      <c r="D335" s="92">
        <v>5</v>
      </c>
      <c r="E335" s="92">
        <v>2</v>
      </c>
      <c r="F335" s="367" t="s">
        <v>43</v>
      </c>
      <c r="G335" s="454">
        <f>'D.2-Penj-APBDesa'!K2202</f>
        <v>0</v>
      </c>
      <c r="H335" s="77"/>
      <c r="I335" s="408"/>
      <c r="J335" s="408"/>
      <c r="K335" s="408"/>
      <c r="L335" s="408"/>
      <c r="M335" s="408"/>
      <c r="N335" s="408"/>
      <c r="O335" s="408"/>
      <c r="P335" s="408"/>
      <c r="Q335" s="408"/>
      <c r="R335" s="408"/>
      <c r="S335" s="408"/>
      <c r="T335" s="408"/>
      <c r="U335" s="408"/>
    </row>
    <row r="336" spans="1:21" s="78" customFormat="1" ht="24" customHeight="1" outlineLevel="1">
      <c r="A336" s="453">
        <v>4</v>
      </c>
      <c r="B336" s="435">
        <v>1</v>
      </c>
      <c r="C336" s="435" t="s">
        <v>39</v>
      </c>
      <c r="D336" s="92"/>
      <c r="E336" s="92"/>
      <c r="F336" s="467" t="s">
        <v>522</v>
      </c>
      <c r="G336" s="422">
        <f>G337</f>
        <v>0</v>
      </c>
      <c r="H336" s="77"/>
      <c r="I336" s="408"/>
      <c r="J336" s="408"/>
      <c r="K336" s="408"/>
      <c r="L336" s="408"/>
      <c r="M336" s="408"/>
      <c r="N336" s="408"/>
      <c r="O336" s="408"/>
      <c r="P336" s="408"/>
      <c r="Q336" s="408"/>
      <c r="R336" s="408"/>
      <c r="S336" s="408"/>
      <c r="T336" s="408"/>
      <c r="U336" s="408"/>
    </row>
    <row r="337" spans="1:21" s="81" customFormat="1" ht="19.5" customHeight="1" outlineLevel="1">
      <c r="A337" s="453">
        <v>4</v>
      </c>
      <c r="B337" s="435">
        <v>1</v>
      </c>
      <c r="C337" s="435" t="s">
        <v>39</v>
      </c>
      <c r="D337" s="92">
        <v>5</v>
      </c>
      <c r="E337" s="92">
        <v>3</v>
      </c>
      <c r="F337" s="367" t="s">
        <v>55</v>
      </c>
      <c r="G337" s="454">
        <f>'D.2-Penj-APBDesa'!K2206</f>
        <v>0</v>
      </c>
      <c r="H337" s="77"/>
      <c r="I337" s="408"/>
      <c r="J337" s="408"/>
      <c r="K337" s="408"/>
      <c r="L337" s="408"/>
      <c r="M337" s="408"/>
      <c r="N337" s="408"/>
      <c r="O337" s="408"/>
      <c r="P337" s="408"/>
      <c r="Q337" s="408"/>
      <c r="R337" s="408"/>
      <c r="S337" s="408"/>
      <c r="T337" s="408"/>
      <c r="U337" s="408"/>
    </row>
    <row r="338" spans="1:21" s="78" customFormat="1" ht="23.1" customHeight="1" outlineLevel="1">
      <c r="A338" s="453">
        <v>4</v>
      </c>
      <c r="B338" s="435">
        <v>1</v>
      </c>
      <c r="C338" s="435" t="s">
        <v>41</v>
      </c>
      <c r="D338" s="92"/>
      <c r="E338" s="92"/>
      <c r="F338" s="467" t="s">
        <v>523</v>
      </c>
      <c r="G338" s="422">
        <f>G339</f>
        <v>0</v>
      </c>
      <c r="H338" s="77"/>
      <c r="I338" s="408"/>
      <c r="J338" s="408"/>
      <c r="K338" s="408"/>
      <c r="L338" s="408"/>
      <c r="M338" s="408"/>
      <c r="N338" s="408"/>
      <c r="O338" s="408"/>
      <c r="P338" s="408"/>
      <c r="Q338" s="408"/>
      <c r="R338" s="408"/>
      <c r="S338" s="408"/>
      <c r="T338" s="408"/>
      <c r="U338" s="408"/>
    </row>
    <row r="339" spans="1:21" s="81" customFormat="1" ht="19.5" customHeight="1" outlineLevel="1">
      <c r="A339" s="453">
        <v>4</v>
      </c>
      <c r="B339" s="435">
        <v>1</v>
      </c>
      <c r="C339" s="435" t="s">
        <v>41</v>
      </c>
      <c r="D339" s="92">
        <v>5</v>
      </c>
      <c r="E339" s="92">
        <v>3</v>
      </c>
      <c r="F339" s="367" t="s">
        <v>55</v>
      </c>
      <c r="G339" s="454">
        <f>'D.2-Penj-APBDesa'!K2215</f>
        <v>0</v>
      </c>
      <c r="H339" s="77"/>
      <c r="I339" s="408"/>
      <c r="J339" s="408"/>
      <c r="K339" s="408"/>
      <c r="L339" s="408"/>
      <c r="M339" s="408"/>
      <c r="N339" s="408"/>
      <c r="O339" s="408"/>
      <c r="P339" s="408"/>
      <c r="Q339" s="408"/>
      <c r="R339" s="408"/>
      <c r="S339" s="408"/>
      <c r="T339" s="408"/>
      <c r="U339" s="408"/>
    </row>
    <row r="340" spans="1:21" s="78" customFormat="1" ht="19.5" customHeight="1" outlineLevel="1" collapsed="1">
      <c r="A340" s="453">
        <v>4</v>
      </c>
      <c r="B340" s="435">
        <v>1</v>
      </c>
      <c r="C340" s="435" t="s">
        <v>45</v>
      </c>
      <c r="D340" s="92"/>
      <c r="E340" s="92"/>
      <c r="F340" s="467" t="s">
        <v>524</v>
      </c>
      <c r="G340" s="422">
        <f>G341</f>
        <v>0</v>
      </c>
      <c r="H340" s="77" t="s">
        <v>48</v>
      </c>
      <c r="I340" s="408"/>
      <c r="J340" s="408"/>
      <c r="K340" s="408"/>
      <c r="L340" s="408"/>
      <c r="M340" s="408"/>
      <c r="N340" s="408"/>
      <c r="O340" s="408"/>
      <c r="P340" s="408"/>
      <c r="Q340" s="408"/>
      <c r="R340" s="408"/>
      <c r="S340" s="408"/>
      <c r="T340" s="408"/>
      <c r="U340" s="408"/>
    </row>
    <row r="341" spans="1:21" s="78" customFormat="1" ht="19.5" customHeight="1" outlineLevel="1">
      <c r="A341" s="453">
        <v>4</v>
      </c>
      <c r="B341" s="435">
        <v>1</v>
      </c>
      <c r="C341" s="435" t="s">
        <v>45</v>
      </c>
      <c r="D341" s="92">
        <v>5</v>
      </c>
      <c r="E341" s="92">
        <v>2</v>
      </c>
      <c r="F341" s="367" t="s">
        <v>43</v>
      </c>
      <c r="G341" s="454"/>
      <c r="H341" s="77"/>
      <c r="I341" s="408"/>
      <c r="J341" s="408"/>
      <c r="K341" s="408"/>
      <c r="L341" s="408"/>
      <c r="M341" s="486">
        <f>G341</f>
        <v>0</v>
      </c>
      <c r="N341" s="408"/>
      <c r="O341" s="408"/>
      <c r="P341" s="408"/>
      <c r="Q341" s="408"/>
      <c r="R341" s="408"/>
      <c r="S341" s="408"/>
      <c r="T341" s="408"/>
      <c r="U341" s="486">
        <f>SUM(I341:T341)</f>
        <v>0</v>
      </c>
    </row>
    <row r="342" spans="1:21" s="78" customFormat="1" ht="44.1" customHeight="1" outlineLevel="1">
      <c r="A342" s="453">
        <v>4</v>
      </c>
      <c r="B342" s="435">
        <v>1</v>
      </c>
      <c r="C342" s="435" t="s">
        <v>49</v>
      </c>
      <c r="D342" s="92"/>
      <c r="E342" s="92"/>
      <c r="F342" s="467" t="s">
        <v>525</v>
      </c>
      <c r="G342" s="422">
        <f>G343</f>
        <v>0</v>
      </c>
      <c r="H342" s="77"/>
      <c r="I342" s="408"/>
      <c r="J342" s="408"/>
      <c r="K342" s="408"/>
      <c r="L342" s="408"/>
      <c r="M342" s="408"/>
      <c r="N342" s="408"/>
      <c r="O342" s="408"/>
      <c r="P342" s="408"/>
      <c r="Q342" s="408"/>
      <c r="R342" s="408"/>
      <c r="S342" s="408"/>
      <c r="T342" s="408"/>
      <c r="U342" s="408"/>
    </row>
    <row r="343" spans="1:21" s="78" customFormat="1" ht="19.5" customHeight="1" outlineLevel="1">
      <c r="A343" s="453">
        <v>4</v>
      </c>
      <c r="B343" s="435">
        <v>1</v>
      </c>
      <c r="C343" s="435" t="s">
        <v>49</v>
      </c>
      <c r="D343" s="92">
        <v>5</v>
      </c>
      <c r="E343" s="92">
        <v>2</v>
      </c>
      <c r="F343" s="367" t="s">
        <v>43</v>
      </c>
      <c r="G343" s="454">
        <f>'D.2-Penj-APBDesa'!K2241</f>
        <v>0</v>
      </c>
      <c r="H343" s="77"/>
      <c r="I343" s="408"/>
      <c r="J343" s="408"/>
      <c r="K343" s="408"/>
      <c r="L343" s="408"/>
      <c r="M343" s="408"/>
      <c r="N343" s="408"/>
      <c r="O343" s="408"/>
      <c r="P343" s="408"/>
      <c r="Q343" s="408"/>
      <c r="R343" s="408"/>
      <c r="S343" s="408"/>
      <c r="T343" s="408"/>
      <c r="U343" s="408"/>
    </row>
    <row r="344" spans="1:21" s="78" customFormat="1" ht="27.95" customHeight="1" outlineLevel="1">
      <c r="A344" s="453">
        <v>4</v>
      </c>
      <c r="B344" s="435">
        <v>1</v>
      </c>
      <c r="C344" s="435" t="s">
        <v>585</v>
      </c>
      <c r="D344" s="92"/>
      <c r="E344" s="92"/>
      <c r="F344" s="467" t="s">
        <v>619</v>
      </c>
      <c r="G344" s="422">
        <f>G345</f>
        <v>0</v>
      </c>
      <c r="H344" s="77"/>
      <c r="I344" s="408"/>
      <c r="J344" s="408"/>
      <c r="K344" s="408"/>
      <c r="L344" s="408"/>
      <c r="M344" s="408"/>
      <c r="N344" s="408"/>
      <c r="O344" s="408"/>
      <c r="P344" s="408"/>
      <c r="Q344" s="408"/>
      <c r="R344" s="408"/>
      <c r="S344" s="408"/>
      <c r="T344" s="408"/>
      <c r="U344" s="408"/>
    </row>
    <row r="345" spans="1:21" s="78" customFormat="1" ht="19.5" customHeight="1" outlineLevel="1">
      <c r="A345" s="453">
        <v>4</v>
      </c>
      <c r="B345" s="435">
        <v>1</v>
      </c>
      <c r="C345" s="435" t="s">
        <v>585</v>
      </c>
      <c r="D345" s="92">
        <v>5</v>
      </c>
      <c r="E345" s="92">
        <v>2</v>
      </c>
      <c r="F345" s="367" t="s">
        <v>43</v>
      </c>
      <c r="G345" s="454">
        <f>'D.2-Penj-APBDesa'!K2259</f>
        <v>0</v>
      </c>
      <c r="H345" s="77"/>
      <c r="I345" s="408"/>
      <c r="J345" s="408"/>
      <c r="K345" s="408"/>
      <c r="L345" s="408"/>
      <c r="M345" s="408"/>
      <c r="N345" s="408"/>
      <c r="O345" s="408"/>
      <c r="P345" s="408"/>
      <c r="Q345" s="408"/>
      <c r="R345" s="408"/>
      <c r="S345" s="408"/>
      <c r="T345" s="408"/>
      <c r="U345" s="408"/>
    </row>
    <row r="346" spans="1:21" s="76" customFormat="1" ht="19.5" customHeight="1" outlineLevel="1" collapsed="1">
      <c r="A346" s="415">
        <v>4</v>
      </c>
      <c r="B346" s="416">
        <v>2</v>
      </c>
      <c r="C346" s="416"/>
      <c r="D346" s="415"/>
      <c r="E346" s="415"/>
      <c r="F346" s="93" t="s">
        <v>526</v>
      </c>
      <c r="G346" s="421">
        <f>G347+G350+G353+G355+G357+G359</f>
        <v>0</v>
      </c>
      <c r="H346" s="75"/>
      <c r="I346" s="406"/>
      <c r="J346" s="406"/>
      <c r="K346" s="406"/>
      <c r="L346" s="406"/>
      <c r="M346" s="406"/>
      <c r="N346" s="406"/>
      <c r="O346" s="406"/>
      <c r="P346" s="406"/>
      <c r="Q346" s="406"/>
      <c r="R346" s="406"/>
      <c r="S346" s="406"/>
      <c r="T346" s="406"/>
      <c r="U346" s="406"/>
    </row>
    <row r="347" spans="1:21" s="78" customFormat="1" ht="36" customHeight="1" outlineLevel="1">
      <c r="A347" s="453">
        <v>4</v>
      </c>
      <c r="B347" s="435">
        <v>2</v>
      </c>
      <c r="C347" s="435" t="s">
        <v>34</v>
      </c>
      <c r="D347" s="92"/>
      <c r="E347" s="92"/>
      <c r="F347" s="467" t="s">
        <v>527</v>
      </c>
      <c r="G347" s="422">
        <f>G348+G349</f>
        <v>0</v>
      </c>
      <c r="H347" s="77" t="s">
        <v>48</v>
      </c>
      <c r="I347" s="408"/>
      <c r="J347" s="408"/>
      <c r="K347" s="408"/>
      <c r="L347" s="408"/>
      <c r="M347" s="408"/>
      <c r="N347" s="408"/>
      <c r="O347" s="408"/>
      <c r="P347" s="408"/>
      <c r="Q347" s="408"/>
      <c r="R347" s="408"/>
      <c r="S347" s="408"/>
      <c r="T347" s="408"/>
      <c r="U347" s="408"/>
    </row>
    <row r="348" spans="1:21" s="78" customFormat="1" ht="19.5" customHeight="1" outlineLevel="1">
      <c r="A348" s="453">
        <v>4</v>
      </c>
      <c r="B348" s="435">
        <v>2</v>
      </c>
      <c r="C348" s="435" t="s">
        <v>34</v>
      </c>
      <c r="D348" s="92">
        <v>5</v>
      </c>
      <c r="E348" s="92">
        <v>2</v>
      </c>
      <c r="F348" s="367" t="s">
        <v>43</v>
      </c>
      <c r="G348" s="454"/>
      <c r="H348" s="77"/>
      <c r="I348" s="408"/>
      <c r="J348" s="408"/>
      <c r="K348" s="408"/>
      <c r="L348" s="408"/>
      <c r="M348" s="408"/>
      <c r="N348" s="408"/>
      <c r="O348" s="486">
        <f>G348</f>
        <v>0</v>
      </c>
      <c r="P348" s="408"/>
      <c r="Q348" s="408"/>
      <c r="R348" s="408"/>
      <c r="S348" s="408"/>
      <c r="T348" s="408"/>
      <c r="U348" s="486">
        <f>SUM(I348:T348)</f>
        <v>0</v>
      </c>
    </row>
    <row r="349" spans="1:21" s="81" customFormat="1" ht="19.5" customHeight="1" outlineLevel="1">
      <c r="A349" s="453">
        <v>4</v>
      </c>
      <c r="B349" s="435">
        <v>2</v>
      </c>
      <c r="C349" s="435" t="s">
        <v>34</v>
      </c>
      <c r="D349" s="92">
        <v>5</v>
      </c>
      <c r="E349" s="92">
        <v>3</v>
      </c>
      <c r="F349" s="367" t="s">
        <v>55</v>
      </c>
      <c r="G349" s="454">
        <f>'D.2-Penj-APBDesa'!K2292</f>
        <v>0</v>
      </c>
      <c r="H349" s="77"/>
      <c r="I349" s="408"/>
      <c r="J349" s="408"/>
      <c r="K349" s="408"/>
      <c r="L349" s="408"/>
      <c r="M349" s="408"/>
      <c r="N349" s="408"/>
      <c r="O349" s="408"/>
      <c r="P349" s="408"/>
      <c r="Q349" s="408"/>
      <c r="R349" s="408"/>
      <c r="S349" s="408"/>
      <c r="T349" s="408"/>
      <c r="U349" s="408"/>
    </row>
    <row r="350" spans="1:21" s="78" customFormat="1" ht="44.1" customHeight="1" outlineLevel="1">
      <c r="A350" s="453">
        <v>4</v>
      </c>
      <c r="B350" s="435">
        <v>2</v>
      </c>
      <c r="C350" s="435" t="s">
        <v>37</v>
      </c>
      <c r="D350" s="92"/>
      <c r="E350" s="92"/>
      <c r="F350" s="467" t="s">
        <v>528</v>
      </c>
      <c r="G350" s="422">
        <f>G351+G352</f>
        <v>0</v>
      </c>
      <c r="H350" s="77"/>
      <c r="I350" s="408"/>
      <c r="J350" s="408"/>
      <c r="K350" s="408"/>
      <c r="L350" s="408"/>
      <c r="M350" s="408"/>
      <c r="N350" s="408"/>
      <c r="O350" s="408"/>
      <c r="P350" s="408"/>
      <c r="Q350" s="408"/>
      <c r="R350" s="408"/>
      <c r="S350" s="408"/>
      <c r="T350" s="408"/>
      <c r="U350" s="408"/>
    </row>
    <row r="351" spans="1:21" s="78" customFormat="1" ht="19.5" customHeight="1" outlineLevel="1">
      <c r="A351" s="453">
        <v>4</v>
      </c>
      <c r="B351" s="435">
        <v>2</v>
      </c>
      <c r="C351" s="435" t="s">
        <v>37</v>
      </c>
      <c r="D351" s="92">
        <v>5</v>
      </c>
      <c r="E351" s="92">
        <v>2</v>
      </c>
      <c r="F351" s="367" t="s">
        <v>43</v>
      </c>
      <c r="G351" s="454">
        <f>'D.2-Penj-APBDesa'!K2297</f>
        <v>0</v>
      </c>
      <c r="H351" s="77"/>
      <c r="I351" s="408"/>
      <c r="J351" s="408"/>
      <c r="K351" s="408"/>
      <c r="L351" s="408"/>
      <c r="M351" s="408"/>
      <c r="N351" s="408"/>
      <c r="O351" s="408"/>
      <c r="P351" s="408"/>
      <c r="Q351" s="408"/>
      <c r="R351" s="408"/>
      <c r="S351" s="408"/>
      <c r="T351" s="408"/>
      <c r="U351" s="408"/>
    </row>
    <row r="352" spans="1:21" s="81" customFormat="1" ht="19.5" customHeight="1" outlineLevel="1">
      <c r="A352" s="453">
        <v>4</v>
      </c>
      <c r="B352" s="435">
        <v>2</v>
      </c>
      <c r="C352" s="435" t="s">
        <v>37</v>
      </c>
      <c r="D352" s="92">
        <v>5</v>
      </c>
      <c r="E352" s="92">
        <v>3</v>
      </c>
      <c r="F352" s="367" t="s">
        <v>55</v>
      </c>
      <c r="G352" s="454">
        <f>'D.2-Penj-APBDesa'!K2306</f>
        <v>0</v>
      </c>
      <c r="H352" s="77"/>
      <c r="I352" s="408"/>
      <c r="J352" s="408"/>
      <c r="K352" s="408"/>
      <c r="L352" s="408"/>
      <c r="M352" s="408"/>
      <c r="N352" s="408"/>
      <c r="O352" s="408"/>
      <c r="P352" s="408"/>
      <c r="Q352" s="408"/>
      <c r="R352" s="408"/>
      <c r="S352" s="408"/>
      <c r="T352" s="408"/>
      <c r="U352" s="408"/>
    </row>
    <row r="353" spans="1:21" s="78" customFormat="1" ht="19.5" customHeight="1" outlineLevel="1">
      <c r="A353" s="453">
        <v>4</v>
      </c>
      <c r="B353" s="435">
        <v>2</v>
      </c>
      <c r="C353" s="435" t="s">
        <v>39</v>
      </c>
      <c r="D353" s="92"/>
      <c r="E353" s="92"/>
      <c r="F353" s="467" t="s">
        <v>529</v>
      </c>
      <c r="G353" s="422">
        <f>G354</f>
        <v>0</v>
      </c>
      <c r="H353" s="77"/>
      <c r="I353" s="408"/>
      <c r="J353" s="408"/>
      <c r="K353" s="408"/>
      <c r="L353" s="408"/>
      <c r="M353" s="408"/>
      <c r="N353" s="408"/>
      <c r="O353" s="408"/>
      <c r="P353" s="408"/>
      <c r="Q353" s="408"/>
      <c r="R353" s="408"/>
      <c r="S353" s="408"/>
      <c r="T353" s="408"/>
      <c r="U353" s="408"/>
    </row>
    <row r="354" spans="1:21" s="78" customFormat="1" ht="19.5" customHeight="1" outlineLevel="1">
      <c r="A354" s="453">
        <v>4</v>
      </c>
      <c r="B354" s="435">
        <v>2</v>
      </c>
      <c r="C354" s="435" t="s">
        <v>39</v>
      </c>
      <c r="D354" s="92">
        <v>5</v>
      </c>
      <c r="E354" s="92">
        <v>2</v>
      </c>
      <c r="F354" s="367" t="s">
        <v>43</v>
      </c>
      <c r="G354" s="454">
        <f>'D.2-Penj-APBDesa'!K2311</f>
        <v>0</v>
      </c>
      <c r="H354" s="77"/>
      <c r="I354" s="408"/>
      <c r="J354" s="408"/>
      <c r="K354" s="408"/>
      <c r="L354" s="408"/>
      <c r="M354" s="408"/>
      <c r="N354" s="408"/>
      <c r="O354" s="408"/>
      <c r="P354" s="408"/>
      <c r="Q354" s="408"/>
      <c r="R354" s="408"/>
      <c r="S354" s="408"/>
      <c r="T354" s="408"/>
      <c r="U354" s="408"/>
    </row>
    <row r="355" spans="1:21" s="78" customFormat="1" ht="27.95" customHeight="1" outlineLevel="1">
      <c r="A355" s="453">
        <v>4</v>
      </c>
      <c r="B355" s="435">
        <v>2</v>
      </c>
      <c r="C355" s="435" t="s">
        <v>41</v>
      </c>
      <c r="D355" s="92"/>
      <c r="E355" s="92"/>
      <c r="F355" s="467" t="s">
        <v>530</v>
      </c>
      <c r="G355" s="422">
        <f>G356</f>
        <v>0</v>
      </c>
      <c r="H355" s="77"/>
      <c r="I355" s="408"/>
      <c r="J355" s="408"/>
      <c r="K355" s="408"/>
      <c r="L355" s="408"/>
      <c r="M355" s="408"/>
      <c r="N355" s="408"/>
      <c r="O355" s="408"/>
      <c r="P355" s="408"/>
      <c r="Q355" s="408"/>
      <c r="R355" s="408"/>
      <c r="S355" s="408"/>
      <c r="T355" s="408"/>
      <c r="U355" s="408"/>
    </row>
    <row r="356" spans="1:21" s="78" customFormat="1" ht="19.5" customHeight="1" outlineLevel="1">
      <c r="A356" s="453">
        <v>4</v>
      </c>
      <c r="B356" s="435">
        <v>2</v>
      </c>
      <c r="C356" s="435" t="s">
        <v>41</v>
      </c>
      <c r="D356" s="92">
        <v>5</v>
      </c>
      <c r="E356" s="92">
        <v>2</v>
      </c>
      <c r="F356" s="367" t="s">
        <v>43</v>
      </c>
      <c r="G356" s="454">
        <f>'D.2-Penj-APBDesa'!K2315</f>
        <v>0</v>
      </c>
      <c r="H356" s="77"/>
      <c r="I356" s="408"/>
      <c r="J356" s="408"/>
      <c r="K356" s="408"/>
      <c r="L356" s="408"/>
      <c r="M356" s="408"/>
      <c r="N356" s="408"/>
      <c r="O356" s="408"/>
      <c r="P356" s="408"/>
      <c r="Q356" s="408"/>
      <c r="R356" s="408"/>
      <c r="S356" s="408"/>
      <c r="T356" s="408"/>
      <c r="U356" s="408"/>
    </row>
    <row r="357" spans="1:21" s="78" customFormat="1" ht="44.1" customHeight="1" outlineLevel="1">
      <c r="A357" s="453">
        <v>4</v>
      </c>
      <c r="B357" s="435">
        <v>2</v>
      </c>
      <c r="C357" s="435" t="s">
        <v>45</v>
      </c>
      <c r="D357" s="92"/>
      <c r="E357" s="92"/>
      <c r="F357" s="467" t="s">
        <v>531</v>
      </c>
      <c r="G357" s="422">
        <f>G358</f>
        <v>0</v>
      </c>
      <c r="H357" s="77"/>
      <c r="I357" s="408"/>
      <c r="J357" s="408"/>
      <c r="K357" s="408"/>
      <c r="L357" s="408"/>
      <c r="M357" s="408"/>
      <c r="N357" s="408"/>
      <c r="O357" s="408"/>
      <c r="P357" s="408"/>
      <c r="Q357" s="408"/>
      <c r="R357" s="408"/>
      <c r="S357" s="408"/>
      <c r="T357" s="408"/>
      <c r="U357" s="408"/>
    </row>
    <row r="358" spans="1:21" s="78" customFormat="1" ht="19.5" customHeight="1" outlineLevel="1">
      <c r="A358" s="453">
        <v>4</v>
      </c>
      <c r="B358" s="435">
        <v>2</v>
      </c>
      <c r="C358" s="435" t="s">
        <v>45</v>
      </c>
      <c r="D358" s="92">
        <v>5</v>
      </c>
      <c r="E358" s="92">
        <v>2</v>
      </c>
      <c r="F358" s="367" t="s">
        <v>43</v>
      </c>
      <c r="G358" s="454">
        <f>'D.2-Penj-APBDesa'!K2319</f>
        <v>0</v>
      </c>
      <c r="H358" s="77"/>
      <c r="I358" s="408"/>
      <c r="J358" s="408"/>
      <c r="K358" s="408"/>
      <c r="L358" s="408"/>
      <c r="M358" s="408"/>
      <c r="N358" s="408"/>
      <c r="O358" s="408"/>
      <c r="P358" s="408"/>
      <c r="Q358" s="408"/>
      <c r="R358" s="408"/>
      <c r="S358" s="408"/>
      <c r="T358" s="408"/>
      <c r="U358" s="408"/>
    </row>
    <row r="359" spans="1:21" s="78" customFormat="1" ht="27.95" customHeight="1" outlineLevel="1">
      <c r="A359" s="453">
        <v>4</v>
      </c>
      <c r="B359" s="435">
        <v>2</v>
      </c>
      <c r="C359" s="435" t="s">
        <v>585</v>
      </c>
      <c r="D359" s="92"/>
      <c r="E359" s="92"/>
      <c r="F359" s="467" t="s">
        <v>620</v>
      </c>
      <c r="G359" s="422">
        <f>G360</f>
        <v>0</v>
      </c>
      <c r="H359" s="77"/>
      <c r="I359" s="408"/>
      <c r="J359" s="408"/>
      <c r="K359" s="408"/>
      <c r="L359" s="408"/>
      <c r="M359" s="408"/>
      <c r="N359" s="408"/>
      <c r="O359" s="408"/>
      <c r="P359" s="408"/>
      <c r="Q359" s="408"/>
      <c r="R359" s="408"/>
      <c r="S359" s="408"/>
      <c r="T359" s="408"/>
      <c r="U359" s="408"/>
    </row>
    <row r="360" spans="1:21" s="78" customFormat="1" ht="19.5" customHeight="1" outlineLevel="1">
      <c r="A360" s="453">
        <v>4</v>
      </c>
      <c r="B360" s="435">
        <v>2</v>
      </c>
      <c r="C360" s="435" t="s">
        <v>585</v>
      </c>
      <c r="D360" s="92">
        <v>5</v>
      </c>
      <c r="E360" s="92">
        <v>2</v>
      </c>
      <c r="F360" s="367" t="s">
        <v>43</v>
      </c>
      <c r="G360" s="454">
        <f>'D.2-Penj-APBDesa'!K2337</f>
        <v>0</v>
      </c>
      <c r="H360" s="77"/>
      <c r="I360" s="408"/>
      <c r="J360" s="408"/>
      <c r="K360" s="408"/>
      <c r="L360" s="408"/>
      <c r="M360" s="408"/>
      <c r="N360" s="408"/>
      <c r="O360" s="408"/>
      <c r="P360" s="408"/>
      <c r="Q360" s="408"/>
      <c r="R360" s="408"/>
      <c r="S360" s="408"/>
      <c r="T360" s="408"/>
      <c r="U360" s="408"/>
    </row>
    <row r="361" spans="1:21" s="76" customFormat="1" ht="19.5" customHeight="1" outlineLevel="1" collapsed="1">
      <c r="A361" s="415">
        <v>4</v>
      </c>
      <c r="B361" s="416">
        <v>3</v>
      </c>
      <c r="C361" s="416"/>
      <c r="D361" s="415"/>
      <c r="E361" s="415"/>
      <c r="F361" s="93" t="s">
        <v>532</v>
      </c>
      <c r="G361" s="421">
        <f>G362+G364+G366+G368</f>
        <v>0</v>
      </c>
      <c r="H361" s="75"/>
      <c r="I361" s="406"/>
      <c r="J361" s="406"/>
      <c r="K361" s="406"/>
      <c r="L361" s="406"/>
      <c r="M361" s="406"/>
      <c r="N361" s="406"/>
      <c r="O361" s="406"/>
      <c r="P361" s="406"/>
      <c r="Q361" s="406"/>
      <c r="R361" s="406"/>
      <c r="S361" s="406"/>
      <c r="T361" s="406"/>
      <c r="U361" s="406"/>
    </row>
    <row r="362" spans="1:21" s="78" customFormat="1" ht="26.1" customHeight="1" outlineLevel="1">
      <c r="A362" s="453">
        <v>4</v>
      </c>
      <c r="B362" s="435">
        <v>3</v>
      </c>
      <c r="C362" s="435" t="s">
        <v>34</v>
      </c>
      <c r="D362" s="92"/>
      <c r="E362" s="92"/>
      <c r="F362" s="467" t="s">
        <v>533</v>
      </c>
      <c r="G362" s="422">
        <f>G363</f>
        <v>0</v>
      </c>
      <c r="H362" s="77"/>
      <c r="I362" s="408"/>
      <c r="J362" s="408"/>
      <c r="K362" s="408"/>
      <c r="L362" s="408"/>
      <c r="M362" s="408"/>
      <c r="N362" s="408"/>
      <c r="O362" s="408"/>
      <c r="P362" s="408"/>
      <c r="Q362" s="408"/>
      <c r="R362" s="408"/>
      <c r="S362" s="408"/>
      <c r="T362" s="408"/>
      <c r="U362" s="408"/>
    </row>
    <row r="363" spans="1:21" s="78" customFormat="1" ht="19.5" customHeight="1" outlineLevel="1">
      <c r="A363" s="453">
        <v>4</v>
      </c>
      <c r="B363" s="435">
        <v>3</v>
      </c>
      <c r="C363" s="435" t="s">
        <v>34</v>
      </c>
      <c r="D363" s="92">
        <v>5</v>
      </c>
      <c r="E363" s="92">
        <v>2</v>
      </c>
      <c r="F363" s="367" t="s">
        <v>43</v>
      </c>
      <c r="G363" s="454">
        <f>'D.2-Penj-APBDesa'!K2343</f>
        <v>0</v>
      </c>
      <c r="H363" s="77"/>
      <c r="I363" s="408"/>
      <c r="J363" s="408"/>
      <c r="K363" s="408"/>
      <c r="L363" s="408"/>
      <c r="M363" s="408"/>
      <c r="N363" s="408"/>
      <c r="O363" s="408"/>
      <c r="P363" s="408"/>
      <c r="Q363" s="408"/>
      <c r="R363" s="408"/>
      <c r="S363" s="408"/>
      <c r="T363" s="408"/>
      <c r="U363" s="408"/>
    </row>
    <row r="364" spans="1:21" s="78" customFormat="1" ht="16.5" customHeight="1" outlineLevel="1" collapsed="1">
      <c r="A364" s="453">
        <v>4</v>
      </c>
      <c r="B364" s="435">
        <v>3</v>
      </c>
      <c r="C364" s="435" t="s">
        <v>34</v>
      </c>
      <c r="D364" s="92"/>
      <c r="E364" s="92"/>
      <c r="F364" s="467" t="s">
        <v>534</v>
      </c>
      <c r="G364" s="422">
        <f>G365</f>
        <v>0</v>
      </c>
      <c r="H364" s="77" t="s">
        <v>876</v>
      </c>
      <c r="I364" s="408"/>
      <c r="J364" s="408"/>
      <c r="K364" s="408"/>
      <c r="L364" s="408"/>
      <c r="M364" s="408"/>
      <c r="N364" s="408"/>
      <c r="O364" s="408"/>
      <c r="P364" s="408"/>
      <c r="Q364" s="408"/>
      <c r="R364" s="408"/>
      <c r="S364" s="408"/>
      <c r="T364" s="408"/>
      <c r="U364" s="408"/>
    </row>
    <row r="365" spans="1:21" s="78" customFormat="1" ht="19.5" customHeight="1" outlineLevel="1">
      <c r="A365" s="453">
        <v>4</v>
      </c>
      <c r="B365" s="435">
        <v>3</v>
      </c>
      <c r="C365" s="435" t="s">
        <v>37</v>
      </c>
      <c r="D365" s="92">
        <v>5</v>
      </c>
      <c r="E365" s="92">
        <v>2</v>
      </c>
      <c r="F365" s="367" t="s">
        <v>43</v>
      </c>
      <c r="G365" s="454"/>
      <c r="H365" s="77"/>
      <c r="I365" s="408"/>
      <c r="J365" s="408"/>
      <c r="K365" s="408"/>
      <c r="L365" s="408"/>
      <c r="M365" s="408"/>
      <c r="N365" s="408"/>
      <c r="O365" s="408"/>
      <c r="P365" s="486">
        <f>G365</f>
        <v>0</v>
      </c>
      <c r="Q365" s="408"/>
      <c r="R365" s="408"/>
      <c r="S365" s="408"/>
      <c r="T365" s="408"/>
      <c r="U365" s="486">
        <f>SUM(I365:T365)</f>
        <v>0</v>
      </c>
    </row>
    <row r="366" spans="1:21" s="78" customFormat="1" ht="26.1" customHeight="1" outlineLevel="1">
      <c r="A366" s="453">
        <v>4</v>
      </c>
      <c r="B366" s="435">
        <v>3</v>
      </c>
      <c r="C366" s="435" t="s">
        <v>39</v>
      </c>
      <c r="D366" s="92"/>
      <c r="E366" s="92"/>
      <c r="F366" s="467" t="s">
        <v>535</v>
      </c>
      <c r="G366" s="422">
        <f>G367</f>
        <v>0</v>
      </c>
      <c r="H366" s="77"/>
      <c r="I366" s="408"/>
      <c r="J366" s="408"/>
      <c r="K366" s="408"/>
      <c r="L366" s="408"/>
      <c r="M366" s="408"/>
      <c r="N366" s="408"/>
      <c r="O366" s="408"/>
      <c r="P366" s="408"/>
      <c r="Q366" s="408"/>
      <c r="R366" s="408"/>
      <c r="S366" s="408"/>
      <c r="T366" s="408"/>
      <c r="U366" s="408"/>
    </row>
    <row r="367" spans="1:21" s="78" customFormat="1" ht="19.5" customHeight="1" outlineLevel="1">
      <c r="A367" s="453">
        <v>4</v>
      </c>
      <c r="B367" s="435">
        <v>3</v>
      </c>
      <c r="C367" s="435" t="s">
        <v>39</v>
      </c>
      <c r="D367" s="92">
        <v>5</v>
      </c>
      <c r="E367" s="92">
        <v>2</v>
      </c>
      <c r="F367" s="367" t="s">
        <v>43</v>
      </c>
      <c r="G367" s="454">
        <f>'D.2-Penj-APBDesa'!K2364</f>
        <v>0</v>
      </c>
      <c r="H367" s="77"/>
      <c r="I367" s="408"/>
      <c r="J367" s="408"/>
      <c r="K367" s="408"/>
      <c r="L367" s="408"/>
      <c r="M367" s="408"/>
      <c r="N367" s="408"/>
      <c r="O367" s="408"/>
      <c r="P367" s="408"/>
      <c r="Q367" s="408"/>
      <c r="R367" s="408"/>
      <c r="S367" s="408"/>
      <c r="T367" s="408"/>
      <c r="U367" s="408"/>
    </row>
    <row r="368" spans="1:21" s="78" customFormat="1" ht="26.1" customHeight="1" outlineLevel="1">
      <c r="A368" s="453">
        <v>4</v>
      </c>
      <c r="B368" s="435">
        <v>3</v>
      </c>
      <c r="C368" s="435" t="s">
        <v>585</v>
      </c>
      <c r="D368" s="92"/>
      <c r="E368" s="92"/>
      <c r="F368" s="467" t="s">
        <v>621</v>
      </c>
      <c r="G368" s="422">
        <f>G369</f>
        <v>0</v>
      </c>
      <c r="H368" s="77"/>
      <c r="I368" s="408"/>
      <c r="J368" s="408"/>
      <c r="K368" s="408"/>
      <c r="L368" s="408"/>
      <c r="M368" s="408"/>
      <c r="N368" s="408"/>
      <c r="O368" s="408"/>
      <c r="P368" s="408"/>
      <c r="Q368" s="408"/>
      <c r="R368" s="408"/>
      <c r="S368" s="408"/>
      <c r="T368" s="408"/>
      <c r="U368" s="408"/>
    </row>
    <row r="369" spans="1:21" s="78" customFormat="1" ht="19.5" customHeight="1" outlineLevel="1">
      <c r="A369" s="453">
        <v>4</v>
      </c>
      <c r="B369" s="435">
        <v>3</v>
      </c>
      <c r="C369" s="435" t="s">
        <v>585</v>
      </c>
      <c r="D369" s="92">
        <v>5</v>
      </c>
      <c r="E369" s="92">
        <v>2</v>
      </c>
      <c r="F369" s="367" t="s">
        <v>43</v>
      </c>
      <c r="G369" s="454">
        <f>'D.2-Penj-APBDesa'!K2370</f>
        <v>0</v>
      </c>
      <c r="H369" s="77"/>
      <c r="I369" s="408"/>
      <c r="J369" s="408"/>
      <c r="K369" s="408"/>
      <c r="L369" s="408"/>
      <c r="M369" s="408"/>
      <c r="N369" s="408"/>
      <c r="O369" s="408"/>
      <c r="P369" s="408"/>
      <c r="Q369" s="408"/>
      <c r="R369" s="408"/>
      <c r="S369" s="408"/>
      <c r="T369" s="408"/>
      <c r="U369" s="408"/>
    </row>
    <row r="370" spans="1:21" s="78" customFormat="1" ht="31.5" outlineLevel="1" collapsed="1">
      <c r="A370" s="380">
        <v>4</v>
      </c>
      <c r="B370" s="452">
        <v>4</v>
      </c>
      <c r="C370" s="420"/>
      <c r="D370" s="92"/>
      <c r="E370" s="92"/>
      <c r="F370" s="468" t="s">
        <v>536</v>
      </c>
      <c r="G370" s="422">
        <f>G371+G373+G375+G377</f>
        <v>0</v>
      </c>
      <c r="H370" s="77"/>
      <c r="I370" s="408"/>
      <c r="J370" s="408"/>
      <c r="K370" s="408"/>
      <c r="L370" s="408"/>
      <c r="M370" s="408"/>
      <c r="N370" s="408"/>
      <c r="O370" s="408"/>
      <c r="P370" s="408"/>
      <c r="Q370" s="408"/>
      <c r="R370" s="408"/>
      <c r="S370" s="408"/>
      <c r="T370" s="408"/>
      <c r="U370" s="408"/>
    </row>
    <row r="371" spans="1:21" s="78" customFormat="1" outlineLevel="1">
      <c r="A371" s="92">
        <v>4</v>
      </c>
      <c r="B371" s="420">
        <v>4</v>
      </c>
      <c r="C371" s="420" t="s">
        <v>34</v>
      </c>
      <c r="D371" s="92"/>
      <c r="E371" s="92"/>
      <c r="F371" s="467" t="s">
        <v>537</v>
      </c>
      <c r="G371" s="422">
        <f>G372</f>
        <v>0</v>
      </c>
      <c r="H371" s="77"/>
      <c r="I371" s="408"/>
      <c r="J371" s="408"/>
      <c r="K371" s="408"/>
      <c r="L371" s="408"/>
      <c r="M371" s="408"/>
      <c r="N371" s="408"/>
      <c r="O371" s="408"/>
      <c r="P371" s="408"/>
      <c r="Q371" s="408"/>
      <c r="R371" s="408"/>
      <c r="S371" s="408"/>
      <c r="T371" s="408"/>
      <c r="U371" s="408"/>
    </row>
    <row r="372" spans="1:21" s="78" customFormat="1" ht="19.5" customHeight="1" outlineLevel="1">
      <c r="A372" s="453">
        <v>4</v>
      </c>
      <c r="B372" s="420">
        <v>4</v>
      </c>
      <c r="C372" s="420" t="s">
        <v>34</v>
      </c>
      <c r="D372" s="92">
        <v>5</v>
      </c>
      <c r="E372" s="92">
        <v>2</v>
      </c>
      <c r="F372" s="367" t="s">
        <v>43</v>
      </c>
      <c r="G372" s="454">
        <f>'D.2-Penj-APBDesa'!K2377</f>
        <v>0</v>
      </c>
      <c r="H372" s="77"/>
      <c r="I372" s="408"/>
      <c r="J372" s="408"/>
      <c r="K372" s="408"/>
      <c r="L372" s="408"/>
      <c r="M372" s="408"/>
      <c r="N372" s="408"/>
      <c r="O372" s="408"/>
      <c r="P372" s="408"/>
      <c r="Q372" s="408"/>
      <c r="R372" s="408"/>
      <c r="S372" s="408"/>
      <c r="T372" s="408"/>
      <c r="U372" s="408"/>
    </row>
    <row r="373" spans="1:21" s="78" customFormat="1" outlineLevel="1">
      <c r="A373" s="453">
        <v>4</v>
      </c>
      <c r="B373" s="420">
        <v>4</v>
      </c>
      <c r="C373" s="420" t="s">
        <v>37</v>
      </c>
      <c r="D373" s="92"/>
      <c r="E373" s="92"/>
      <c r="F373" s="467" t="s">
        <v>538</v>
      </c>
      <c r="G373" s="422">
        <f>G374</f>
        <v>0</v>
      </c>
      <c r="H373" s="77"/>
      <c r="I373" s="408"/>
      <c r="J373" s="408"/>
      <c r="K373" s="408"/>
      <c r="L373" s="408"/>
      <c r="M373" s="408"/>
      <c r="N373" s="408"/>
      <c r="O373" s="408"/>
      <c r="P373" s="408"/>
      <c r="Q373" s="408"/>
      <c r="R373" s="408"/>
      <c r="S373" s="408"/>
      <c r="T373" s="408"/>
      <c r="U373" s="408"/>
    </row>
    <row r="374" spans="1:21" s="78" customFormat="1" ht="19.5" customHeight="1" outlineLevel="1">
      <c r="A374" s="453">
        <v>4</v>
      </c>
      <c r="B374" s="420">
        <v>4</v>
      </c>
      <c r="C374" s="420" t="s">
        <v>37</v>
      </c>
      <c r="D374" s="92">
        <v>5</v>
      </c>
      <c r="E374" s="92">
        <v>2</v>
      </c>
      <c r="F374" s="367" t="s">
        <v>43</v>
      </c>
      <c r="G374" s="454">
        <f>'D.2-Penj-APBDesa'!K2395</f>
        <v>0</v>
      </c>
      <c r="H374" s="77"/>
      <c r="I374" s="408"/>
      <c r="J374" s="408"/>
      <c r="K374" s="408"/>
      <c r="L374" s="408"/>
      <c r="M374" s="408"/>
      <c r="N374" s="408"/>
      <c r="O374" s="408"/>
      <c r="P374" s="408"/>
      <c r="Q374" s="408"/>
      <c r="R374" s="408"/>
      <c r="S374" s="408"/>
      <c r="T374" s="408"/>
      <c r="U374" s="408"/>
    </row>
    <row r="375" spans="1:21" s="78" customFormat="1" ht="31.5" outlineLevel="1">
      <c r="A375" s="453">
        <v>4</v>
      </c>
      <c r="B375" s="420">
        <v>4</v>
      </c>
      <c r="C375" s="420" t="s">
        <v>39</v>
      </c>
      <c r="D375" s="92"/>
      <c r="E375" s="92"/>
      <c r="F375" s="467" t="s">
        <v>539</v>
      </c>
      <c r="G375" s="422">
        <f>G376</f>
        <v>0</v>
      </c>
      <c r="H375" s="77"/>
      <c r="I375" s="408"/>
      <c r="J375" s="408"/>
      <c r="K375" s="408"/>
      <c r="L375" s="408"/>
      <c r="M375" s="408"/>
      <c r="N375" s="408"/>
      <c r="O375" s="408"/>
      <c r="P375" s="408"/>
      <c r="Q375" s="408"/>
      <c r="R375" s="408"/>
      <c r="S375" s="408"/>
      <c r="T375" s="408"/>
      <c r="U375" s="408"/>
    </row>
    <row r="376" spans="1:21" s="78" customFormat="1" ht="19.5" customHeight="1" outlineLevel="1">
      <c r="A376" s="453">
        <v>4</v>
      </c>
      <c r="B376" s="420">
        <v>4</v>
      </c>
      <c r="C376" s="420" t="s">
        <v>39</v>
      </c>
      <c r="D376" s="92">
        <v>5</v>
      </c>
      <c r="E376" s="92">
        <v>2</v>
      </c>
      <c r="F376" s="367" t="s">
        <v>43</v>
      </c>
      <c r="G376" s="454">
        <f>'D.2-Penj-APBDesa'!K2413</f>
        <v>0</v>
      </c>
      <c r="H376" s="77"/>
      <c r="I376" s="408"/>
      <c r="J376" s="408"/>
      <c r="K376" s="408"/>
      <c r="L376" s="408"/>
      <c r="M376" s="408"/>
      <c r="N376" s="408"/>
      <c r="O376" s="408"/>
      <c r="P376" s="408"/>
      <c r="Q376" s="408"/>
      <c r="R376" s="408"/>
      <c r="S376" s="408"/>
      <c r="T376" s="408"/>
      <c r="U376" s="408"/>
    </row>
    <row r="377" spans="1:21" s="78" customFormat="1" ht="31.5" outlineLevel="1">
      <c r="A377" s="453">
        <v>4</v>
      </c>
      <c r="B377" s="420">
        <v>4</v>
      </c>
      <c r="C377" s="420" t="s">
        <v>585</v>
      </c>
      <c r="D377" s="92"/>
      <c r="E377" s="92"/>
      <c r="F377" s="467" t="s">
        <v>622</v>
      </c>
      <c r="G377" s="422">
        <f>G378</f>
        <v>0</v>
      </c>
      <c r="H377" s="77"/>
      <c r="I377" s="408"/>
      <c r="J377" s="408"/>
      <c r="K377" s="408"/>
      <c r="L377" s="408"/>
      <c r="M377" s="408"/>
      <c r="N377" s="408"/>
      <c r="O377" s="408"/>
      <c r="P377" s="408"/>
      <c r="Q377" s="408"/>
      <c r="R377" s="408"/>
      <c r="S377" s="408"/>
      <c r="T377" s="408"/>
      <c r="U377" s="408"/>
    </row>
    <row r="378" spans="1:21" s="78" customFormat="1" ht="19.5" customHeight="1" outlineLevel="1">
      <c r="A378" s="453">
        <v>4</v>
      </c>
      <c r="B378" s="420">
        <v>4</v>
      </c>
      <c r="C378" s="420" t="s">
        <v>585</v>
      </c>
      <c r="D378" s="92">
        <v>5</v>
      </c>
      <c r="E378" s="92">
        <v>2</v>
      </c>
      <c r="F378" s="367" t="s">
        <v>43</v>
      </c>
      <c r="G378" s="454">
        <f>'D.2-Penj-APBDesa'!K2434</f>
        <v>0</v>
      </c>
      <c r="H378" s="77"/>
      <c r="I378" s="408"/>
      <c r="J378" s="408"/>
      <c r="K378" s="408"/>
      <c r="L378" s="408"/>
      <c r="M378" s="408"/>
      <c r="N378" s="408"/>
      <c r="O378" s="408"/>
      <c r="P378" s="408"/>
      <c r="Q378" s="408"/>
      <c r="R378" s="408"/>
      <c r="S378" s="408"/>
      <c r="T378" s="408"/>
      <c r="U378" s="408"/>
    </row>
    <row r="379" spans="1:21" s="78" customFormat="1" ht="31.5" outlineLevel="1" collapsed="1">
      <c r="A379" s="380">
        <v>4</v>
      </c>
      <c r="B379" s="452">
        <v>5</v>
      </c>
      <c r="C379" s="420"/>
      <c r="D379" s="92"/>
      <c r="E379" s="92"/>
      <c r="F379" s="456" t="s">
        <v>540</v>
      </c>
      <c r="G379" s="459">
        <f>G380+G382+G384+G386</f>
        <v>0</v>
      </c>
      <c r="H379" s="77"/>
      <c r="I379" s="408"/>
      <c r="J379" s="408"/>
      <c r="K379" s="408"/>
      <c r="L379" s="408"/>
      <c r="M379" s="408"/>
      <c r="N379" s="408"/>
      <c r="O379" s="408"/>
      <c r="P379" s="408"/>
      <c r="Q379" s="408"/>
      <c r="R379" s="408"/>
      <c r="S379" s="408"/>
      <c r="T379" s="408"/>
      <c r="U379" s="408"/>
    </row>
    <row r="380" spans="1:21" s="78" customFormat="1" ht="31.5" outlineLevel="1">
      <c r="A380" s="92">
        <v>4</v>
      </c>
      <c r="B380" s="420">
        <v>5</v>
      </c>
      <c r="C380" s="420" t="s">
        <v>34</v>
      </c>
      <c r="D380" s="92"/>
      <c r="E380" s="92"/>
      <c r="F380" s="433" t="s">
        <v>541</v>
      </c>
      <c r="G380" s="459">
        <f>G381</f>
        <v>0</v>
      </c>
      <c r="H380" s="77"/>
      <c r="I380" s="408"/>
      <c r="J380" s="408"/>
      <c r="K380" s="408"/>
      <c r="L380" s="408"/>
      <c r="M380" s="408"/>
      <c r="N380" s="408"/>
      <c r="O380" s="408"/>
      <c r="P380" s="408"/>
      <c r="Q380" s="408"/>
      <c r="R380" s="408"/>
      <c r="S380" s="408"/>
      <c r="T380" s="408"/>
      <c r="U380" s="408"/>
    </row>
    <row r="381" spans="1:21" s="78" customFormat="1" ht="19.5" customHeight="1" outlineLevel="1">
      <c r="A381" s="453">
        <v>4</v>
      </c>
      <c r="B381" s="420">
        <v>5</v>
      </c>
      <c r="C381" s="420" t="s">
        <v>34</v>
      </c>
      <c r="D381" s="92">
        <v>5</v>
      </c>
      <c r="E381" s="92">
        <v>2</v>
      </c>
      <c r="F381" s="367" t="s">
        <v>43</v>
      </c>
      <c r="G381" s="454">
        <f>'D.2-Penj-APBDesa'!K2449</f>
        <v>0</v>
      </c>
      <c r="H381" s="77"/>
      <c r="I381" s="408"/>
      <c r="J381" s="408"/>
      <c r="K381" s="408"/>
      <c r="L381" s="408"/>
      <c r="M381" s="408"/>
      <c r="N381" s="408"/>
      <c r="O381" s="408"/>
      <c r="P381" s="408"/>
      <c r="Q381" s="408"/>
      <c r="R381" s="408"/>
      <c r="S381" s="408"/>
      <c r="T381" s="408"/>
      <c r="U381" s="408"/>
    </row>
    <row r="382" spans="1:21" s="78" customFormat="1" ht="31.5" outlineLevel="1">
      <c r="A382" s="92">
        <v>4</v>
      </c>
      <c r="B382" s="420">
        <v>5</v>
      </c>
      <c r="C382" s="420" t="s">
        <v>37</v>
      </c>
      <c r="D382" s="92"/>
      <c r="E382" s="92"/>
      <c r="F382" s="433" t="s">
        <v>542</v>
      </c>
      <c r="G382" s="459">
        <f>G383</f>
        <v>0</v>
      </c>
      <c r="H382" s="77"/>
      <c r="I382" s="408"/>
      <c r="J382" s="408"/>
      <c r="K382" s="408"/>
      <c r="L382" s="408"/>
      <c r="M382" s="408"/>
      <c r="N382" s="408"/>
      <c r="O382" s="408"/>
      <c r="P382" s="408"/>
      <c r="Q382" s="408"/>
      <c r="R382" s="408"/>
      <c r="S382" s="408"/>
      <c r="T382" s="408"/>
      <c r="U382" s="408"/>
    </row>
    <row r="383" spans="1:21" s="78" customFormat="1" ht="19.5" customHeight="1" outlineLevel="1">
      <c r="A383" s="453">
        <v>4</v>
      </c>
      <c r="B383" s="420">
        <v>5</v>
      </c>
      <c r="C383" s="420" t="s">
        <v>37</v>
      </c>
      <c r="D383" s="92">
        <v>5</v>
      </c>
      <c r="E383" s="92">
        <v>2</v>
      </c>
      <c r="F383" s="367" t="s">
        <v>43</v>
      </c>
      <c r="G383" s="454">
        <f>'D.2-Penj-APBDesa'!K2470</f>
        <v>0</v>
      </c>
      <c r="H383" s="77"/>
      <c r="I383" s="408"/>
      <c r="J383" s="408"/>
      <c r="K383" s="408"/>
      <c r="L383" s="408"/>
      <c r="M383" s="408"/>
      <c r="N383" s="408"/>
      <c r="O383" s="408"/>
      <c r="P383" s="408"/>
      <c r="Q383" s="408"/>
      <c r="R383" s="408"/>
      <c r="S383" s="408"/>
      <c r="T383" s="408"/>
      <c r="U383" s="408"/>
    </row>
    <row r="384" spans="1:21" s="78" customFormat="1" ht="39" customHeight="1" outlineLevel="1">
      <c r="A384" s="92">
        <v>4</v>
      </c>
      <c r="B384" s="420">
        <v>5</v>
      </c>
      <c r="C384" s="420" t="s">
        <v>39</v>
      </c>
      <c r="D384" s="92"/>
      <c r="E384" s="92"/>
      <c r="F384" s="433" t="s">
        <v>543</v>
      </c>
      <c r="G384" s="426">
        <f>G385</f>
        <v>0</v>
      </c>
      <c r="H384" s="77"/>
      <c r="I384" s="408"/>
      <c r="J384" s="408"/>
      <c r="K384" s="408"/>
      <c r="L384" s="408"/>
      <c r="M384" s="408"/>
      <c r="N384" s="408"/>
      <c r="O384" s="408"/>
      <c r="P384" s="408"/>
      <c r="Q384" s="408"/>
      <c r="R384" s="408"/>
      <c r="S384" s="408"/>
      <c r="T384" s="408"/>
      <c r="U384" s="408"/>
    </row>
    <row r="385" spans="1:21" s="78" customFormat="1" ht="19.5" customHeight="1" outlineLevel="1">
      <c r="A385" s="453">
        <v>4</v>
      </c>
      <c r="B385" s="420">
        <v>5</v>
      </c>
      <c r="C385" s="420" t="s">
        <v>39</v>
      </c>
      <c r="D385" s="92">
        <v>5</v>
      </c>
      <c r="E385" s="92">
        <v>2</v>
      </c>
      <c r="F385" s="367" t="s">
        <v>43</v>
      </c>
      <c r="G385" s="454">
        <f>'D.2-Penj-APBDesa'!K2487</f>
        <v>0</v>
      </c>
      <c r="H385" s="77"/>
      <c r="I385" s="408"/>
      <c r="J385" s="408"/>
      <c r="K385" s="408"/>
      <c r="L385" s="408"/>
      <c r="M385" s="408"/>
      <c r="N385" s="408"/>
      <c r="O385" s="408"/>
      <c r="P385" s="408"/>
      <c r="Q385" s="408"/>
      <c r="R385" s="408"/>
      <c r="S385" s="408"/>
      <c r="T385" s="408"/>
      <c r="U385" s="408"/>
    </row>
    <row r="386" spans="1:21" s="78" customFormat="1" ht="31.5" outlineLevel="1">
      <c r="A386" s="453">
        <v>4</v>
      </c>
      <c r="B386" s="420">
        <v>5</v>
      </c>
      <c r="C386" s="420" t="s">
        <v>585</v>
      </c>
      <c r="D386" s="92"/>
      <c r="E386" s="92"/>
      <c r="F386" s="433" t="s">
        <v>623</v>
      </c>
      <c r="G386" s="459">
        <f>G387</f>
        <v>0</v>
      </c>
      <c r="H386" s="77"/>
      <c r="I386" s="408"/>
      <c r="J386" s="408"/>
      <c r="K386" s="408"/>
      <c r="L386" s="408"/>
      <c r="M386" s="408"/>
      <c r="N386" s="408"/>
      <c r="O386" s="408"/>
      <c r="P386" s="408"/>
      <c r="Q386" s="408"/>
      <c r="R386" s="408"/>
      <c r="S386" s="408"/>
      <c r="T386" s="408"/>
      <c r="U386" s="408"/>
    </row>
    <row r="387" spans="1:21" s="78" customFormat="1" ht="19.5" customHeight="1" outlineLevel="1">
      <c r="A387" s="453">
        <v>4</v>
      </c>
      <c r="B387" s="420">
        <v>5</v>
      </c>
      <c r="C387" s="420" t="s">
        <v>585</v>
      </c>
      <c r="D387" s="92">
        <v>5</v>
      </c>
      <c r="E387" s="92">
        <v>2</v>
      </c>
      <c r="F387" s="367" t="s">
        <v>43</v>
      </c>
      <c r="G387" s="454">
        <f>'D.2-Penj-APBDesa'!K2494</f>
        <v>0</v>
      </c>
      <c r="H387" s="77"/>
      <c r="I387" s="408"/>
      <c r="J387" s="408"/>
      <c r="K387" s="408"/>
      <c r="L387" s="408"/>
      <c r="M387" s="408"/>
      <c r="N387" s="408"/>
      <c r="O387" s="408"/>
      <c r="P387" s="408"/>
      <c r="Q387" s="408"/>
      <c r="R387" s="408"/>
      <c r="S387" s="408"/>
      <c r="T387" s="408"/>
      <c r="U387" s="408"/>
    </row>
    <row r="388" spans="1:21" s="78" customFormat="1" outlineLevel="1" collapsed="1">
      <c r="A388" s="380">
        <v>4</v>
      </c>
      <c r="B388" s="452">
        <v>6</v>
      </c>
      <c r="C388" s="420"/>
      <c r="D388" s="92"/>
      <c r="E388" s="92"/>
      <c r="F388" s="458" t="s">
        <v>544</v>
      </c>
      <c r="G388" s="459">
        <f>G389+G382+G393</f>
        <v>0</v>
      </c>
      <c r="H388" s="77"/>
      <c r="I388" s="408"/>
      <c r="J388" s="408"/>
      <c r="K388" s="408"/>
      <c r="L388" s="408"/>
      <c r="M388" s="408"/>
      <c r="N388" s="408"/>
      <c r="O388" s="408"/>
      <c r="P388" s="408"/>
      <c r="Q388" s="408"/>
      <c r="R388" s="408"/>
      <c r="S388" s="408"/>
      <c r="T388" s="408"/>
      <c r="U388" s="408"/>
    </row>
    <row r="389" spans="1:21" s="78" customFormat="1" ht="31.5" outlineLevel="1">
      <c r="A389" s="92">
        <v>4</v>
      </c>
      <c r="B389" s="420">
        <v>6</v>
      </c>
      <c r="C389" s="420" t="s">
        <v>34</v>
      </c>
      <c r="D389" s="92"/>
      <c r="E389" s="92"/>
      <c r="F389" s="433" t="s">
        <v>545</v>
      </c>
      <c r="G389" s="459">
        <f>G390</f>
        <v>0</v>
      </c>
      <c r="H389" s="77"/>
      <c r="I389" s="408"/>
      <c r="J389" s="408"/>
      <c r="K389" s="408"/>
      <c r="L389" s="408"/>
      <c r="M389" s="408"/>
      <c r="N389" s="408"/>
      <c r="O389" s="408"/>
      <c r="P389" s="408"/>
      <c r="Q389" s="408"/>
      <c r="R389" s="408"/>
      <c r="S389" s="408"/>
      <c r="T389" s="408"/>
      <c r="U389" s="408"/>
    </row>
    <row r="390" spans="1:21" s="78" customFormat="1" ht="19.5" customHeight="1" outlineLevel="1">
      <c r="A390" s="453">
        <v>4</v>
      </c>
      <c r="B390" s="420">
        <v>6</v>
      </c>
      <c r="C390" s="420" t="s">
        <v>34</v>
      </c>
      <c r="D390" s="92">
        <v>5</v>
      </c>
      <c r="E390" s="92">
        <v>2</v>
      </c>
      <c r="F390" s="367" t="s">
        <v>43</v>
      </c>
      <c r="G390" s="454">
        <f>'D.2-Penj-APBDesa'!K2512</f>
        <v>0</v>
      </c>
      <c r="H390" s="77"/>
      <c r="I390" s="408"/>
      <c r="J390" s="408"/>
      <c r="K390" s="408"/>
      <c r="L390" s="408"/>
      <c r="M390" s="408"/>
      <c r="N390" s="408"/>
      <c r="O390" s="408"/>
      <c r="P390" s="408"/>
      <c r="Q390" s="408"/>
      <c r="R390" s="408"/>
      <c r="S390" s="408"/>
      <c r="T390" s="408"/>
      <c r="U390" s="408"/>
    </row>
    <row r="391" spans="1:21" s="78" customFormat="1" ht="31.5" outlineLevel="1">
      <c r="A391" s="92">
        <v>4</v>
      </c>
      <c r="B391" s="420">
        <v>6</v>
      </c>
      <c r="C391" s="420" t="s">
        <v>37</v>
      </c>
      <c r="D391" s="92"/>
      <c r="E391" s="92"/>
      <c r="F391" s="433" t="s">
        <v>546</v>
      </c>
      <c r="G391" s="459">
        <f>G392</f>
        <v>0</v>
      </c>
      <c r="H391" s="77"/>
      <c r="I391" s="408"/>
      <c r="J391" s="408"/>
      <c r="K391" s="408"/>
      <c r="L391" s="408"/>
      <c r="M391" s="408"/>
      <c r="N391" s="408"/>
      <c r="O391" s="408"/>
      <c r="P391" s="408"/>
      <c r="Q391" s="408"/>
      <c r="R391" s="408"/>
      <c r="S391" s="408"/>
      <c r="T391" s="408"/>
      <c r="U391" s="408"/>
    </row>
    <row r="392" spans="1:21" s="78" customFormat="1" ht="19.5" customHeight="1" outlineLevel="1">
      <c r="A392" s="453">
        <v>4</v>
      </c>
      <c r="B392" s="420">
        <v>6</v>
      </c>
      <c r="C392" s="420" t="s">
        <v>37</v>
      </c>
      <c r="D392" s="92">
        <v>5</v>
      </c>
      <c r="E392" s="92">
        <v>2</v>
      </c>
      <c r="F392" s="367" t="s">
        <v>43</v>
      </c>
      <c r="G392" s="454">
        <f>'D.2-Penj-APBDesa'!K2526</f>
        <v>0</v>
      </c>
      <c r="H392" s="77"/>
      <c r="I392" s="408"/>
      <c r="J392" s="408"/>
      <c r="K392" s="408"/>
      <c r="L392" s="408"/>
      <c r="M392" s="408"/>
      <c r="N392" s="408"/>
      <c r="O392" s="408"/>
      <c r="P392" s="408"/>
      <c r="Q392" s="408"/>
      <c r="R392" s="408"/>
      <c r="S392" s="408"/>
      <c r="T392" s="408"/>
      <c r="U392" s="408"/>
    </row>
    <row r="393" spans="1:21" s="78" customFormat="1" outlineLevel="1">
      <c r="A393" s="92">
        <v>4</v>
      </c>
      <c r="B393" s="420">
        <v>6</v>
      </c>
      <c r="C393" s="420" t="s">
        <v>585</v>
      </c>
      <c r="D393" s="92"/>
      <c r="E393" s="92"/>
      <c r="F393" s="433" t="s">
        <v>624</v>
      </c>
      <c r="G393" s="459">
        <f>G394</f>
        <v>0</v>
      </c>
      <c r="H393" s="77"/>
      <c r="I393" s="408"/>
      <c r="J393" s="408"/>
      <c r="K393" s="408"/>
      <c r="L393" s="408"/>
      <c r="M393" s="408"/>
      <c r="N393" s="408"/>
      <c r="O393" s="408"/>
      <c r="P393" s="408"/>
      <c r="Q393" s="408"/>
      <c r="R393" s="408"/>
      <c r="S393" s="408"/>
      <c r="T393" s="408"/>
      <c r="U393" s="408"/>
    </row>
    <row r="394" spans="1:21" s="78" customFormat="1" ht="19.5" customHeight="1" outlineLevel="1">
      <c r="A394" s="453">
        <v>4</v>
      </c>
      <c r="B394" s="420">
        <v>6</v>
      </c>
      <c r="C394" s="420" t="s">
        <v>585</v>
      </c>
      <c r="D394" s="92">
        <v>5</v>
      </c>
      <c r="E394" s="92">
        <v>2</v>
      </c>
      <c r="F394" s="367" t="s">
        <v>43</v>
      </c>
      <c r="G394" s="454">
        <f>'D.2-Penj-APBDesa'!K2544</f>
        <v>0</v>
      </c>
      <c r="H394" s="77"/>
      <c r="I394" s="408"/>
      <c r="J394" s="408"/>
      <c r="K394" s="408"/>
      <c r="L394" s="408"/>
      <c r="M394" s="408"/>
      <c r="N394" s="408"/>
      <c r="O394" s="408"/>
      <c r="P394" s="408"/>
      <c r="Q394" s="408"/>
      <c r="R394" s="408"/>
      <c r="S394" s="408"/>
      <c r="T394" s="408"/>
      <c r="U394" s="408"/>
    </row>
    <row r="395" spans="1:21" s="78" customFormat="1" outlineLevel="1" collapsed="1">
      <c r="A395" s="92">
        <v>4</v>
      </c>
      <c r="B395" s="420">
        <v>7</v>
      </c>
      <c r="C395" s="420"/>
      <c r="D395" s="92"/>
      <c r="E395" s="92"/>
      <c r="F395" s="458" t="s">
        <v>547</v>
      </c>
      <c r="G395" s="459">
        <f>G396+G398+G400+G403+G405</f>
        <v>0</v>
      </c>
      <c r="H395" s="77"/>
      <c r="I395" s="408"/>
      <c r="J395" s="408"/>
      <c r="K395" s="408"/>
      <c r="L395" s="408"/>
      <c r="M395" s="408"/>
      <c r="N395" s="408"/>
      <c r="O395" s="408"/>
      <c r="P395" s="408"/>
      <c r="Q395" s="408"/>
      <c r="R395" s="408"/>
      <c r="S395" s="408"/>
      <c r="T395" s="408"/>
      <c r="U395" s="408"/>
    </row>
    <row r="396" spans="1:21" s="78" customFormat="1" outlineLevel="1">
      <c r="A396" s="92">
        <v>4</v>
      </c>
      <c r="B396" s="420">
        <v>7</v>
      </c>
      <c r="C396" s="420" t="s">
        <v>34</v>
      </c>
      <c r="D396" s="92"/>
      <c r="E396" s="92"/>
      <c r="F396" s="469" t="s">
        <v>548</v>
      </c>
      <c r="G396" s="434">
        <f>G397</f>
        <v>0</v>
      </c>
      <c r="H396" s="77"/>
      <c r="I396" s="408"/>
      <c r="J396" s="408"/>
      <c r="K396" s="408"/>
      <c r="L396" s="408"/>
      <c r="M396" s="408"/>
      <c r="N396" s="408"/>
      <c r="O396" s="408"/>
      <c r="P396" s="408"/>
      <c r="Q396" s="408"/>
      <c r="R396" s="408"/>
      <c r="S396" s="408"/>
      <c r="T396" s="408"/>
      <c r="U396" s="408"/>
    </row>
    <row r="397" spans="1:21" s="78" customFormat="1" ht="19.5" customHeight="1" outlineLevel="1">
      <c r="A397" s="453">
        <v>4</v>
      </c>
      <c r="B397" s="435">
        <v>7</v>
      </c>
      <c r="C397" s="420" t="s">
        <v>34</v>
      </c>
      <c r="D397" s="92">
        <v>5</v>
      </c>
      <c r="E397" s="92">
        <v>2</v>
      </c>
      <c r="F397" s="367" t="s">
        <v>43</v>
      </c>
      <c r="G397" s="454">
        <f>'D.2-Penj-APBDesa'!K2559</f>
        <v>0</v>
      </c>
      <c r="H397" s="77"/>
      <c r="I397" s="408"/>
      <c r="J397" s="408"/>
      <c r="K397" s="408"/>
      <c r="L397" s="408"/>
      <c r="M397" s="408"/>
      <c r="N397" s="408"/>
      <c r="O397" s="408"/>
      <c r="P397" s="408"/>
      <c r="Q397" s="408"/>
      <c r="R397" s="408"/>
      <c r="S397" s="408"/>
      <c r="T397" s="408"/>
      <c r="U397" s="408"/>
    </row>
    <row r="398" spans="1:21" s="78" customFormat="1" ht="31.5" outlineLevel="1" collapsed="1">
      <c r="A398" s="453">
        <v>4</v>
      </c>
      <c r="B398" s="435">
        <v>7</v>
      </c>
      <c r="C398" s="435" t="s">
        <v>37</v>
      </c>
      <c r="D398" s="92"/>
      <c r="E398" s="92"/>
      <c r="F398" s="469" t="s">
        <v>549</v>
      </c>
      <c r="G398" s="434">
        <f>G399</f>
        <v>0</v>
      </c>
      <c r="H398" s="77" t="s">
        <v>48</v>
      </c>
      <c r="I398" s="408"/>
      <c r="J398" s="408"/>
      <c r="K398" s="408"/>
      <c r="L398" s="408"/>
      <c r="M398" s="408"/>
      <c r="N398" s="408"/>
      <c r="O398" s="408"/>
      <c r="P398" s="408"/>
      <c r="Q398" s="408"/>
      <c r="R398" s="408"/>
      <c r="S398" s="408"/>
      <c r="T398" s="408"/>
      <c r="U398" s="408"/>
    </row>
    <row r="399" spans="1:21" s="81" customFormat="1" ht="19.5" customHeight="1" outlineLevel="1">
      <c r="A399" s="453">
        <v>4</v>
      </c>
      <c r="B399" s="435">
        <v>7</v>
      </c>
      <c r="C399" s="435" t="s">
        <v>37</v>
      </c>
      <c r="D399" s="92">
        <v>5</v>
      </c>
      <c r="E399" s="92">
        <v>3</v>
      </c>
      <c r="F399" s="367" t="s">
        <v>55</v>
      </c>
      <c r="G399" s="454"/>
      <c r="H399" s="77"/>
      <c r="I399" s="408"/>
      <c r="J399" s="408"/>
      <c r="K399" s="408"/>
      <c r="L399" s="408"/>
      <c r="M399" s="408"/>
      <c r="N399" s="408"/>
      <c r="O399" s="408"/>
      <c r="P399" s="408"/>
      <c r="Q399" s="408"/>
      <c r="R399" s="486">
        <f>G399</f>
        <v>0</v>
      </c>
      <c r="S399" s="408"/>
      <c r="T399" s="408"/>
      <c r="U399" s="486">
        <f>SUM(I399:T399)</f>
        <v>0</v>
      </c>
    </row>
    <row r="400" spans="1:21" s="78" customFormat="1" outlineLevel="1">
      <c r="A400" s="453">
        <v>4</v>
      </c>
      <c r="B400" s="435">
        <v>7</v>
      </c>
      <c r="C400" s="420" t="s">
        <v>39</v>
      </c>
      <c r="D400" s="92"/>
      <c r="E400" s="92"/>
      <c r="F400" s="469" t="s">
        <v>550</v>
      </c>
      <c r="G400" s="434">
        <f>G401+G402</f>
        <v>0</v>
      </c>
      <c r="H400" s="77"/>
      <c r="I400" s="408"/>
      <c r="J400" s="408"/>
      <c r="K400" s="408"/>
      <c r="L400" s="408"/>
      <c r="M400" s="408"/>
      <c r="N400" s="408"/>
      <c r="O400" s="408"/>
      <c r="P400" s="408"/>
      <c r="Q400" s="408"/>
      <c r="R400" s="408"/>
      <c r="S400" s="408"/>
      <c r="T400" s="408"/>
      <c r="U400" s="408"/>
    </row>
    <row r="401" spans="1:21" s="78" customFormat="1" ht="19.5" customHeight="1" outlineLevel="1">
      <c r="A401" s="453">
        <v>4</v>
      </c>
      <c r="B401" s="435">
        <v>7</v>
      </c>
      <c r="C401" s="420" t="s">
        <v>39</v>
      </c>
      <c r="D401" s="92">
        <v>5</v>
      </c>
      <c r="E401" s="92">
        <v>2</v>
      </c>
      <c r="F401" s="367" t="s">
        <v>43</v>
      </c>
      <c r="G401" s="454">
        <f>'D.2-Penj-APBDesa'!K2572</f>
        <v>0</v>
      </c>
      <c r="H401" s="77"/>
      <c r="I401" s="408"/>
      <c r="J401" s="408"/>
      <c r="K401" s="408"/>
      <c r="L401" s="408"/>
      <c r="M401" s="408"/>
      <c r="N401" s="408"/>
      <c r="O401" s="408"/>
      <c r="P401" s="408"/>
      <c r="Q401" s="408"/>
      <c r="R401" s="408"/>
      <c r="S401" s="408"/>
      <c r="T401" s="408"/>
      <c r="U401" s="408"/>
    </row>
    <row r="402" spans="1:21" s="81" customFormat="1" ht="19.5" customHeight="1" outlineLevel="1">
      <c r="A402" s="453">
        <v>4</v>
      </c>
      <c r="B402" s="435">
        <v>7</v>
      </c>
      <c r="C402" s="420" t="s">
        <v>39</v>
      </c>
      <c r="D402" s="92">
        <v>5</v>
      </c>
      <c r="E402" s="92">
        <v>3</v>
      </c>
      <c r="F402" s="367" t="s">
        <v>55</v>
      </c>
      <c r="G402" s="454">
        <f>'D.2-Penj-APBDesa'!K2588</f>
        <v>0</v>
      </c>
      <c r="H402" s="77"/>
      <c r="I402" s="408"/>
      <c r="J402" s="408"/>
      <c r="K402" s="408"/>
      <c r="L402" s="408"/>
      <c r="M402" s="408"/>
      <c r="N402" s="408"/>
      <c r="O402" s="408"/>
      <c r="P402" s="408"/>
      <c r="Q402" s="408"/>
      <c r="R402" s="408"/>
      <c r="S402" s="408"/>
      <c r="T402" s="408"/>
      <c r="U402" s="408"/>
    </row>
    <row r="403" spans="1:21" s="78" customFormat="1" ht="39.950000000000003" customHeight="1" outlineLevel="1">
      <c r="A403" s="92">
        <v>4</v>
      </c>
      <c r="B403" s="420">
        <v>7</v>
      </c>
      <c r="C403" s="420" t="s">
        <v>41</v>
      </c>
      <c r="D403" s="92"/>
      <c r="E403" s="92"/>
      <c r="F403" s="469" t="s">
        <v>551</v>
      </c>
      <c r="G403" s="426">
        <f>G404</f>
        <v>0</v>
      </c>
      <c r="H403" s="77"/>
      <c r="I403" s="408"/>
      <c r="J403" s="408"/>
      <c r="K403" s="408"/>
      <c r="L403" s="408"/>
      <c r="M403" s="408"/>
      <c r="N403" s="408"/>
      <c r="O403" s="408"/>
      <c r="P403" s="408"/>
      <c r="Q403" s="408"/>
      <c r="R403" s="408"/>
      <c r="S403" s="408"/>
      <c r="T403" s="408"/>
      <c r="U403" s="408"/>
    </row>
    <row r="404" spans="1:21" s="78" customFormat="1" ht="19.5" customHeight="1" outlineLevel="1">
      <c r="A404" s="453">
        <v>4</v>
      </c>
      <c r="B404" s="435">
        <v>7</v>
      </c>
      <c r="C404" s="420" t="s">
        <v>41</v>
      </c>
      <c r="D404" s="92">
        <v>5</v>
      </c>
      <c r="E404" s="92">
        <v>2</v>
      </c>
      <c r="F404" s="367" t="s">
        <v>43</v>
      </c>
      <c r="G404" s="454">
        <f>'D.2-Penj-APBDesa'!K2595</f>
        <v>0</v>
      </c>
      <c r="H404" s="77"/>
      <c r="I404" s="408"/>
      <c r="J404" s="408"/>
      <c r="K404" s="408"/>
      <c r="L404" s="408"/>
      <c r="M404" s="408"/>
      <c r="N404" s="408"/>
      <c r="O404" s="408"/>
      <c r="P404" s="408"/>
      <c r="Q404" s="408"/>
      <c r="R404" s="408"/>
      <c r="S404" s="408"/>
      <c r="T404" s="408"/>
      <c r="U404" s="408"/>
    </row>
    <row r="405" spans="1:21" s="78" customFormat="1" ht="31.5" outlineLevel="1">
      <c r="A405" s="453">
        <v>4</v>
      </c>
      <c r="B405" s="435">
        <v>7</v>
      </c>
      <c r="C405" s="420" t="s">
        <v>585</v>
      </c>
      <c r="D405" s="92"/>
      <c r="E405" s="92"/>
      <c r="F405" s="469" t="s">
        <v>625</v>
      </c>
      <c r="G405" s="434">
        <f>G406</f>
        <v>0</v>
      </c>
      <c r="H405" s="77"/>
      <c r="I405" s="408"/>
      <c r="J405" s="408"/>
      <c r="K405" s="408"/>
      <c r="L405" s="408"/>
      <c r="M405" s="408"/>
      <c r="N405" s="408"/>
      <c r="O405" s="408"/>
      <c r="P405" s="408"/>
      <c r="Q405" s="408"/>
      <c r="R405" s="408"/>
      <c r="S405" s="408"/>
      <c r="T405" s="408"/>
      <c r="U405" s="408"/>
    </row>
    <row r="406" spans="1:21" s="78" customFormat="1" ht="19.5" customHeight="1" outlineLevel="1">
      <c r="A406" s="453">
        <v>4</v>
      </c>
      <c r="B406" s="435">
        <v>7</v>
      </c>
      <c r="C406" s="420" t="s">
        <v>585</v>
      </c>
      <c r="D406" s="92">
        <v>5</v>
      </c>
      <c r="E406" s="92">
        <v>2</v>
      </c>
      <c r="F406" s="367" t="s">
        <v>43</v>
      </c>
      <c r="G406" s="454">
        <f>'D.2-Penj-APBDesa'!K2616</f>
        <v>0</v>
      </c>
      <c r="H406" s="77"/>
      <c r="I406" s="408"/>
      <c r="J406" s="408"/>
      <c r="K406" s="408"/>
      <c r="L406" s="408"/>
      <c r="M406" s="408"/>
      <c r="N406" s="408"/>
      <c r="O406" s="408"/>
      <c r="P406" s="408"/>
      <c r="Q406" s="408"/>
      <c r="R406" s="408"/>
      <c r="S406" s="408"/>
      <c r="T406" s="408"/>
      <c r="U406" s="408"/>
    </row>
    <row r="407" spans="1:21" s="74" customFormat="1" ht="17.25" customHeight="1" outlineLevel="1" collapsed="1">
      <c r="A407" s="380">
        <v>5</v>
      </c>
      <c r="B407" s="452"/>
      <c r="C407" s="452"/>
      <c r="D407" s="380"/>
      <c r="E407" s="380"/>
      <c r="F407" s="89" t="s">
        <v>552</v>
      </c>
      <c r="G407" s="371">
        <f>G408+G411+G414</f>
        <v>0</v>
      </c>
      <c r="H407" s="73"/>
      <c r="I407" s="405"/>
      <c r="J407" s="405"/>
      <c r="K407" s="405"/>
      <c r="L407" s="405"/>
      <c r="M407" s="405"/>
      <c r="N407" s="405"/>
      <c r="O407" s="405"/>
      <c r="P407" s="405"/>
      <c r="Q407" s="405"/>
      <c r="R407" s="405"/>
      <c r="S407" s="405"/>
      <c r="T407" s="405"/>
      <c r="U407" s="405"/>
    </row>
    <row r="408" spans="1:21" s="74" customFormat="1" outlineLevel="1">
      <c r="A408" s="380">
        <v>5</v>
      </c>
      <c r="B408" s="452">
        <v>1</v>
      </c>
      <c r="C408" s="380"/>
      <c r="D408" s="380"/>
      <c r="E408" s="380"/>
      <c r="F408" s="89" t="s">
        <v>553</v>
      </c>
      <c r="G408" s="371">
        <f>G409</f>
        <v>0</v>
      </c>
      <c r="H408" s="73"/>
      <c r="I408" s="405"/>
      <c r="J408" s="405"/>
      <c r="K408" s="405"/>
      <c r="L408" s="405"/>
      <c r="M408" s="405"/>
      <c r="N408" s="405"/>
      <c r="O408" s="405"/>
      <c r="P408" s="405"/>
      <c r="Q408" s="405"/>
      <c r="R408" s="405"/>
      <c r="S408" s="405"/>
      <c r="T408" s="405"/>
      <c r="U408" s="405"/>
    </row>
    <row r="409" spans="1:21" s="76" customFormat="1" outlineLevel="1">
      <c r="A409" s="415">
        <v>5</v>
      </c>
      <c r="B409" s="416">
        <v>1</v>
      </c>
      <c r="C409" s="416" t="s">
        <v>554</v>
      </c>
      <c r="D409" s="415"/>
      <c r="E409" s="415"/>
      <c r="F409" s="93" t="s">
        <v>553</v>
      </c>
      <c r="G409" s="421">
        <f>G410</f>
        <v>0</v>
      </c>
      <c r="H409" s="75" t="s">
        <v>876</v>
      </c>
      <c r="I409" s="406"/>
      <c r="J409" s="406"/>
      <c r="K409" s="406"/>
      <c r="L409" s="406"/>
      <c r="M409" s="406"/>
      <c r="N409" s="406"/>
      <c r="O409" s="406"/>
      <c r="P409" s="406"/>
      <c r="Q409" s="406"/>
      <c r="R409" s="406"/>
      <c r="S409" s="406"/>
      <c r="T409" s="406"/>
      <c r="U409" s="406"/>
    </row>
    <row r="410" spans="1:21" s="80" customFormat="1" ht="18.75" outlineLevel="1">
      <c r="A410" s="418">
        <v>5</v>
      </c>
      <c r="B410" s="419">
        <v>1</v>
      </c>
      <c r="C410" s="419" t="s">
        <v>554</v>
      </c>
      <c r="D410" s="418">
        <v>5</v>
      </c>
      <c r="E410" s="418">
        <v>4</v>
      </c>
      <c r="F410" s="90" t="s">
        <v>555</v>
      </c>
      <c r="G410" s="382"/>
      <c r="H410" s="79"/>
      <c r="I410" s="407"/>
      <c r="J410" s="407"/>
      <c r="K410" s="407"/>
      <c r="L410" s="407"/>
      <c r="M410" s="407"/>
      <c r="N410" s="472"/>
      <c r="O410" s="407"/>
      <c r="P410" s="407"/>
      <c r="Q410" s="407"/>
      <c r="R410" s="407"/>
      <c r="S410" s="407"/>
      <c r="T410" s="496"/>
      <c r="U410" s="486">
        <f>SUM(I410:T410)</f>
        <v>0</v>
      </c>
    </row>
    <row r="411" spans="1:21" s="74" customFormat="1" outlineLevel="1">
      <c r="A411" s="380">
        <v>5</v>
      </c>
      <c r="B411" s="452">
        <v>2</v>
      </c>
      <c r="C411" s="380"/>
      <c r="D411" s="380"/>
      <c r="E411" s="380"/>
      <c r="F411" s="89" t="s">
        <v>556</v>
      </c>
      <c r="G411" s="371">
        <f>G412</f>
        <v>0</v>
      </c>
      <c r="H411" s="73"/>
      <c r="I411" s="405"/>
      <c r="J411" s="405"/>
      <c r="K411" s="405"/>
      <c r="L411" s="405"/>
      <c r="M411" s="405"/>
      <c r="N411" s="405"/>
      <c r="O411" s="405"/>
      <c r="P411" s="405"/>
      <c r="Q411" s="405"/>
      <c r="R411" s="405"/>
      <c r="S411" s="405"/>
      <c r="T411" s="405"/>
      <c r="U411" s="405"/>
    </row>
    <row r="412" spans="1:21" s="76" customFormat="1" outlineLevel="1">
      <c r="A412" s="415">
        <v>5</v>
      </c>
      <c r="B412" s="416">
        <v>2</v>
      </c>
      <c r="C412" s="416" t="s">
        <v>554</v>
      </c>
      <c r="D412" s="415"/>
      <c r="E412" s="415"/>
      <c r="F412" s="93" t="s">
        <v>553</v>
      </c>
      <c r="G412" s="421">
        <f>G413</f>
        <v>0</v>
      </c>
      <c r="H412" s="75"/>
      <c r="I412" s="406"/>
      <c r="J412" s="406"/>
      <c r="K412" s="406"/>
      <c r="L412" s="406"/>
      <c r="M412" s="406"/>
      <c r="N412" s="406"/>
      <c r="O412" s="406"/>
      <c r="P412" s="406"/>
      <c r="Q412" s="406"/>
      <c r="R412" s="406"/>
      <c r="S412" s="406"/>
      <c r="T412" s="406"/>
      <c r="U412" s="406"/>
    </row>
    <row r="413" spans="1:21" s="80" customFormat="1" ht="18.75" outlineLevel="1">
      <c r="A413" s="418">
        <v>5</v>
      </c>
      <c r="B413" s="419">
        <v>2</v>
      </c>
      <c r="C413" s="419" t="s">
        <v>554</v>
      </c>
      <c r="D413" s="418">
        <v>5</v>
      </c>
      <c r="E413" s="418">
        <v>4</v>
      </c>
      <c r="F413" s="90" t="s">
        <v>555</v>
      </c>
      <c r="G413" s="382"/>
      <c r="H413" s="79"/>
      <c r="I413" s="407"/>
      <c r="J413" s="407"/>
      <c r="K413" s="407"/>
      <c r="L413" s="407"/>
      <c r="M413" s="407"/>
      <c r="N413" s="407"/>
      <c r="O413" s="407"/>
      <c r="P413" s="407"/>
      <c r="Q413" s="407"/>
      <c r="R413" s="407"/>
      <c r="S413" s="407"/>
      <c r="T413" s="407"/>
      <c r="U413" s="407"/>
    </row>
    <row r="414" spans="1:21" s="74" customFormat="1" outlineLevel="1">
      <c r="A414" s="380">
        <v>5</v>
      </c>
      <c r="B414" s="452">
        <v>3</v>
      </c>
      <c r="C414" s="380"/>
      <c r="D414" s="380"/>
      <c r="E414" s="380"/>
      <c r="F414" s="89" t="s">
        <v>557</v>
      </c>
      <c r="G414" s="371">
        <f>G415</f>
        <v>0</v>
      </c>
      <c r="H414" s="73"/>
      <c r="I414" s="405"/>
      <c r="J414" s="405"/>
      <c r="K414" s="405"/>
      <c r="L414" s="405"/>
      <c r="M414" s="405"/>
      <c r="N414" s="405"/>
      <c r="O414" s="405"/>
      <c r="P414" s="405"/>
      <c r="Q414" s="405"/>
      <c r="R414" s="405"/>
      <c r="S414" s="405"/>
      <c r="T414" s="405"/>
      <c r="U414" s="405"/>
    </row>
    <row r="415" spans="1:21" s="76" customFormat="1" outlineLevel="1">
      <c r="A415" s="415">
        <v>5</v>
      </c>
      <c r="B415" s="416">
        <v>3</v>
      </c>
      <c r="C415" s="416" t="s">
        <v>554</v>
      </c>
      <c r="D415" s="415"/>
      <c r="E415" s="415"/>
      <c r="F415" s="93" t="s">
        <v>553</v>
      </c>
      <c r="G415" s="421">
        <f>G416</f>
        <v>0</v>
      </c>
      <c r="H415" s="75"/>
      <c r="I415" s="406"/>
      <c r="J415" s="406"/>
      <c r="K415" s="406"/>
      <c r="L415" s="406"/>
      <c r="M415" s="406"/>
      <c r="N415" s="406"/>
      <c r="O415" s="406"/>
      <c r="P415" s="406"/>
      <c r="Q415" s="406"/>
      <c r="R415" s="406"/>
      <c r="S415" s="406"/>
      <c r="T415" s="406"/>
      <c r="U415" s="406"/>
    </row>
    <row r="416" spans="1:21" s="80" customFormat="1" ht="18.75" outlineLevel="1">
      <c r="A416" s="418">
        <v>5</v>
      </c>
      <c r="B416" s="419">
        <v>3</v>
      </c>
      <c r="C416" s="419" t="s">
        <v>554</v>
      </c>
      <c r="D416" s="418">
        <v>5</v>
      </c>
      <c r="E416" s="418">
        <v>4</v>
      </c>
      <c r="F416" s="90" t="s">
        <v>555</v>
      </c>
      <c r="G416" s="382"/>
      <c r="H416" s="79"/>
      <c r="I416" s="407"/>
      <c r="J416" s="407"/>
      <c r="K416" s="407"/>
      <c r="L416" s="407"/>
      <c r="M416" s="407"/>
      <c r="N416" s="407"/>
      <c r="O416" s="407"/>
      <c r="P416" s="407"/>
      <c r="Q416" s="407"/>
      <c r="R416" s="407"/>
      <c r="S416" s="407"/>
      <c r="T416" s="407"/>
      <c r="U416" s="407"/>
    </row>
    <row r="417" spans="1:21" s="78" customFormat="1">
      <c r="A417" s="92"/>
      <c r="B417" s="92"/>
      <c r="C417" s="92"/>
      <c r="D417" s="92"/>
      <c r="E417" s="92"/>
      <c r="F417" s="89" t="s">
        <v>558</v>
      </c>
      <c r="G417" s="371">
        <f>G407+G329+G270+G14+G102</f>
        <v>352503900</v>
      </c>
      <c r="H417" s="77"/>
      <c r="I417" s="472">
        <f t="shared" ref="I417:T417" si="5">SUM(I14:I70)</f>
        <v>19770000</v>
      </c>
      <c r="J417" s="472">
        <f t="shared" si="5"/>
        <v>22697000</v>
      </c>
      <c r="K417" s="472">
        <f t="shared" si="5"/>
        <v>36037000</v>
      </c>
      <c r="L417" s="472">
        <f t="shared" si="5"/>
        <v>19770000</v>
      </c>
      <c r="M417" s="472">
        <f t="shared" si="5"/>
        <v>19770000</v>
      </c>
      <c r="N417" s="472">
        <f t="shared" si="5"/>
        <v>36037000</v>
      </c>
      <c r="O417" s="472">
        <f t="shared" si="5"/>
        <v>19770000</v>
      </c>
      <c r="P417" s="472">
        <f t="shared" si="5"/>
        <v>21251900</v>
      </c>
      <c r="Q417" s="472">
        <f t="shared" si="5"/>
        <v>36037000</v>
      </c>
      <c r="R417" s="472">
        <f t="shared" si="5"/>
        <v>19770000</v>
      </c>
      <c r="S417" s="472">
        <f t="shared" si="5"/>
        <v>19770000</v>
      </c>
      <c r="T417" s="472">
        <f t="shared" si="5"/>
        <v>36037000</v>
      </c>
      <c r="U417" s="472">
        <f>SUM(U14:U70)</f>
        <v>306716900</v>
      </c>
    </row>
    <row r="418" spans="1:21">
      <c r="A418" s="369"/>
      <c r="B418" s="369"/>
      <c r="C418" s="369"/>
      <c r="D418" s="369"/>
      <c r="E418" s="369"/>
      <c r="F418" s="88"/>
      <c r="G418" s="350"/>
      <c r="H418" s="88"/>
      <c r="U418" s="498">
        <f>U417-G417</f>
        <v>-45787000</v>
      </c>
    </row>
    <row r="419" spans="1:21" ht="24" customHeight="1">
      <c r="A419" s="368"/>
      <c r="B419" s="368"/>
      <c r="C419" s="368"/>
      <c r="D419" s="368"/>
      <c r="E419" s="368"/>
      <c r="F419" s="368"/>
      <c r="G419" s="844"/>
      <c r="H419" s="844"/>
      <c r="S419" s="411" t="s">
        <v>951</v>
      </c>
    </row>
    <row r="420" spans="1:21" ht="24" customHeight="1">
      <c r="A420" s="368"/>
      <c r="B420" s="368"/>
      <c r="C420" s="368"/>
      <c r="D420" s="368"/>
      <c r="E420" s="368"/>
      <c r="F420" s="368"/>
      <c r="G420" s="844" t="s">
        <v>948</v>
      </c>
      <c r="H420" s="844"/>
    </row>
    <row r="421" spans="1:21" ht="36" customHeight="1">
      <c r="A421" s="368"/>
      <c r="B421" s="368"/>
      <c r="C421" s="368"/>
      <c r="D421" s="368"/>
      <c r="E421" s="368"/>
      <c r="F421" s="368"/>
      <c r="G421" s="842" t="s">
        <v>949</v>
      </c>
      <c r="H421" s="842"/>
      <c r="S421" s="849" t="str">
        <f>'1.1.1'!G37</f>
        <v>Tim Penyusun RKPDesa</v>
      </c>
      <c r="T421" s="849"/>
    </row>
    <row r="422" spans="1:21">
      <c r="A422" s="368"/>
      <c r="B422" s="368"/>
      <c r="C422" s="368"/>
      <c r="D422" s="368"/>
      <c r="E422" s="368"/>
      <c r="F422" s="368"/>
      <c r="G422" s="349"/>
      <c r="H422" s="369"/>
    </row>
    <row r="423" spans="1:21">
      <c r="A423" s="368"/>
      <c r="B423" s="368"/>
      <c r="C423" s="368"/>
      <c r="D423" s="368"/>
      <c r="E423" s="368"/>
      <c r="F423" s="368"/>
      <c r="G423" s="349"/>
      <c r="H423" s="369"/>
    </row>
    <row r="424" spans="1:21" ht="24" customHeight="1">
      <c r="A424" s="368"/>
      <c r="B424" s="368"/>
      <c r="C424" s="368"/>
      <c r="D424" s="368"/>
      <c r="E424" s="368"/>
      <c r="F424" s="368"/>
      <c r="G424" s="497"/>
      <c r="H424" s="497"/>
    </row>
    <row r="425" spans="1:21">
      <c r="A425" s="368"/>
      <c r="B425" s="368"/>
      <c r="C425" s="368"/>
      <c r="D425" s="368"/>
      <c r="E425" s="368"/>
      <c r="F425" s="368"/>
      <c r="G425" s="842" t="s">
        <v>950</v>
      </c>
      <c r="H425" s="842"/>
      <c r="S425" s="796" t="str">
        <f>'1.1.1'!G42</f>
        <v>MUHAMAD SUBANDI</v>
      </c>
      <c r="T425" s="796"/>
    </row>
    <row r="426" spans="1:21">
      <c r="M426" s="796" t="s">
        <v>952</v>
      </c>
      <c r="N426" s="796"/>
      <c r="O426" s="796"/>
    </row>
    <row r="427" spans="1:21">
      <c r="M427" s="796" t="s">
        <v>924</v>
      </c>
      <c r="N427" s="796"/>
      <c r="O427" s="796"/>
    </row>
    <row r="428" spans="1:21">
      <c r="M428" s="796"/>
      <c r="N428" s="796"/>
      <c r="O428" s="796"/>
    </row>
    <row r="429" spans="1:21">
      <c r="M429" s="796"/>
      <c r="N429" s="796"/>
      <c r="O429" s="796"/>
    </row>
    <row r="430" spans="1:21">
      <c r="M430" s="796"/>
      <c r="N430" s="796"/>
      <c r="O430" s="796"/>
    </row>
    <row r="431" spans="1:21">
      <c r="M431" s="796" t="s">
        <v>89</v>
      </c>
      <c r="N431" s="796"/>
      <c r="O431" s="796"/>
    </row>
    <row r="432" spans="1:21">
      <c r="M432" s="796"/>
      <c r="N432" s="796"/>
      <c r="O432" s="796"/>
    </row>
  </sheetData>
  <mergeCells count="36">
    <mergeCell ref="M430:O430"/>
    <mergeCell ref="M431:O431"/>
    <mergeCell ref="M432:O432"/>
    <mergeCell ref="A1:U1"/>
    <mergeCell ref="A2:U2"/>
    <mergeCell ref="S421:T421"/>
    <mergeCell ref="S425:T425"/>
    <mergeCell ref="M426:O426"/>
    <mergeCell ref="M427:O427"/>
    <mergeCell ref="M428:O428"/>
    <mergeCell ref="M429:O429"/>
    <mergeCell ref="R10:R11"/>
    <mergeCell ref="S10:S11"/>
    <mergeCell ref="T10:T11"/>
    <mergeCell ref="U9:U11"/>
    <mergeCell ref="I12:T12"/>
    <mergeCell ref="I10:I11"/>
    <mergeCell ref="J10:J11"/>
    <mergeCell ref="K10:K11"/>
    <mergeCell ref="I9:T9"/>
    <mergeCell ref="L10:L11"/>
    <mergeCell ref="M10:M11"/>
    <mergeCell ref="N10:N11"/>
    <mergeCell ref="O10:O11"/>
    <mergeCell ref="P10:P11"/>
    <mergeCell ref="Q10:Q11"/>
    <mergeCell ref="A9:E11"/>
    <mergeCell ref="F9:F11"/>
    <mergeCell ref="G421:H421"/>
    <mergeCell ref="G425:H425"/>
    <mergeCell ref="A12:C12"/>
    <mergeCell ref="D12:E12"/>
    <mergeCell ref="G419:H419"/>
    <mergeCell ref="G420:H420"/>
    <mergeCell ref="G9:H9"/>
    <mergeCell ref="H10:H11"/>
  </mergeCells>
  <pageMargins left="0.23622047244094491" right="0.31496062992125984" top="0.74803149606299213" bottom="0.74803149606299213" header="0.31496062992125984" footer="0.31496062992125984"/>
  <pageSetup paperSize="5" scale="40" orientation="landscape" horizontalDpi="4294967293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V432"/>
  <sheetViews>
    <sheetView view="pageBreakPreview" zoomScale="14" zoomScaleNormal="46" zoomScaleSheetLayoutView="14" workbookViewId="0">
      <selection activeCell="L94" sqref="L94"/>
    </sheetView>
  </sheetViews>
  <sheetFormatPr defaultColWidth="10.85546875" defaultRowHeight="18" outlineLevelRow="1"/>
  <cols>
    <col min="1" max="2" width="5.28515625" style="411" customWidth="1"/>
    <col min="3" max="3" width="9.85546875" style="411" customWidth="1"/>
    <col min="4" max="5" width="5.28515625" style="411" customWidth="1"/>
    <col min="6" max="6" width="71.5703125" style="412" customWidth="1"/>
    <col min="7" max="7" width="19" style="413" customWidth="1"/>
    <col min="8" max="8" width="13" style="411" customWidth="1"/>
    <col min="9" max="9" width="18.42578125" style="411" customWidth="1"/>
    <col min="10" max="10" width="19.5703125" style="411" customWidth="1"/>
    <col min="11" max="11" width="17.42578125" style="411" customWidth="1"/>
    <col min="12" max="12" width="18.42578125" style="411" customWidth="1"/>
    <col min="13" max="13" width="17.85546875" style="411" customWidth="1"/>
    <col min="14" max="14" width="18.42578125" style="411" customWidth="1"/>
    <col min="15" max="15" width="20" style="411" customWidth="1"/>
    <col min="16" max="16" width="19.5703125" style="411" customWidth="1"/>
    <col min="17" max="17" width="22.5703125" style="411" customWidth="1"/>
    <col min="18" max="18" width="21.42578125" style="411" customWidth="1"/>
    <col min="19" max="19" width="18.7109375" style="411" customWidth="1"/>
    <col min="20" max="20" width="18" style="411" customWidth="1"/>
    <col min="21" max="21" width="25.5703125" style="411" customWidth="1"/>
    <col min="22" max="22" width="15.42578125" style="411" bestFit="1" customWidth="1"/>
    <col min="23" max="16384" width="10.85546875" style="411"/>
  </cols>
  <sheetData>
    <row r="1" spans="1:21">
      <c r="A1" s="767" t="s">
        <v>926</v>
      </c>
      <c r="B1" s="767"/>
      <c r="C1" s="767"/>
      <c r="D1" s="767"/>
      <c r="E1" s="767"/>
      <c r="F1" s="767"/>
      <c r="G1" s="767"/>
      <c r="H1" s="767"/>
      <c r="I1" s="767"/>
      <c r="J1" s="767"/>
      <c r="K1" s="767"/>
      <c r="L1" s="767"/>
      <c r="M1" s="767"/>
      <c r="N1" s="767"/>
      <c r="O1" s="767"/>
      <c r="P1" s="767"/>
      <c r="Q1" s="767"/>
      <c r="R1" s="767"/>
      <c r="S1" s="767"/>
      <c r="T1" s="767"/>
      <c r="U1" s="767"/>
    </row>
    <row r="2" spans="1:21">
      <c r="A2" s="767" t="s">
        <v>92</v>
      </c>
      <c r="B2" s="767"/>
      <c r="C2" s="767"/>
      <c r="D2" s="767"/>
      <c r="E2" s="767"/>
      <c r="F2" s="767"/>
      <c r="G2" s="767"/>
      <c r="H2" s="767"/>
      <c r="I2" s="767"/>
      <c r="J2" s="767"/>
      <c r="K2" s="767"/>
      <c r="L2" s="767"/>
      <c r="M2" s="767"/>
      <c r="N2" s="767"/>
      <c r="O2" s="767"/>
      <c r="P2" s="767"/>
      <c r="Q2" s="767"/>
      <c r="R2" s="767"/>
      <c r="S2" s="767"/>
      <c r="T2" s="767"/>
      <c r="U2" s="767"/>
    </row>
    <row r="5" spans="1:21">
      <c r="A5" s="414" t="s">
        <v>927</v>
      </c>
      <c r="D5" s="411" t="s">
        <v>930</v>
      </c>
    </row>
    <row r="6" spans="1:21">
      <c r="A6" s="414" t="s">
        <v>928</v>
      </c>
      <c r="D6" s="411" t="s">
        <v>931</v>
      </c>
    </row>
    <row r="7" spans="1:21">
      <c r="A7" s="381" t="s">
        <v>929</v>
      </c>
      <c r="B7" s="72"/>
      <c r="C7" s="72"/>
      <c r="D7" s="381" t="s">
        <v>932</v>
      </c>
      <c r="E7" s="72"/>
      <c r="F7" s="370"/>
      <c r="G7" s="351"/>
      <c r="H7" s="72"/>
    </row>
    <row r="8" spans="1:21">
      <c r="A8" s="72"/>
      <c r="B8" s="72"/>
      <c r="C8" s="72"/>
      <c r="D8" s="72"/>
      <c r="E8" s="72"/>
      <c r="F8" s="370"/>
      <c r="G8" s="351"/>
      <c r="H8" s="72"/>
    </row>
    <row r="9" spans="1:21" ht="27.75" customHeight="1">
      <c r="A9" s="831" t="s">
        <v>2</v>
      </c>
      <c r="B9" s="832"/>
      <c r="C9" s="832"/>
      <c r="D9" s="832"/>
      <c r="E9" s="833"/>
      <c r="F9" s="840" t="s">
        <v>3</v>
      </c>
      <c r="G9" s="845" t="s">
        <v>4</v>
      </c>
      <c r="H9" s="846"/>
      <c r="I9" s="848" t="s">
        <v>935</v>
      </c>
      <c r="J9" s="848"/>
      <c r="K9" s="848"/>
      <c r="L9" s="848"/>
      <c r="M9" s="848"/>
      <c r="N9" s="848"/>
      <c r="O9" s="848"/>
      <c r="P9" s="848"/>
      <c r="Q9" s="848"/>
      <c r="R9" s="848"/>
      <c r="S9" s="848"/>
      <c r="T9" s="848"/>
      <c r="U9" s="816" t="s">
        <v>126</v>
      </c>
    </row>
    <row r="10" spans="1:21">
      <c r="A10" s="834"/>
      <c r="B10" s="835"/>
      <c r="C10" s="835"/>
      <c r="D10" s="835"/>
      <c r="E10" s="836"/>
      <c r="F10" s="841"/>
      <c r="G10" s="372" t="s">
        <v>933</v>
      </c>
      <c r="H10" s="841" t="s">
        <v>934</v>
      </c>
      <c r="I10" s="848" t="s">
        <v>936</v>
      </c>
      <c r="J10" s="848" t="s">
        <v>937</v>
      </c>
      <c r="K10" s="848" t="s">
        <v>938</v>
      </c>
      <c r="L10" s="848" t="s">
        <v>939</v>
      </c>
      <c r="M10" s="848" t="s">
        <v>940</v>
      </c>
      <c r="N10" s="848" t="s">
        <v>941</v>
      </c>
      <c r="O10" s="848" t="s">
        <v>942</v>
      </c>
      <c r="P10" s="848" t="s">
        <v>943</v>
      </c>
      <c r="Q10" s="848" t="s">
        <v>944</v>
      </c>
      <c r="R10" s="848" t="s">
        <v>945</v>
      </c>
      <c r="S10" s="848" t="s">
        <v>946</v>
      </c>
      <c r="T10" s="848" t="s">
        <v>947</v>
      </c>
      <c r="U10" s="816"/>
    </row>
    <row r="11" spans="1:21" ht="22.5" customHeight="1">
      <c r="A11" s="837"/>
      <c r="B11" s="838"/>
      <c r="C11" s="838"/>
      <c r="D11" s="838"/>
      <c r="E11" s="839"/>
      <c r="F11" s="841"/>
      <c r="G11" s="372" t="s">
        <v>6</v>
      </c>
      <c r="H11" s="847"/>
      <c r="I11" s="848"/>
      <c r="J11" s="848"/>
      <c r="K11" s="848"/>
      <c r="L11" s="848"/>
      <c r="M11" s="848"/>
      <c r="N11" s="848"/>
      <c r="O11" s="848"/>
      <c r="P11" s="848"/>
      <c r="Q11" s="848"/>
      <c r="R11" s="848"/>
      <c r="S11" s="848"/>
      <c r="T11" s="848"/>
      <c r="U11" s="816"/>
    </row>
    <row r="12" spans="1:21">
      <c r="A12" s="823">
        <v>1</v>
      </c>
      <c r="B12" s="843"/>
      <c r="C12" s="824"/>
      <c r="D12" s="823">
        <v>2</v>
      </c>
      <c r="E12" s="824"/>
      <c r="F12" s="373">
        <v>3</v>
      </c>
      <c r="G12" s="379">
        <v>4</v>
      </c>
      <c r="H12" s="374">
        <v>5</v>
      </c>
      <c r="I12" s="850">
        <v>6</v>
      </c>
      <c r="J12" s="850"/>
      <c r="K12" s="850"/>
      <c r="L12" s="850"/>
      <c r="M12" s="850"/>
      <c r="N12" s="850"/>
      <c r="O12" s="850"/>
      <c r="P12" s="850"/>
      <c r="Q12" s="850"/>
      <c r="R12" s="850"/>
      <c r="S12" s="850"/>
      <c r="T12" s="850"/>
      <c r="U12" s="470">
        <v>7</v>
      </c>
    </row>
    <row r="13" spans="1:21">
      <c r="A13" s="375" t="s">
        <v>8</v>
      </c>
      <c r="B13" s="376" t="s">
        <v>9</v>
      </c>
      <c r="C13" s="376" t="s">
        <v>10</v>
      </c>
      <c r="D13" s="376" t="s">
        <v>8</v>
      </c>
      <c r="E13" s="376" t="s">
        <v>9</v>
      </c>
      <c r="F13" s="377"/>
      <c r="G13" s="378"/>
      <c r="H13" s="376"/>
      <c r="I13" s="471"/>
      <c r="J13" s="471"/>
      <c r="K13" s="471"/>
      <c r="L13" s="471"/>
      <c r="M13" s="471"/>
      <c r="N13" s="471"/>
      <c r="O13" s="471"/>
      <c r="P13" s="471"/>
      <c r="Q13" s="471"/>
      <c r="R13" s="471"/>
      <c r="S13" s="471"/>
      <c r="T13" s="471"/>
      <c r="U13" s="471"/>
    </row>
    <row r="14" spans="1:21" s="74" customFormat="1">
      <c r="A14" s="380">
        <v>1</v>
      </c>
      <c r="B14" s="380"/>
      <c r="C14" s="380"/>
      <c r="D14" s="380"/>
      <c r="E14" s="380"/>
      <c r="F14" s="89" t="s">
        <v>31</v>
      </c>
      <c r="G14" s="371" t="e">
        <f>G15+G33+G43+G56+G83</f>
        <v>#REF!</v>
      </c>
      <c r="H14" s="73"/>
      <c r="I14" s="405"/>
      <c r="J14" s="405"/>
      <c r="K14" s="405"/>
      <c r="L14" s="405"/>
      <c r="M14" s="405"/>
      <c r="N14" s="405"/>
      <c r="O14" s="405"/>
      <c r="P14" s="405"/>
      <c r="Q14" s="405"/>
      <c r="R14" s="405"/>
      <c r="S14" s="405"/>
      <c r="T14" s="405"/>
      <c r="U14" s="405"/>
    </row>
    <row r="15" spans="1:21" s="76" customFormat="1" ht="33.75" customHeight="1">
      <c r="A15" s="415">
        <v>1</v>
      </c>
      <c r="B15" s="416">
        <v>1</v>
      </c>
      <c r="C15" s="415"/>
      <c r="D15" s="415"/>
      <c r="E15" s="415"/>
      <c r="F15" s="93" t="s">
        <v>33</v>
      </c>
      <c r="G15" s="417" t="e">
        <f>G16+G18+G20+G22+G24+G26+G28+G30</f>
        <v>#REF!</v>
      </c>
      <c r="H15" s="75"/>
      <c r="I15" s="406"/>
      <c r="J15" s="406"/>
      <c r="K15" s="406"/>
      <c r="L15" s="406"/>
      <c r="M15" s="406"/>
      <c r="N15" s="406"/>
      <c r="O15" s="406"/>
      <c r="P15" s="406"/>
      <c r="Q15" s="406"/>
      <c r="R15" s="406"/>
      <c r="S15" s="406"/>
      <c r="T15" s="406"/>
      <c r="U15" s="406"/>
    </row>
    <row r="16" spans="1:21" s="80" customFormat="1" ht="18" hidden="1" customHeight="1">
      <c r="A16" s="418">
        <v>1</v>
      </c>
      <c r="B16" s="419">
        <v>1</v>
      </c>
      <c r="C16" s="419" t="s">
        <v>34</v>
      </c>
      <c r="D16" s="418"/>
      <c r="E16" s="418"/>
      <c r="F16" s="90" t="s">
        <v>35</v>
      </c>
      <c r="G16" s="382"/>
      <c r="H16" s="382" t="s">
        <v>107</v>
      </c>
      <c r="I16" s="407"/>
      <c r="J16" s="407"/>
      <c r="K16" s="407"/>
      <c r="L16" s="407"/>
      <c r="M16" s="407"/>
      <c r="N16" s="407"/>
      <c r="O16" s="407"/>
      <c r="P16" s="407"/>
      <c r="Q16" s="407"/>
      <c r="R16" s="407"/>
      <c r="S16" s="407"/>
      <c r="T16" s="407"/>
      <c r="U16" s="407"/>
    </row>
    <row r="17" spans="1:21" s="81" customFormat="1" hidden="1">
      <c r="A17" s="92">
        <v>1</v>
      </c>
      <c r="B17" s="420">
        <v>1</v>
      </c>
      <c r="C17" s="420" t="s">
        <v>34</v>
      </c>
      <c r="D17" s="92">
        <v>5</v>
      </c>
      <c r="E17" s="92">
        <v>1</v>
      </c>
      <c r="F17" s="367" t="s">
        <v>36</v>
      </c>
      <c r="G17" s="422"/>
      <c r="H17" s="422"/>
      <c r="I17" s="486">
        <f>G17/12</f>
        <v>0</v>
      </c>
      <c r="J17" s="486">
        <f>I17</f>
        <v>0</v>
      </c>
      <c r="K17" s="486">
        <f t="shared" ref="K17:T21" si="0">J17</f>
        <v>0</v>
      </c>
      <c r="L17" s="486">
        <f t="shared" si="0"/>
        <v>0</v>
      </c>
      <c r="M17" s="486">
        <f t="shared" si="0"/>
        <v>0</v>
      </c>
      <c r="N17" s="486">
        <f t="shared" si="0"/>
        <v>0</v>
      </c>
      <c r="O17" s="486">
        <f t="shared" si="0"/>
        <v>0</v>
      </c>
      <c r="P17" s="486">
        <f t="shared" si="0"/>
        <v>0</v>
      </c>
      <c r="Q17" s="486">
        <f t="shared" si="0"/>
        <v>0</v>
      </c>
      <c r="R17" s="486">
        <f t="shared" si="0"/>
        <v>0</v>
      </c>
      <c r="S17" s="486">
        <f t="shared" si="0"/>
        <v>0</v>
      </c>
      <c r="T17" s="486">
        <f t="shared" si="0"/>
        <v>0</v>
      </c>
      <c r="U17" s="486">
        <f>SUM(I17:T17)</f>
        <v>0</v>
      </c>
    </row>
    <row r="18" spans="1:21" s="80" customFormat="1" ht="18.75" hidden="1" customHeight="1">
      <c r="A18" s="418">
        <v>1</v>
      </c>
      <c r="B18" s="419">
        <v>1</v>
      </c>
      <c r="C18" s="419" t="s">
        <v>37</v>
      </c>
      <c r="D18" s="418"/>
      <c r="E18" s="418"/>
      <c r="F18" s="90" t="s">
        <v>38</v>
      </c>
      <c r="G18" s="382"/>
      <c r="H18" s="79" t="s">
        <v>107</v>
      </c>
      <c r="I18" s="407"/>
      <c r="J18" s="407"/>
      <c r="K18" s="407"/>
      <c r="L18" s="407"/>
      <c r="M18" s="407"/>
      <c r="N18" s="407"/>
      <c r="O18" s="407"/>
      <c r="P18" s="407"/>
      <c r="Q18" s="407"/>
      <c r="R18" s="407"/>
      <c r="S18" s="407"/>
      <c r="T18" s="407"/>
      <c r="U18" s="407"/>
    </row>
    <row r="19" spans="1:21" s="81" customFormat="1" hidden="1">
      <c r="A19" s="92">
        <v>1</v>
      </c>
      <c r="B19" s="420">
        <v>1</v>
      </c>
      <c r="C19" s="420" t="s">
        <v>37</v>
      </c>
      <c r="D19" s="92">
        <v>5</v>
      </c>
      <c r="E19" s="92">
        <v>1</v>
      </c>
      <c r="F19" s="367" t="s">
        <v>36</v>
      </c>
      <c r="G19" s="422"/>
      <c r="H19" s="77"/>
      <c r="I19" s="486">
        <f>G19/12</f>
        <v>0</v>
      </c>
      <c r="J19" s="486">
        <f>I19</f>
        <v>0</v>
      </c>
      <c r="K19" s="486">
        <f t="shared" si="0"/>
        <v>0</v>
      </c>
      <c r="L19" s="486">
        <f t="shared" si="0"/>
        <v>0</v>
      </c>
      <c r="M19" s="486">
        <f t="shared" si="0"/>
        <v>0</v>
      </c>
      <c r="N19" s="486">
        <f t="shared" si="0"/>
        <v>0</v>
      </c>
      <c r="O19" s="486">
        <f t="shared" si="0"/>
        <v>0</v>
      </c>
      <c r="P19" s="486">
        <f t="shared" si="0"/>
        <v>0</v>
      </c>
      <c r="Q19" s="486">
        <f t="shared" si="0"/>
        <v>0</v>
      </c>
      <c r="R19" s="486">
        <f t="shared" si="0"/>
        <v>0</v>
      </c>
      <c r="S19" s="486">
        <f t="shared" si="0"/>
        <v>0</v>
      </c>
      <c r="T19" s="486">
        <f t="shared" si="0"/>
        <v>0</v>
      </c>
      <c r="U19" s="486">
        <f>SUM(I19:T19)</f>
        <v>0</v>
      </c>
    </row>
    <row r="20" spans="1:21" s="80" customFormat="1" ht="17.25" hidden="1" customHeight="1">
      <c r="A20" s="418">
        <v>1</v>
      </c>
      <c r="B20" s="419">
        <v>1</v>
      </c>
      <c r="C20" s="419" t="s">
        <v>39</v>
      </c>
      <c r="D20" s="418"/>
      <c r="E20" s="418"/>
      <c r="F20" s="90" t="s">
        <v>40</v>
      </c>
      <c r="G20" s="382"/>
      <c r="H20" s="79" t="s">
        <v>44</v>
      </c>
      <c r="I20" s="407"/>
      <c r="J20" s="407"/>
      <c r="K20" s="407"/>
      <c r="L20" s="407"/>
      <c r="M20" s="407"/>
      <c r="N20" s="407"/>
      <c r="O20" s="407"/>
      <c r="P20" s="407"/>
      <c r="Q20" s="407"/>
      <c r="R20" s="407"/>
      <c r="S20" s="407"/>
      <c r="T20" s="407"/>
      <c r="U20" s="407"/>
    </row>
    <row r="21" spans="1:21" s="81" customFormat="1" hidden="1">
      <c r="A21" s="92">
        <v>1</v>
      </c>
      <c r="B21" s="420">
        <v>1</v>
      </c>
      <c r="C21" s="420" t="s">
        <v>39</v>
      </c>
      <c r="D21" s="92">
        <v>5</v>
      </c>
      <c r="E21" s="92">
        <v>1</v>
      </c>
      <c r="F21" s="367" t="s">
        <v>36</v>
      </c>
      <c r="G21" s="422"/>
      <c r="H21" s="77"/>
      <c r="I21" s="486">
        <f>G21/12</f>
        <v>0</v>
      </c>
      <c r="J21" s="486">
        <f>I21</f>
        <v>0</v>
      </c>
      <c r="K21" s="486">
        <f t="shared" si="0"/>
        <v>0</v>
      </c>
      <c r="L21" s="486">
        <f t="shared" si="0"/>
        <v>0</v>
      </c>
      <c r="M21" s="486">
        <f t="shared" si="0"/>
        <v>0</v>
      </c>
      <c r="N21" s="486">
        <f t="shared" si="0"/>
        <v>0</v>
      </c>
      <c r="O21" s="486">
        <f t="shared" si="0"/>
        <v>0</v>
      </c>
      <c r="P21" s="486">
        <f t="shared" si="0"/>
        <v>0</v>
      </c>
      <c r="Q21" s="486">
        <f t="shared" si="0"/>
        <v>0</v>
      </c>
      <c r="R21" s="486">
        <f t="shared" si="0"/>
        <v>0</v>
      </c>
      <c r="S21" s="486">
        <f t="shared" si="0"/>
        <v>0</v>
      </c>
      <c r="T21" s="486">
        <f t="shared" si="0"/>
        <v>0</v>
      </c>
      <c r="U21" s="486">
        <f>SUM(I21:T21)</f>
        <v>0</v>
      </c>
    </row>
    <row r="22" spans="1:21" s="80" customFormat="1" ht="36.75" hidden="1" customHeight="1">
      <c r="A22" s="418">
        <v>1</v>
      </c>
      <c r="B22" s="419">
        <v>1</v>
      </c>
      <c r="C22" s="419" t="s">
        <v>41</v>
      </c>
      <c r="D22" s="418"/>
      <c r="E22" s="418"/>
      <c r="F22" s="90" t="s">
        <v>583</v>
      </c>
      <c r="G22" s="382"/>
      <c r="H22" s="79" t="s">
        <v>107</v>
      </c>
      <c r="I22" s="407"/>
      <c r="J22" s="407"/>
      <c r="K22" s="407"/>
      <c r="L22" s="407"/>
      <c r="M22" s="407"/>
      <c r="N22" s="407"/>
      <c r="O22" s="407"/>
      <c r="P22" s="407"/>
      <c r="Q22" s="407"/>
      <c r="R22" s="407"/>
      <c r="S22" s="407"/>
      <c r="T22" s="407"/>
      <c r="U22" s="407"/>
    </row>
    <row r="23" spans="1:21" s="81" customFormat="1" hidden="1">
      <c r="A23" s="92">
        <v>1</v>
      </c>
      <c r="B23" s="420">
        <v>1</v>
      </c>
      <c r="C23" s="420" t="s">
        <v>41</v>
      </c>
      <c r="D23" s="92">
        <v>5</v>
      </c>
      <c r="E23" s="92">
        <v>2</v>
      </c>
      <c r="F23" s="367" t="s">
        <v>43</v>
      </c>
      <c r="G23" s="422"/>
      <c r="H23" s="77"/>
      <c r="I23" s="408"/>
      <c r="J23" s="408"/>
      <c r="K23" s="486">
        <f>G23/4</f>
        <v>0</v>
      </c>
      <c r="L23" s="408"/>
      <c r="M23" s="408"/>
      <c r="N23" s="486">
        <f>K23</f>
        <v>0</v>
      </c>
      <c r="O23" s="408"/>
      <c r="P23" s="408"/>
      <c r="Q23" s="486">
        <f>N23</f>
        <v>0</v>
      </c>
      <c r="R23" s="408"/>
      <c r="S23" s="408"/>
      <c r="T23" s="486">
        <f>Q23</f>
        <v>0</v>
      </c>
      <c r="U23" s="486">
        <f>SUM(I23:T23)</f>
        <v>0</v>
      </c>
    </row>
    <row r="24" spans="1:21" s="80" customFormat="1" ht="17.25" customHeight="1">
      <c r="A24" s="418">
        <v>1</v>
      </c>
      <c r="B24" s="419">
        <v>1</v>
      </c>
      <c r="C24" s="419" t="s">
        <v>45</v>
      </c>
      <c r="D24" s="418"/>
      <c r="E24" s="418"/>
      <c r="F24" s="90" t="s">
        <v>46</v>
      </c>
      <c r="G24" s="382">
        <f>G25</f>
        <v>30000000</v>
      </c>
      <c r="H24" s="79" t="s">
        <v>44</v>
      </c>
      <c r="I24" s="407"/>
      <c r="J24" s="407"/>
      <c r="K24" s="407"/>
      <c r="L24" s="407"/>
      <c r="M24" s="407"/>
      <c r="N24" s="407"/>
      <c r="O24" s="407"/>
      <c r="P24" s="407"/>
      <c r="Q24" s="407"/>
      <c r="R24" s="407"/>
      <c r="S24" s="407"/>
      <c r="T24" s="407"/>
      <c r="U24" s="407"/>
    </row>
    <row r="25" spans="1:21" s="81" customFormat="1">
      <c r="A25" s="92">
        <v>1</v>
      </c>
      <c r="B25" s="420">
        <v>1</v>
      </c>
      <c r="C25" s="419" t="s">
        <v>45</v>
      </c>
      <c r="D25" s="92">
        <v>5</v>
      </c>
      <c r="E25" s="92">
        <v>1</v>
      </c>
      <c r="F25" s="367" t="s">
        <v>36</v>
      </c>
      <c r="G25" s="422">
        <f>'D.2-Penj-APBDesa'!K134</f>
        <v>30000000</v>
      </c>
      <c r="H25" s="77"/>
      <c r="I25" s="486">
        <f>G25/12</f>
        <v>2500000</v>
      </c>
      <c r="J25" s="486">
        <f>I25</f>
        <v>2500000</v>
      </c>
      <c r="K25" s="486">
        <f t="shared" ref="K25:T27" si="1">J25</f>
        <v>2500000</v>
      </c>
      <c r="L25" s="486">
        <f t="shared" si="1"/>
        <v>2500000</v>
      </c>
      <c r="M25" s="486">
        <f t="shared" si="1"/>
        <v>2500000</v>
      </c>
      <c r="N25" s="486">
        <f t="shared" si="1"/>
        <v>2500000</v>
      </c>
      <c r="O25" s="486">
        <f t="shared" si="1"/>
        <v>2500000</v>
      </c>
      <c r="P25" s="486">
        <f t="shared" si="1"/>
        <v>2500000</v>
      </c>
      <c r="Q25" s="486">
        <f t="shared" si="1"/>
        <v>2500000</v>
      </c>
      <c r="R25" s="486">
        <f t="shared" si="1"/>
        <v>2500000</v>
      </c>
      <c r="S25" s="486">
        <f t="shared" si="1"/>
        <v>2500000</v>
      </c>
      <c r="T25" s="486">
        <f t="shared" si="1"/>
        <v>2500000</v>
      </c>
      <c r="U25" s="486">
        <f>SUM(I25:T25)</f>
        <v>30000000</v>
      </c>
    </row>
    <row r="26" spans="1:21" s="80" customFormat="1" ht="32.25" customHeight="1">
      <c r="A26" s="418">
        <v>1</v>
      </c>
      <c r="B26" s="419">
        <v>1</v>
      </c>
      <c r="C26" s="419" t="s">
        <v>49</v>
      </c>
      <c r="D26" s="418"/>
      <c r="E26" s="418"/>
      <c r="F26" s="90" t="s">
        <v>584</v>
      </c>
      <c r="G26" s="382" t="e">
        <f>G27</f>
        <v>#REF!</v>
      </c>
      <c r="H26" s="79" t="s">
        <v>44</v>
      </c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 s="81" customFormat="1">
      <c r="A27" s="92">
        <v>1</v>
      </c>
      <c r="B27" s="420">
        <v>1</v>
      </c>
      <c r="C27" s="420" t="s">
        <v>49</v>
      </c>
      <c r="D27" s="92">
        <v>5</v>
      </c>
      <c r="E27" s="92">
        <v>2</v>
      </c>
      <c r="F27" s="367" t="s">
        <v>43</v>
      </c>
      <c r="G27" s="422" t="e">
        <f>'D.2-Penj-APBDesa'!K139</f>
        <v>#REF!</v>
      </c>
      <c r="H27" s="77"/>
      <c r="I27" s="486" t="e">
        <f>G27/12</f>
        <v>#REF!</v>
      </c>
      <c r="J27" s="486" t="e">
        <f>I27</f>
        <v>#REF!</v>
      </c>
      <c r="K27" s="486" t="e">
        <f t="shared" si="1"/>
        <v>#REF!</v>
      </c>
      <c r="L27" s="486" t="e">
        <f t="shared" si="1"/>
        <v>#REF!</v>
      </c>
      <c r="M27" s="486" t="e">
        <f t="shared" si="1"/>
        <v>#REF!</v>
      </c>
      <c r="N27" s="486" t="e">
        <f t="shared" si="1"/>
        <v>#REF!</v>
      </c>
      <c r="O27" s="486" t="e">
        <f t="shared" si="1"/>
        <v>#REF!</v>
      </c>
      <c r="P27" s="486" t="e">
        <f t="shared" si="1"/>
        <v>#REF!</v>
      </c>
      <c r="Q27" s="486" t="e">
        <f t="shared" si="1"/>
        <v>#REF!</v>
      </c>
      <c r="R27" s="486" t="e">
        <f t="shared" si="1"/>
        <v>#REF!</v>
      </c>
      <c r="S27" s="486" t="e">
        <f t="shared" si="1"/>
        <v>#REF!</v>
      </c>
      <c r="T27" s="486" t="e">
        <f t="shared" si="1"/>
        <v>#REF!</v>
      </c>
      <c r="U27" s="486" t="e">
        <f>SUM(I27:T27)</f>
        <v>#REF!</v>
      </c>
    </row>
    <row r="28" spans="1:21" s="80" customFormat="1" ht="21" customHeight="1">
      <c r="A28" s="418">
        <v>1</v>
      </c>
      <c r="B28" s="419">
        <v>1</v>
      </c>
      <c r="C28" s="419" t="s">
        <v>51</v>
      </c>
      <c r="D28" s="418"/>
      <c r="E28" s="418"/>
      <c r="F28" s="90" t="s">
        <v>52</v>
      </c>
      <c r="G28" s="382">
        <f>G29</f>
        <v>60000000</v>
      </c>
      <c r="H28" s="79" t="s">
        <v>44</v>
      </c>
      <c r="I28" s="407"/>
      <c r="J28" s="407"/>
      <c r="K28" s="407"/>
      <c r="L28" s="407"/>
      <c r="M28" s="407"/>
      <c r="N28" s="407"/>
      <c r="O28" s="407"/>
      <c r="P28" s="407"/>
      <c r="Q28" s="407"/>
      <c r="R28" s="407"/>
      <c r="S28" s="407"/>
      <c r="T28" s="407"/>
      <c r="U28" s="407"/>
    </row>
    <row r="29" spans="1:21" s="81" customFormat="1">
      <c r="A29" s="92">
        <v>1</v>
      </c>
      <c r="B29" s="420">
        <v>1</v>
      </c>
      <c r="C29" s="420" t="s">
        <v>51</v>
      </c>
      <c r="D29" s="92">
        <v>5</v>
      </c>
      <c r="E29" s="92">
        <v>2</v>
      </c>
      <c r="F29" s="367" t="s">
        <v>43</v>
      </c>
      <c r="G29" s="422">
        <f>'D.2-Penj-APBDesa'!K178</f>
        <v>60000000</v>
      </c>
      <c r="H29" s="77"/>
      <c r="I29" s="486">
        <f>G29/12</f>
        <v>5000000</v>
      </c>
      <c r="J29" s="486">
        <f>I29</f>
        <v>5000000</v>
      </c>
      <c r="K29" s="486">
        <f t="shared" ref="K29:T29" si="2">J29</f>
        <v>5000000</v>
      </c>
      <c r="L29" s="486">
        <f t="shared" si="2"/>
        <v>5000000</v>
      </c>
      <c r="M29" s="486">
        <f t="shared" si="2"/>
        <v>5000000</v>
      </c>
      <c r="N29" s="486">
        <f t="shared" si="2"/>
        <v>5000000</v>
      </c>
      <c r="O29" s="486">
        <f t="shared" si="2"/>
        <v>5000000</v>
      </c>
      <c r="P29" s="486">
        <f t="shared" si="2"/>
        <v>5000000</v>
      </c>
      <c r="Q29" s="486">
        <f t="shared" si="2"/>
        <v>5000000</v>
      </c>
      <c r="R29" s="486">
        <f t="shared" si="2"/>
        <v>5000000</v>
      </c>
      <c r="S29" s="486">
        <f t="shared" si="2"/>
        <v>5000000</v>
      </c>
      <c r="T29" s="486">
        <f t="shared" si="2"/>
        <v>5000000</v>
      </c>
      <c r="U29" s="486">
        <f>SUM(I29:T29)</f>
        <v>60000000</v>
      </c>
    </row>
    <row r="30" spans="1:21" s="80" customFormat="1" ht="39.950000000000003" hidden="1" customHeight="1" outlineLevel="1">
      <c r="A30" s="418">
        <v>1</v>
      </c>
      <c r="B30" s="419">
        <v>1</v>
      </c>
      <c r="C30" s="419" t="s">
        <v>585</v>
      </c>
      <c r="D30" s="418"/>
      <c r="E30" s="418"/>
      <c r="F30" s="90" t="s">
        <v>586</v>
      </c>
      <c r="G30" s="382">
        <f>G31+G32</f>
        <v>0</v>
      </c>
      <c r="H30" s="79"/>
      <c r="I30" s="407"/>
      <c r="J30" s="407"/>
      <c r="K30" s="407"/>
      <c r="L30" s="407"/>
      <c r="M30" s="407"/>
      <c r="N30" s="407"/>
      <c r="O30" s="407"/>
      <c r="P30" s="407"/>
      <c r="Q30" s="407"/>
      <c r="R30" s="407"/>
      <c r="S30" s="407"/>
      <c r="T30" s="407"/>
      <c r="U30" s="407"/>
    </row>
    <row r="31" spans="1:21" s="81" customFormat="1" hidden="1" outlineLevel="1">
      <c r="A31" s="92">
        <v>1</v>
      </c>
      <c r="B31" s="420">
        <v>1</v>
      </c>
      <c r="C31" s="420" t="s">
        <v>585</v>
      </c>
      <c r="D31" s="92">
        <v>5</v>
      </c>
      <c r="E31" s="92">
        <v>1</v>
      </c>
      <c r="F31" s="367" t="s">
        <v>36</v>
      </c>
      <c r="G31" s="422">
        <f>'D.2-Penj-APBDesa'!K182</f>
        <v>0</v>
      </c>
      <c r="H31" s="77"/>
      <c r="I31" s="408"/>
      <c r="J31" s="408"/>
      <c r="K31" s="408"/>
      <c r="L31" s="408"/>
      <c r="M31" s="408"/>
      <c r="N31" s="408"/>
      <c r="O31" s="408"/>
      <c r="P31" s="408"/>
      <c r="Q31" s="408"/>
      <c r="R31" s="408"/>
      <c r="S31" s="408"/>
      <c r="T31" s="408"/>
      <c r="U31" s="408"/>
    </row>
    <row r="32" spans="1:21" s="81" customFormat="1" hidden="1" outlineLevel="1">
      <c r="A32" s="92">
        <v>1</v>
      </c>
      <c r="B32" s="420">
        <v>1</v>
      </c>
      <c r="C32" s="420" t="s">
        <v>585</v>
      </c>
      <c r="D32" s="92">
        <v>5</v>
      </c>
      <c r="E32" s="92">
        <v>2</v>
      </c>
      <c r="F32" s="367" t="s">
        <v>43</v>
      </c>
      <c r="G32" s="422">
        <f>'D.2-Penj-APBDesa'!K187</f>
        <v>0</v>
      </c>
      <c r="H32" s="77"/>
      <c r="I32" s="408"/>
      <c r="J32" s="408"/>
      <c r="K32" s="408"/>
      <c r="L32" s="408"/>
      <c r="M32" s="408"/>
      <c r="N32" s="408"/>
      <c r="O32" s="408"/>
      <c r="P32" s="408"/>
      <c r="Q32" s="408"/>
      <c r="R32" s="408"/>
      <c r="S32" s="408"/>
      <c r="T32" s="408"/>
      <c r="U32" s="408"/>
    </row>
    <row r="33" spans="1:21" s="76" customFormat="1" ht="18" hidden="1" customHeight="1" collapsed="1">
      <c r="A33" s="415">
        <v>1</v>
      </c>
      <c r="B33" s="416">
        <v>2</v>
      </c>
      <c r="C33" s="416"/>
      <c r="D33" s="415"/>
      <c r="E33" s="415"/>
      <c r="F33" s="93" t="s">
        <v>53</v>
      </c>
      <c r="G33" s="421">
        <f>G34+G37+G39+G41</f>
        <v>0</v>
      </c>
      <c r="H33" s="75"/>
      <c r="I33" s="406"/>
      <c r="J33" s="406"/>
      <c r="K33" s="406"/>
      <c r="L33" s="406"/>
      <c r="M33" s="406"/>
      <c r="N33" s="406"/>
      <c r="O33" s="406"/>
      <c r="P33" s="406"/>
      <c r="Q33" s="406"/>
      <c r="R33" s="406"/>
      <c r="S33" s="406"/>
      <c r="T33" s="406"/>
      <c r="U33" s="406"/>
    </row>
    <row r="34" spans="1:21" s="80" customFormat="1" ht="16.5" hidden="1" customHeight="1">
      <c r="A34" s="418">
        <v>1</v>
      </c>
      <c r="B34" s="419">
        <v>2</v>
      </c>
      <c r="C34" s="419" t="s">
        <v>34</v>
      </c>
      <c r="D34" s="418"/>
      <c r="E34" s="418"/>
      <c r="F34" s="90" t="s">
        <v>54</v>
      </c>
      <c r="G34" s="382">
        <f>G36+G35</f>
        <v>0</v>
      </c>
      <c r="H34" s="79" t="s">
        <v>44</v>
      </c>
      <c r="I34" s="407"/>
      <c r="J34" s="407"/>
      <c r="K34" s="407"/>
      <c r="L34" s="407"/>
      <c r="M34" s="407"/>
      <c r="N34" s="407"/>
      <c r="O34" s="407"/>
      <c r="P34" s="407"/>
      <c r="Q34" s="407"/>
      <c r="R34" s="407"/>
      <c r="S34" s="407"/>
      <c r="T34" s="407"/>
      <c r="U34" s="407"/>
    </row>
    <row r="35" spans="1:21" s="80" customFormat="1" ht="18" hidden="1" customHeight="1">
      <c r="A35" s="92">
        <v>1</v>
      </c>
      <c r="B35" s="420">
        <v>2</v>
      </c>
      <c r="C35" s="420" t="s">
        <v>34</v>
      </c>
      <c r="D35" s="92">
        <v>5</v>
      </c>
      <c r="E35" s="92">
        <v>2</v>
      </c>
      <c r="F35" s="367" t="s">
        <v>43</v>
      </c>
      <c r="G35" s="382"/>
      <c r="H35" s="79"/>
      <c r="I35" s="407"/>
      <c r="J35" s="407"/>
      <c r="K35" s="486">
        <f>G35/4</f>
        <v>0</v>
      </c>
      <c r="L35" s="408"/>
      <c r="M35" s="408"/>
      <c r="N35" s="486">
        <f>K35</f>
        <v>0</v>
      </c>
      <c r="O35" s="408"/>
      <c r="P35" s="408"/>
      <c r="Q35" s="486">
        <f>N35</f>
        <v>0</v>
      </c>
      <c r="R35" s="408"/>
      <c r="S35" s="408"/>
      <c r="T35" s="486">
        <f>Q35</f>
        <v>0</v>
      </c>
      <c r="U35" s="486">
        <f>SUM(I35:T35)</f>
        <v>0</v>
      </c>
    </row>
    <row r="36" spans="1:21" s="81" customFormat="1" hidden="1">
      <c r="A36" s="92">
        <v>1</v>
      </c>
      <c r="B36" s="420">
        <v>2</v>
      </c>
      <c r="C36" s="420" t="s">
        <v>34</v>
      </c>
      <c r="D36" s="92">
        <v>5</v>
      </c>
      <c r="E36" s="92">
        <v>3</v>
      </c>
      <c r="F36" s="367" t="s">
        <v>55</v>
      </c>
      <c r="G36" s="422"/>
      <c r="H36" s="77"/>
      <c r="I36" s="408"/>
      <c r="J36" s="408"/>
      <c r="K36" s="408"/>
      <c r="L36" s="408"/>
      <c r="M36" s="408"/>
      <c r="N36" s="408"/>
      <c r="O36" s="408"/>
      <c r="P36" s="408"/>
      <c r="Q36" s="408"/>
      <c r="R36" s="408"/>
      <c r="S36" s="408"/>
      <c r="T36" s="408"/>
      <c r="U36" s="408"/>
    </row>
    <row r="37" spans="1:21" s="80" customFormat="1" ht="25.5" hidden="1" customHeight="1" outlineLevel="1">
      <c r="A37" s="418">
        <v>1</v>
      </c>
      <c r="B37" s="419">
        <v>2</v>
      </c>
      <c r="C37" s="419" t="s">
        <v>37</v>
      </c>
      <c r="D37" s="418"/>
      <c r="E37" s="418"/>
      <c r="F37" s="90" t="s">
        <v>56</v>
      </c>
      <c r="G37" s="382">
        <f>G38</f>
        <v>0</v>
      </c>
      <c r="H37" s="79"/>
      <c r="I37" s="407"/>
      <c r="J37" s="407"/>
      <c r="K37" s="407"/>
      <c r="L37" s="407"/>
      <c r="M37" s="407"/>
      <c r="N37" s="407"/>
      <c r="O37" s="407"/>
      <c r="P37" s="407"/>
      <c r="Q37" s="407"/>
      <c r="R37" s="407"/>
      <c r="S37" s="407"/>
      <c r="T37" s="407"/>
      <c r="U37" s="407"/>
    </row>
    <row r="38" spans="1:21" s="81" customFormat="1" hidden="1" outlineLevel="1">
      <c r="A38" s="92">
        <v>1</v>
      </c>
      <c r="B38" s="420">
        <v>2</v>
      </c>
      <c r="C38" s="420" t="s">
        <v>37</v>
      </c>
      <c r="D38" s="92">
        <v>5</v>
      </c>
      <c r="E38" s="92">
        <v>2</v>
      </c>
      <c r="F38" s="367" t="s">
        <v>43</v>
      </c>
      <c r="G38" s="422">
        <f>'D.2-Penj-APBDesa'!K230</f>
        <v>0</v>
      </c>
      <c r="H38" s="77"/>
      <c r="I38" s="408"/>
      <c r="J38" s="408"/>
      <c r="K38" s="408"/>
      <c r="L38" s="408"/>
      <c r="M38" s="408"/>
      <c r="N38" s="408"/>
      <c r="O38" s="408"/>
      <c r="P38" s="408"/>
      <c r="Q38" s="408"/>
      <c r="R38" s="408"/>
      <c r="S38" s="408"/>
      <c r="T38" s="408"/>
      <c r="U38" s="408"/>
    </row>
    <row r="39" spans="1:21" s="80" customFormat="1" ht="19.5" hidden="1" customHeight="1" outlineLevel="1">
      <c r="A39" s="418">
        <v>1</v>
      </c>
      <c r="B39" s="419">
        <v>2</v>
      </c>
      <c r="C39" s="419" t="s">
        <v>39</v>
      </c>
      <c r="D39" s="418"/>
      <c r="E39" s="418"/>
      <c r="F39" s="90" t="s">
        <v>58</v>
      </c>
      <c r="G39" s="382">
        <f>G40</f>
        <v>0</v>
      </c>
      <c r="H39" s="79"/>
      <c r="I39" s="407"/>
      <c r="J39" s="407"/>
      <c r="K39" s="407"/>
      <c r="L39" s="407"/>
      <c r="M39" s="407"/>
      <c r="N39" s="407"/>
      <c r="O39" s="407"/>
      <c r="P39" s="407"/>
      <c r="Q39" s="407"/>
      <c r="R39" s="407"/>
      <c r="S39" s="407"/>
      <c r="T39" s="407"/>
      <c r="U39" s="407"/>
    </row>
    <row r="40" spans="1:21" s="78" customFormat="1" ht="19.5" hidden="1" customHeight="1" outlineLevel="1">
      <c r="A40" s="92">
        <v>1</v>
      </c>
      <c r="B40" s="420">
        <v>2</v>
      </c>
      <c r="C40" s="420" t="s">
        <v>39</v>
      </c>
      <c r="D40" s="92">
        <v>5</v>
      </c>
      <c r="E40" s="92">
        <v>3</v>
      </c>
      <c r="F40" s="367" t="s">
        <v>55</v>
      </c>
      <c r="G40" s="422">
        <f>'D.2-Penj-APBDesa'!K237</f>
        <v>0</v>
      </c>
      <c r="H40" s="77"/>
      <c r="I40" s="408"/>
      <c r="J40" s="408"/>
      <c r="K40" s="408"/>
      <c r="L40" s="408"/>
      <c r="M40" s="408"/>
      <c r="N40" s="408"/>
      <c r="O40" s="408"/>
      <c r="P40" s="408"/>
      <c r="Q40" s="408"/>
      <c r="R40" s="408"/>
      <c r="S40" s="408"/>
      <c r="T40" s="408"/>
      <c r="U40" s="408"/>
    </row>
    <row r="41" spans="1:21" s="80" customFormat="1" ht="19.5" hidden="1" customHeight="1" outlineLevel="1">
      <c r="A41" s="418">
        <v>1</v>
      </c>
      <c r="B41" s="419">
        <v>2</v>
      </c>
      <c r="C41" s="419" t="s">
        <v>585</v>
      </c>
      <c r="D41" s="418"/>
      <c r="E41" s="418"/>
      <c r="F41" s="90" t="s">
        <v>587</v>
      </c>
      <c r="G41" s="382">
        <f>G42</f>
        <v>0</v>
      </c>
      <c r="H41" s="79"/>
      <c r="I41" s="407"/>
      <c r="J41" s="407"/>
      <c r="K41" s="407"/>
      <c r="L41" s="407"/>
      <c r="M41" s="407"/>
      <c r="N41" s="407"/>
      <c r="O41" s="407"/>
      <c r="P41" s="407"/>
      <c r="Q41" s="407"/>
      <c r="R41" s="407"/>
      <c r="S41" s="407"/>
      <c r="T41" s="407"/>
      <c r="U41" s="407"/>
    </row>
    <row r="42" spans="1:21" s="78" customFormat="1" ht="19.5" hidden="1" customHeight="1" outlineLevel="1">
      <c r="A42" s="92">
        <v>1</v>
      </c>
      <c r="B42" s="420">
        <v>2</v>
      </c>
      <c r="C42" s="420" t="s">
        <v>585</v>
      </c>
      <c r="D42" s="92">
        <v>5</v>
      </c>
      <c r="E42" s="92">
        <v>3</v>
      </c>
      <c r="F42" s="367" t="s">
        <v>55</v>
      </c>
      <c r="G42" s="422">
        <f>'D.2-Penj-APBDesa'!K250</f>
        <v>0</v>
      </c>
      <c r="H42" s="77"/>
      <c r="I42" s="408"/>
      <c r="J42" s="408"/>
      <c r="K42" s="408"/>
      <c r="L42" s="408"/>
      <c r="M42" s="408"/>
      <c r="N42" s="408"/>
      <c r="O42" s="408"/>
      <c r="P42" s="408"/>
      <c r="Q42" s="408"/>
      <c r="R42" s="408"/>
      <c r="S42" s="408"/>
      <c r="T42" s="408"/>
      <c r="U42" s="408"/>
    </row>
    <row r="43" spans="1:21" s="76" customFormat="1" ht="18" customHeight="1" collapsed="1">
      <c r="A43" s="415">
        <v>1</v>
      </c>
      <c r="B43" s="416">
        <v>3</v>
      </c>
      <c r="C43" s="416"/>
      <c r="D43" s="415"/>
      <c r="E43" s="415"/>
      <c r="F43" s="93" t="s">
        <v>59</v>
      </c>
      <c r="G43" s="421">
        <f>G44+G46+G48+G50+G52+G54</f>
        <v>0</v>
      </c>
      <c r="H43" s="75"/>
      <c r="I43" s="406"/>
      <c r="J43" s="406"/>
      <c r="K43" s="406"/>
      <c r="L43" s="406"/>
      <c r="M43" s="406"/>
      <c r="N43" s="406"/>
      <c r="O43" s="406"/>
      <c r="P43" s="406"/>
      <c r="Q43" s="406"/>
      <c r="R43" s="406"/>
      <c r="S43" s="406"/>
      <c r="T43" s="406"/>
      <c r="U43" s="406"/>
    </row>
    <row r="44" spans="1:21" s="80" customFormat="1" ht="44.25" hidden="1" customHeight="1" outlineLevel="1">
      <c r="A44" s="418">
        <v>1</v>
      </c>
      <c r="B44" s="419">
        <v>3</v>
      </c>
      <c r="C44" s="419" t="s">
        <v>34</v>
      </c>
      <c r="D44" s="418"/>
      <c r="E44" s="418"/>
      <c r="F44" s="90" t="s">
        <v>588</v>
      </c>
      <c r="G44" s="382">
        <f>G45</f>
        <v>0</v>
      </c>
      <c r="H44" s="79"/>
      <c r="I44" s="407"/>
      <c r="J44" s="407"/>
      <c r="K44" s="407"/>
      <c r="L44" s="407"/>
      <c r="M44" s="407"/>
      <c r="N44" s="407"/>
      <c r="O44" s="407"/>
      <c r="P44" s="407"/>
      <c r="Q44" s="407"/>
      <c r="R44" s="407"/>
      <c r="S44" s="407"/>
      <c r="T44" s="407"/>
      <c r="U44" s="407"/>
    </row>
    <row r="45" spans="1:21" s="81" customFormat="1" hidden="1" outlineLevel="1">
      <c r="A45" s="92">
        <v>1</v>
      </c>
      <c r="B45" s="420">
        <v>3</v>
      </c>
      <c r="C45" s="420" t="s">
        <v>34</v>
      </c>
      <c r="D45" s="92">
        <v>5</v>
      </c>
      <c r="E45" s="92">
        <v>2</v>
      </c>
      <c r="F45" s="367" t="s">
        <v>43</v>
      </c>
      <c r="G45" s="422">
        <f>'D.2-Penj-APBDesa'!K284</f>
        <v>0</v>
      </c>
      <c r="H45" s="77"/>
      <c r="I45" s="408"/>
      <c r="J45" s="408"/>
      <c r="K45" s="408"/>
      <c r="L45" s="408"/>
      <c r="M45" s="408"/>
      <c r="N45" s="408"/>
      <c r="O45" s="408"/>
      <c r="P45" s="408"/>
      <c r="Q45" s="408"/>
      <c r="R45" s="408"/>
      <c r="S45" s="408"/>
      <c r="T45" s="408"/>
      <c r="U45" s="408"/>
    </row>
    <row r="46" spans="1:21" s="80" customFormat="1" ht="39" hidden="1" customHeight="1" outlineLevel="1">
      <c r="A46" s="418">
        <v>1</v>
      </c>
      <c r="B46" s="419">
        <v>3</v>
      </c>
      <c r="C46" s="419" t="s">
        <v>37</v>
      </c>
      <c r="D46" s="418"/>
      <c r="E46" s="418"/>
      <c r="F46" s="90" t="s">
        <v>589</v>
      </c>
      <c r="G46" s="382">
        <f>G47</f>
        <v>0</v>
      </c>
      <c r="H46" s="79"/>
      <c r="I46" s="407"/>
      <c r="J46" s="407"/>
      <c r="K46" s="407"/>
      <c r="L46" s="407"/>
      <c r="M46" s="407"/>
      <c r="N46" s="407"/>
      <c r="O46" s="407"/>
      <c r="P46" s="407"/>
      <c r="Q46" s="407"/>
      <c r="R46" s="407"/>
      <c r="S46" s="407"/>
      <c r="T46" s="407"/>
      <c r="U46" s="407"/>
    </row>
    <row r="47" spans="1:21" s="81" customFormat="1" hidden="1" outlineLevel="1">
      <c r="A47" s="418">
        <v>1</v>
      </c>
      <c r="B47" s="419">
        <v>3</v>
      </c>
      <c r="C47" s="419" t="s">
        <v>37</v>
      </c>
      <c r="D47" s="92">
        <v>5</v>
      </c>
      <c r="E47" s="92">
        <v>2</v>
      </c>
      <c r="F47" s="367" t="s">
        <v>43</v>
      </c>
      <c r="G47" s="422">
        <f>'D.2-Penj-APBDesa'!K302</f>
        <v>0</v>
      </c>
      <c r="H47" s="77"/>
      <c r="I47" s="408"/>
      <c r="J47" s="408"/>
      <c r="K47" s="408"/>
      <c r="L47" s="408"/>
      <c r="M47" s="408"/>
      <c r="N47" s="408"/>
      <c r="O47" s="408"/>
      <c r="P47" s="408"/>
      <c r="Q47" s="408"/>
      <c r="R47" s="408"/>
      <c r="S47" s="408"/>
      <c r="T47" s="408"/>
      <c r="U47" s="408"/>
    </row>
    <row r="48" spans="1:21" s="80" customFormat="1" ht="31.5" hidden="1" outlineLevel="1">
      <c r="A48" s="423">
        <v>1</v>
      </c>
      <c r="B48" s="424">
        <v>3</v>
      </c>
      <c r="C48" s="424" t="s">
        <v>39</v>
      </c>
      <c r="D48" s="418"/>
      <c r="E48" s="418"/>
      <c r="F48" s="425" t="s">
        <v>62</v>
      </c>
      <c r="G48" s="382">
        <f>G49</f>
        <v>0</v>
      </c>
      <c r="H48" s="79"/>
      <c r="I48" s="407"/>
      <c r="J48" s="407"/>
      <c r="K48" s="407"/>
      <c r="L48" s="407"/>
      <c r="M48" s="407"/>
      <c r="N48" s="407"/>
      <c r="O48" s="407"/>
      <c r="P48" s="407"/>
      <c r="Q48" s="407"/>
      <c r="R48" s="407"/>
      <c r="S48" s="407"/>
      <c r="T48" s="407"/>
      <c r="U48" s="407"/>
    </row>
    <row r="49" spans="1:22" s="78" customFormat="1" hidden="1" outlineLevel="1">
      <c r="A49" s="423">
        <v>1</v>
      </c>
      <c r="B49" s="424">
        <v>3</v>
      </c>
      <c r="C49" s="424" t="s">
        <v>39</v>
      </c>
      <c r="D49" s="92">
        <v>5</v>
      </c>
      <c r="E49" s="92">
        <v>2</v>
      </c>
      <c r="F49" s="367" t="s">
        <v>43</v>
      </c>
      <c r="G49" s="422">
        <f>'D.2-Penj-APBDesa'!K319</f>
        <v>0</v>
      </c>
      <c r="H49" s="77"/>
      <c r="I49" s="408"/>
      <c r="J49" s="408"/>
      <c r="K49" s="408"/>
      <c r="L49" s="408"/>
      <c r="M49" s="408"/>
      <c r="N49" s="408"/>
      <c r="O49" s="408"/>
      <c r="P49" s="408"/>
      <c r="Q49" s="408"/>
      <c r="R49" s="408"/>
      <c r="S49" s="408"/>
      <c r="T49" s="408"/>
      <c r="U49" s="408"/>
    </row>
    <row r="50" spans="1:22" s="80" customFormat="1" ht="19.5" hidden="1" customHeight="1" outlineLevel="1">
      <c r="A50" s="418">
        <v>1</v>
      </c>
      <c r="B50" s="419">
        <v>3</v>
      </c>
      <c r="C50" s="419" t="s">
        <v>41</v>
      </c>
      <c r="D50" s="418"/>
      <c r="E50" s="418"/>
      <c r="F50" s="425" t="s">
        <v>63</v>
      </c>
      <c r="G50" s="382">
        <f>G51</f>
        <v>0</v>
      </c>
      <c r="H50" s="79"/>
      <c r="I50" s="407"/>
      <c r="J50" s="407"/>
      <c r="K50" s="407"/>
      <c r="L50" s="407"/>
      <c r="M50" s="407"/>
      <c r="N50" s="407"/>
      <c r="O50" s="407"/>
      <c r="P50" s="407"/>
      <c r="Q50" s="407"/>
      <c r="R50" s="407"/>
      <c r="S50" s="407"/>
      <c r="T50" s="407"/>
      <c r="U50" s="407"/>
    </row>
    <row r="51" spans="1:22" s="78" customFormat="1" ht="19.5" hidden="1" customHeight="1" outlineLevel="1">
      <c r="A51" s="92">
        <v>1</v>
      </c>
      <c r="B51" s="420">
        <v>3</v>
      </c>
      <c r="C51" s="419" t="s">
        <v>41</v>
      </c>
      <c r="D51" s="92">
        <v>5</v>
      </c>
      <c r="E51" s="92">
        <v>2</v>
      </c>
      <c r="F51" s="367" t="s">
        <v>43</v>
      </c>
      <c r="G51" s="422">
        <f>'D.2-Penj-APBDesa'!K337</f>
        <v>0</v>
      </c>
      <c r="H51" s="77"/>
      <c r="I51" s="408"/>
      <c r="J51" s="408"/>
      <c r="K51" s="408"/>
      <c r="L51" s="408"/>
      <c r="M51" s="408"/>
      <c r="N51" s="408"/>
      <c r="O51" s="408"/>
      <c r="P51" s="408"/>
      <c r="Q51" s="408"/>
      <c r="R51" s="408"/>
      <c r="S51" s="408"/>
      <c r="T51" s="408"/>
      <c r="U51" s="408"/>
    </row>
    <row r="52" spans="1:22" s="80" customFormat="1" ht="19.5" hidden="1" customHeight="1" outlineLevel="1">
      <c r="A52" s="418">
        <v>1</v>
      </c>
      <c r="B52" s="419">
        <v>3</v>
      </c>
      <c r="C52" s="419" t="s">
        <v>45</v>
      </c>
      <c r="D52" s="418"/>
      <c r="E52" s="418"/>
      <c r="F52" s="425" t="s">
        <v>64</v>
      </c>
      <c r="G52" s="382">
        <f>G53</f>
        <v>0</v>
      </c>
      <c r="H52" s="79"/>
      <c r="I52" s="407"/>
      <c r="J52" s="407"/>
      <c r="K52" s="407"/>
      <c r="L52" s="407"/>
      <c r="M52" s="407"/>
      <c r="N52" s="407"/>
      <c r="O52" s="407"/>
      <c r="P52" s="407"/>
      <c r="Q52" s="407"/>
      <c r="R52" s="407"/>
      <c r="S52" s="407"/>
      <c r="T52" s="407"/>
      <c r="U52" s="407"/>
    </row>
    <row r="53" spans="1:22" s="78" customFormat="1" ht="19.5" hidden="1" customHeight="1" outlineLevel="1">
      <c r="A53" s="92">
        <v>1</v>
      </c>
      <c r="B53" s="420">
        <v>3</v>
      </c>
      <c r="C53" s="419" t="s">
        <v>45</v>
      </c>
      <c r="D53" s="92">
        <v>5</v>
      </c>
      <c r="E53" s="92">
        <v>2</v>
      </c>
      <c r="F53" s="367" t="s">
        <v>43</v>
      </c>
      <c r="G53" s="422">
        <f>'D.2-Penj-APBDesa'!K354</f>
        <v>0</v>
      </c>
      <c r="H53" s="77"/>
      <c r="I53" s="408"/>
      <c r="J53" s="408"/>
      <c r="K53" s="408"/>
      <c r="L53" s="408"/>
      <c r="M53" s="408"/>
      <c r="N53" s="408"/>
      <c r="O53" s="408"/>
      <c r="P53" s="408"/>
      <c r="Q53" s="408"/>
      <c r="R53" s="408"/>
      <c r="S53" s="408"/>
      <c r="T53" s="408"/>
      <c r="U53" s="408"/>
    </row>
    <row r="54" spans="1:22" s="80" customFormat="1" ht="19.5" hidden="1" customHeight="1" outlineLevel="1">
      <c r="A54" s="418">
        <v>1</v>
      </c>
      <c r="B54" s="419">
        <v>3</v>
      </c>
      <c r="C54" s="419" t="s">
        <v>585</v>
      </c>
      <c r="D54" s="418"/>
      <c r="E54" s="418"/>
      <c r="F54" s="425" t="s">
        <v>590</v>
      </c>
      <c r="G54" s="426">
        <f>G55</f>
        <v>0</v>
      </c>
      <c r="H54" s="79"/>
      <c r="I54" s="407"/>
      <c r="J54" s="407"/>
      <c r="K54" s="407"/>
      <c r="L54" s="407"/>
      <c r="M54" s="407"/>
      <c r="N54" s="407"/>
      <c r="O54" s="407"/>
      <c r="P54" s="407"/>
      <c r="Q54" s="407"/>
      <c r="R54" s="407"/>
      <c r="S54" s="407"/>
      <c r="T54" s="407"/>
      <c r="U54" s="407"/>
    </row>
    <row r="55" spans="1:22" s="78" customFormat="1" ht="19.5" hidden="1" customHeight="1" outlineLevel="1">
      <c r="A55" s="92">
        <v>1</v>
      </c>
      <c r="B55" s="420">
        <v>3</v>
      </c>
      <c r="C55" s="419" t="s">
        <v>585</v>
      </c>
      <c r="D55" s="92">
        <v>5</v>
      </c>
      <c r="E55" s="92">
        <v>2</v>
      </c>
      <c r="F55" s="367" t="s">
        <v>43</v>
      </c>
      <c r="G55" s="422">
        <f>'D.2-Penj-APBDesa'!K372</f>
        <v>0</v>
      </c>
      <c r="H55" s="77"/>
      <c r="I55" s="408"/>
      <c r="J55" s="408"/>
      <c r="K55" s="408"/>
      <c r="L55" s="408"/>
      <c r="M55" s="408"/>
      <c r="N55" s="408"/>
      <c r="O55" s="408"/>
      <c r="P55" s="408"/>
      <c r="Q55" s="408"/>
      <c r="R55" s="408"/>
      <c r="S55" s="408"/>
      <c r="T55" s="408"/>
      <c r="U55" s="408"/>
    </row>
    <row r="56" spans="1:22" s="74" customFormat="1" ht="18.75" customHeight="1" collapsed="1">
      <c r="A56" s="427">
        <v>1</v>
      </c>
      <c r="B56" s="428">
        <v>4</v>
      </c>
      <c r="C56" s="429"/>
      <c r="D56" s="427"/>
      <c r="E56" s="427"/>
      <c r="F56" s="430" t="s">
        <v>65</v>
      </c>
      <c r="G56" s="431">
        <f>G57+G59+G61+G63+G65+G67+G69+G71+G74+G76+G78+G80</f>
        <v>9500000</v>
      </c>
      <c r="H56" s="82"/>
      <c r="I56" s="405"/>
      <c r="J56" s="405"/>
      <c r="K56" s="405"/>
      <c r="L56" s="405"/>
      <c r="M56" s="405"/>
      <c r="N56" s="405"/>
      <c r="O56" s="405"/>
      <c r="P56" s="405"/>
      <c r="Q56" s="405"/>
      <c r="R56" s="405"/>
      <c r="S56" s="405"/>
      <c r="T56" s="405"/>
      <c r="U56" s="405"/>
    </row>
    <row r="57" spans="1:22" s="80" customFormat="1" ht="35.25" customHeight="1">
      <c r="A57" s="432">
        <v>1</v>
      </c>
      <c r="B57" s="424">
        <v>4</v>
      </c>
      <c r="C57" s="432" t="s">
        <v>34</v>
      </c>
      <c r="D57" s="418"/>
      <c r="E57" s="418"/>
      <c r="F57" s="433" t="s">
        <v>591</v>
      </c>
      <c r="G57" s="434">
        <f>G58</f>
        <v>5000000</v>
      </c>
      <c r="H57" s="79" t="s">
        <v>48</v>
      </c>
      <c r="I57" s="487">
        <v>2000000</v>
      </c>
      <c r="J57" s="487">
        <v>3025000</v>
      </c>
      <c r="K57" s="487">
        <v>3025000</v>
      </c>
      <c r="L57" s="487">
        <v>3025000</v>
      </c>
      <c r="M57" s="487">
        <v>3025000</v>
      </c>
      <c r="N57" s="487">
        <v>3025000</v>
      </c>
      <c r="O57" s="487">
        <v>3025000</v>
      </c>
      <c r="P57" s="487">
        <v>4075000</v>
      </c>
      <c r="Q57" s="487">
        <v>4030000</v>
      </c>
      <c r="R57" s="487">
        <v>4075000</v>
      </c>
      <c r="S57" s="487">
        <v>3025000</v>
      </c>
      <c r="T57" s="487">
        <v>4075000</v>
      </c>
      <c r="U57" s="486">
        <f>SUM(I57:T57)</f>
        <v>39430000</v>
      </c>
      <c r="V57" s="499">
        <f>G57-U57</f>
        <v>-34430000</v>
      </c>
    </row>
    <row r="58" spans="1:22" s="78" customFormat="1" ht="19.5" customHeight="1">
      <c r="A58" s="91">
        <v>1</v>
      </c>
      <c r="B58" s="435">
        <v>4</v>
      </c>
      <c r="C58" s="91" t="s">
        <v>34</v>
      </c>
      <c r="D58" s="92">
        <v>5</v>
      </c>
      <c r="E58" s="92">
        <v>2</v>
      </c>
      <c r="F58" s="367" t="s">
        <v>43</v>
      </c>
      <c r="G58" s="422">
        <f>'D.2-Penj-APBDesa'!K392</f>
        <v>5000000</v>
      </c>
      <c r="H58" s="77"/>
      <c r="I58" s="408"/>
      <c r="J58" s="408"/>
      <c r="K58" s="408"/>
      <c r="L58" s="408"/>
      <c r="M58" s="408"/>
      <c r="N58" s="408"/>
      <c r="O58" s="408"/>
      <c r="P58" s="408"/>
      <c r="Q58" s="408"/>
      <c r="R58" s="408"/>
      <c r="S58" s="408"/>
      <c r="T58" s="408"/>
      <c r="U58" s="408"/>
    </row>
    <row r="59" spans="1:22" s="80" customFormat="1" ht="33.75" hidden="1" customHeight="1">
      <c r="A59" s="432">
        <v>1</v>
      </c>
      <c r="B59" s="424">
        <v>4</v>
      </c>
      <c r="C59" s="436" t="s">
        <v>37</v>
      </c>
      <c r="D59" s="418"/>
      <c r="E59" s="418"/>
      <c r="F59" s="433" t="s">
        <v>592</v>
      </c>
      <c r="G59" s="426">
        <f>G60</f>
        <v>0</v>
      </c>
      <c r="H59" s="79"/>
      <c r="I59" s="407"/>
      <c r="J59" s="407"/>
      <c r="K59" s="407"/>
      <c r="L59" s="407"/>
      <c r="M59" s="407"/>
      <c r="N59" s="407"/>
      <c r="O59" s="407"/>
      <c r="P59" s="407"/>
      <c r="Q59" s="407"/>
      <c r="R59" s="407"/>
      <c r="S59" s="407"/>
      <c r="T59" s="407"/>
      <c r="U59" s="407"/>
    </row>
    <row r="60" spans="1:22" s="78" customFormat="1" ht="19.5" hidden="1" customHeight="1">
      <c r="A60" s="91">
        <v>1</v>
      </c>
      <c r="B60" s="435">
        <v>4</v>
      </c>
      <c r="C60" s="437" t="s">
        <v>37</v>
      </c>
      <c r="D60" s="92">
        <v>5</v>
      </c>
      <c r="E60" s="92">
        <v>2</v>
      </c>
      <c r="F60" s="367" t="s">
        <v>43</v>
      </c>
      <c r="G60" s="422"/>
      <c r="H60" s="77"/>
      <c r="I60" s="408"/>
      <c r="J60" s="408"/>
      <c r="K60" s="408"/>
      <c r="L60" s="408"/>
      <c r="M60" s="408"/>
      <c r="N60" s="408"/>
      <c r="O60" s="408"/>
      <c r="P60" s="408"/>
      <c r="Q60" s="408"/>
      <c r="R60" s="408"/>
      <c r="S60" s="408"/>
      <c r="T60" s="408"/>
      <c r="U60" s="408"/>
    </row>
    <row r="61" spans="1:22" s="80" customFormat="1" ht="19.5" hidden="1" customHeight="1">
      <c r="A61" s="432">
        <v>1</v>
      </c>
      <c r="B61" s="424">
        <v>4</v>
      </c>
      <c r="C61" s="432" t="s">
        <v>39</v>
      </c>
      <c r="D61" s="418"/>
      <c r="E61" s="418"/>
      <c r="F61" s="433" t="s">
        <v>593</v>
      </c>
      <c r="G61" s="438"/>
      <c r="H61" s="79" t="s">
        <v>47</v>
      </c>
      <c r="I61" s="407"/>
      <c r="J61" s="407"/>
      <c r="K61" s="407"/>
      <c r="L61" s="407"/>
      <c r="M61" s="407"/>
      <c r="N61" s="407"/>
      <c r="O61" s="407"/>
      <c r="P61" s="407"/>
      <c r="Q61" s="407"/>
      <c r="R61" s="407"/>
      <c r="S61" s="407"/>
      <c r="T61" s="407"/>
      <c r="U61" s="486">
        <f>SUM(I61:T61)</f>
        <v>0</v>
      </c>
    </row>
    <row r="62" spans="1:22" s="78" customFormat="1" ht="19.5" hidden="1" customHeight="1">
      <c r="A62" s="91">
        <v>1</v>
      </c>
      <c r="B62" s="435">
        <v>4</v>
      </c>
      <c r="C62" s="91" t="s">
        <v>39</v>
      </c>
      <c r="D62" s="92">
        <v>5</v>
      </c>
      <c r="E62" s="92">
        <v>2</v>
      </c>
      <c r="F62" s="367" t="s">
        <v>43</v>
      </c>
      <c r="G62" s="422"/>
      <c r="H62" s="77"/>
      <c r="I62" s="408"/>
      <c r="J62" s="408"/>
      <c r="K62" s="408"/>
      <c r="L62" s="408"/>
      <c r="M62" s="408"/>
      <c r="N62" s="408"/>
      <c r="O62" s="408"/>
      <c r="P62" s="408"/>
      <c r="Q62" s="408"/>
      <c r="R62" s="408"/>
      <c r="S62" s="408"/>
      <c r="T62" s="408"/>
      <c r="U62" s="408"/>
    </row>
    <row r="63" spans="1:22" s="80" customFormat="1" ht="41.25" hidden="1" customHeight="1">
      <c r="A63" s="432">
        <v>1</v>
      </c>
      <c r="B63" s="424">
        <v>4</v>
      </c>
      <c r="C63" s="436" t="s">
        <v>41</v>
      </c>
      <c r="D63" s="418"/>
      <c r="E63" s="418"/>
      <c r="F63" s="433" t="s">
        <v>594</v>
      </c>
      <c r="G63" s="426"/>
      <c r="H63" s="79" t="s">
        <v>44</v>
      </c>
      <c r="I63" s="407"/>
      <c r="J63" s="407"/>
      <c r="K63" s="407"/>
      <c r="L63" s="407"/>
      <c r="M63" s="407"/>
      <c r="N63" s="407"/>
      <c r="O63" s="407"/>
      <c r="P63" s="407"/>
      <c r="Q63" s="407"/>
      <c r="R63" s="407"/>
      <c r="S63" s="407"/>
      <c r="T63" s="407"/>
      <c r="U63" s="407"/>
    </row>
    <row r="64" spans="1:22" s="78" customFormat="1" ht="19.5" hidden="1" customHeight="1">
      <c r="A64" s="91">
        <v>1</v>
      </c>
      <c r="B64" s="435">
        <v>4</v>
      </c>
      <c r="C64" s="437" t="s">
        <v>41</v>
      </c>
      <c r="D64" s="92">
        <v>5</v>
      </c>
      <c r="E64" s="92">
        <v>2</v>
      </c>
      <c r="F64" s="367" t="s">
        <v>43</v>
      </c>
      <c r="G64" s="422"/>
      <c r="H64" s="77"/>
      <c r="I64" s="408"/>
      <c r="J64" s="472"/>
      <c r="K64" s="408"/>
      <c r="L64" s="408"/>
      <c r="M64" s="408"/>
      <c r="N64" s="408"/>
      <c r="O64" s="408"/>
      <c r="P64" s="408"/>
      <c r="Q64" s="408"/>
      <c r="R64" s="408"/>
      <c r="S64" s="408"/>
      <c r="T64" s="408"/>
      <c r="U64" s="486">
        <f>SUM(I64:T64)</f>
        <v>0</v>
      </c>
    </row>
    <row r="65" spans="1:21" s="80" customFormat="1" ht="19.5" hidden="1" customHeight="1">
      <c r="A65" s="432">
        <v>1</v>
      </c>
      <c r="B65" s="424">
        <v>4</v>
      </c>
      <c r="C65" s="432" t="s">
        <v>45</v>
      </c>
      <c r="D65" s="418"/>
      <c r="E65" s="418"/>
      <c r="F65" s="425" t="s">
        <v>70</v>
      </c>
      <c r="G65" s="382"/>
      <c r="H65" s="79"/>
      <c r="I65" s="407"/>
      <c r="J65" s="407"/>
      <c r="K65" s="407"/>
      <c r="L65" s="407"/>
      <c r="M65" s="407"/>
      <c r="N65" s="407"/>
      <c r="O65" s="407"/>
      <c r="P65" s="407"/>
      <c r="Q65" s="407"/>
      <c r="R65" s="407"/>
      <c r="S65" s="407"/>
      <c r="T65" s="407"/>
      <c r="U65" s="407"/>
    </row>
    <row r="66" spans="1:21" s="78" customFormat="1" ht="19.5" hidden="1" customHeight="1">
      <c r="A66" s="91">
        <v>1</v>
      </c>
      <c r="B66" s="435">
        <v>4</v>
      </c>
      <c r="C66" s="91" t="s">
        <v>45</v>
      </c>
      <c r="D66" s="92">
        <v>5</v>
      </c>
      <c r="E66" s="92">
        <v>2</v>
      </c>
      <c r="F66" s="367" t="s">
        <v>43</v>
      </c>
      <c r="G66" s="422"/>
      <c r="H66" s="77"/>
      <c r="I66" s="408"/>
      <c r="J66" s="408"/>
      <c r="K66" s="408"/>
      <c r="L66" s="408"/>
      <c r="M66" s="408"/>
      <c r="N66" s="408"/>
      <c r="O66" s="408"/>
      <c r="P66" s="408"/>
      <c r="Q66" s="408"/>
      <c r="R66" s="408"/>
      <c r="S66" s="408"/>
      <c r="T66" s="408"/>
      <c r="U66" s="408"/>
    </row>
    <row r="67" spans="1:21" s="80" customFormat="1" ht="36.950000000000003" hidden="1" customHeight="1">
      <c r="A67" s="439">
        <v>1</v>
      </c>
      <c r="B67" s="424">
        <v>4</v>
      </c>
      <c r="C67" s="440" t="s">
        <v>49</v>
      </c>
      <c r="D67" s="418"/>
      <c r="E67" s="418"/>
      <c r="F67" s="433" t="s">
        <v>595</v>
      </c>
      <c r="G67" s="426"/>
      <c r="H67" s="79"/>
      <c r="I67" s="407"/>
      <c r="J67" s="407"/>
      <c r="K67" s="407"/>
      <c r="L67" s="407"/>
      <c r="M67" s="407"/>
      <c r="N67" s="407"/>
      <c r="O67" s="407"/>
      <c r="P67" s="407"/>
      <c r="Q67" s="407"/>
      <c r="R67" s="407"/>
      <c r="S67" s="407"/>
      <c r="T67" s="407"/>
      <c r="U67" s="407"/>
    </row>
    <row r="68" spans="1:21" s="78" customFormat="1" ht="19.5" hidden="1" customHeight="1">
      <c r="A68" s="441">
        <v>1</v>
      </c>
      <c r="B68" s="435">
        <v>4</v>
      </c>
      <c r="C68" s="442" t="s">
        <v>49</v>
      </c>
      <c r="D68" s="92">
        <v>5</v>
      </c>
      <c r="E68" s="92">
        <v>2</v>
      </c>
      <c r="F68" s="367" t="s">
        <v>43</v>
      </c>
      <c r="G68" s="422"/>
      <c r="H68" s="77"/>
      <c r="I68" s="408"/>
      <c r="J68" s="408"/>
      <c r="K68" s="408"/>
      <c r="L68" s="408"/>
      <c r="M68" s="408"/>
      <c r="N68" s="408"/>
      <c r="O68" s="408"/>
      <c r="P68" s="408"/>
      <c r="Q68" s="408"/>
      <c r="R68" s="408"/>
      <c r="S68" s="408"/>
      <c r="T68" s="408"/>
      <c r="U68" s="408"/>
    </row>
    <row r="69" spans="1:21" s="80" customFormat="1" ht="51.75" hidden="1" customHeight="1">
      <c r="A69" s="439">
        <v>1</v>
      </c>
      <c r="B69" s="424">
        <v>4</v>
      </c>
      <c r="C69" s="439" t="s">
        <v>51</v>
      </c>
      <c r="D69" s="418"/>
      <c r="E69" s="418"/>
      <c r="F69" s="433" t="s">
        <v>596</v>
      </c>
      <c r="G69" s="426"/>
      <c r="H69" s="79" t="s">
        <v>44</v>
      </c>
      <c r="I69" s="407"/>
      <c r="J69" s="487"/>
      <c r="K69" s="407"/>
      <c r="L69" s="407"/>
      <c r="M69" s="407"/>
      <c r="N69" s="407"/>
      <c r="O69" s="407"/>
      <c r="P69" s="407"/>
      <c r="Q69" s="407"/>
      <c r="R69" s="407"/>
      <c r="S69" s="407"/>
      <c r="T69" s="407"/>
      <c r="U69" s="486">
        <f>SUM(I69:T69)</f>
        <v>0</v>
      </c>
    </row>
    <row r="70" spans="1:21" s="78" customFormat="1" ht="19.5" hidden="1" customHeight="1">
      <c r="A70" s="441">
        <v>1</v>
      </c>
      <c r="B70" s="435">
        <v>4</v>
      </c>
      <c r="C70" s="441" t="s">
        <v>51</v>
      </c>
      <c r="D70" s="92">
        <v>5</v>
      </c>
      <c r="E70" s="92">
        <v>2</v>
      </c>
      <c r="F70" s="367" t="s">
        <v>43</v>
      </c>
      <c r="G70" s="422"/>
      <c r="H70" s="77"/>
      <c r="I70" s="408"/>
      <c r="J70" s="408"/>
      <c r="K70" s="408"/>
      <c r="L70" s="408"/>
      <c r="M70" s="408"/>
      <c r="N70" s="408"/>
      <c r="O70" s="408"/>
      <c r="P70" s="408"/>
      <c r="Q70" s="408"/>
      <c r="R70" s="408"/>
      <c r="S70" s="408"/>
      <c r="T70" s="408"/>
      <c r="U70" s="408"/>
    </row>
    <row r="71" spans="1:21" s="80" customFormat="1" ht="19.5" hidden="1" customHeight="1">
      <c r="A71" s="432">
        <v>1</v>
      </c>
      <c r="B71" s="424">
        <v>4</v>
      </c>
      <c r="C71" s="436" t="s">
        <v>73</v>
      </c>
      <c r="D71" s="418"/>
      <c r="E71" s="418"/>
      <c r="F71" s="425" t="s">
        <v>74</v>
      </c>
      <c r="G71" s="382"/>
      <c r="H71" s="79"/>
      <c r="I71" s="407"/>
      <c r="J71" s="407"/>
      <c r="K71" s="407"/>
      <c r="L71" s="407"/>
      <c r="M71" s="407"/>
      <c r="N71" s="407"/>
      <c r="O71" s="407"/>
      <c r="P71" s="407"/>
      <c r="Q71" s="407"/>
      <c r="R71" s="407"/>
      <c r="S71" s="407"/>
      <c r="T71" s="407"/>
      <c r="U71" s="407"/>
    </row>
    <row r="72" spans="1:21" s="78" customFormat="1" ht="19.5" hidden="1" customHeight="1">
      <c r="A72" s="91">
        <v>1</v>
      </c>
      <c r="B72" s="435">
        <v>4</v>
      </c>
      <c r="C72" s="437" t="s">
        <v>73</v>
      </c>
      <c r="D72" s="92">
        <v>5</v>
      </c>
      <c r="E72" s="92">
        <v>2</v>
      </c>
      <c r="F72" s="367" t="s">
        <v>43</v>
      </c>
      <c r="G72" s="422"/>
      <c r="H72" s="77"/>
      <c r="I72" s="408"/>
      <c r="J72" s="408"/>
      <c r="K72" s="408"/>
      <c r="L72" s="408"/>
      <c r="M72" s="408"/>
      <c r="N72" s="408"/>
      <c r="O72" s="408"/>
      <c r="P72" s="408"/>
      <c r="Q72" s="408"/>
      <c r="R72" s="408"/>
      <c r="S72" s="408"/>
      <c r="T72" s="408"/>
      <c r="U72" s="408"/>
    </row>
    <row r="73" spans="1:21" s="81" customFormat="1" ht="19.5" hidden="1" customHeight="1">
      <c r="A73" s="91">
        <v>1</v>
      </c>
      <c r="B73" s="435">
        <v>4</v>
      </c>
      <c r="C73" s="437" t="s">
        <v>73</v>
      </c>
      <c r="D73" s="92">
        <v>5</v>
      </c>
      <c r="E73" s="92">
        <v>3</v>
      </c>
      <c r="F73" s="367" t="s">
        <v>55</v>
      </c>
      <c r="G73" s="422"/>
      <c r="H73" s="77"/>
      <c r="I73" s="408"/>
      <c r="J73" s="408"/>
      <c r="K73" s="408"/>
      <c r="L73" s="408"/>
      <c r="M73" s="408"/>
      <c r="N73" s="408"/>
      <c r="O73" s="408"/>
      <c r="P73" s="408"/>
      <c r="Q73" s="408"/>
      <c r="R73" s="408"/>
      <c r="S73" s="408"/>
      <c r="T73" s="408"/>
      <c r="U73" s="408"/>
    </row>
    <row r="74" spans="1:21" s="80" customFormat="1" ht="32.25" hidden="1" customHeight="1">
      <c r="A74" s="439">
        <v>1</v>
      </c>
      <c r="B74" s="424">
        <v>4</v>
      </c>
      <c r="C74" s="439" t="s">
        <v>75</v>
      </c>
      <c r="D74" s="418"/>
      <c r="E74" s="418"/>
      <c r="F74" s="433" t="s">
        <v>597</v>
      </c>
      <c r="G74" s="426"/>
      <c r="H74" s="79"/>
      <c r="I74" s="407"/>
      <c r="J74" s="407"/>
      <c r="K74" s="407"/>
      <c r="L74" s="407"/>
      <c r="M74" s="407"/>
      <c r="N74" s="407"/>
      <c r="O74" s="407"/>
      <c r="P74" s="407"/>
      <c r="Q74" s="407"/>
      <c r="R74" s="407"/>
      <c r="S74" s="407"/>
      <c r="T74" s="407"/>
      <c r="U74" s="407"/>
    </row>
    <row r="75" spans="1:21" s="78" customFormat="1" ht="19.5" hidden="1" customHeight="1">
      <c r="A75" s="441">
        <v>1</v>
      </c>
      <c r="B75" s="435">
        <v>4</v>
      </c>
      <c r="C75" s="441" t="s">
        <v>75</v>
      </c>
      <c r="D75" s="92">
        <v>5</v>
      </c>
      <c r="E75" s="92">
        <v>2</v>
      </c>
      <c r="F75" s="367" t="s">
        <v>43</v>
      </c>
      <c r="G75" s="422"/>
      <c r="H75" s="77"/>
      <c r="I75" s="408"/>
      <c r="J75" s="408"/>
      <c r="K75" s="408"/>
      <c r="L75" s="408"/>
      <c r="M75" s="408"/>
      <c r="N75" s="408"/>
      <c r="O75" s="408"/>
      <c r="P75" s="408"/>
      <c r="Q75" s="408"/>
      <c r="R75" s="408"/>
      <c r="S75" s="408"/>
      <c r="T75" s="408"/>
      <c r="U75" s="408"/>
    </row>
    <row r="76" spans="1:21" s="80" customFormat="1" ht="34.5" customHeight="1">
      <c r="A76" s="439">
        <v>1</v>
      </c>
      <c r="B76" s="424">
        <v>4</v>
      </c>
      <c r="C76" s="440" t="s">
        <v>77</v>
      </c>
      <c r="D76" s="418"/>
      <c r="E76" s="418"/>
      <c r="F76" s="433" t="s">
        <v>598</v>
      </c>
      <c r="G76" s="426">
        <f>G77</f>
        <v>3500000</v>
      </c>
      <c r="H76" s="79" t="s">
        <v>44</v>
      </c>
      <c r="I76" s="407"/>
      <c r="J76" s="407"/>
      <c r="K76" s="407"/>
      <c r="L76" s="407"/>
      <c r="M76" s="407"/>
      <c r="N76" s="407"/>
      <c r="O76" s="407"/>
      <c r="P76" s="407"/>
      <c r="Q76" s="407"/>
      <c r="R76" s="407"/>
      <c r="S76" s="407"/>
      <c r="T76" s="407"/>
      <c r="U76" s="407"/>
    </row>
    <row r="77" spans="1:21" s="78" customFormat="1" ht="19.5" customHeight="1">
      <c r="A77" s="441">
        <v>1</v>
      </c>
      <c r="B77" s="435">
        <v>4</v>
      </c>
      <c r="C77" s="442" t="s">
        <v>77</v>
      </c>
      <c r="D77" s="92">
        <v>5</v>
      </c>
      <c r="E77" s="92">
        <v>2</v>
      </c>
      <c r="F77" s="367" t="s">
        <v>43</v>
      </c>
      <c r="G77" s="422">
        <f>'D.2-Penj-APBDesa'!K567</f>
        <v>3500000</v>
      </c>
      <c r="H77" s="77"/>
      <c r="I77" s="408"/>
      <c r="J77" s="408"/>
      <c r="K77" s="408"/>
      <c r="L77" s="486">
        <f>G77</f>
        <v>3500000</v>
      </c>
      <c r="M77" s="408"/>
      <c r="N77" s="408"/>
      <c r="O77" s="408"/>
      <c r="P77" s="408"/>
      <c r="Q77" s="408"/>
      <c r="R77" s="408"/>
      <c r="S77" s="408"/>
      <c r="T77" s="408"/>
      <c r="U77" s="486">
        <f>SUM(I77:T77)</f>
        <v>3500000</v>
      </c>
    </row>
    <row r="78" spans="1:21" s="80" customFormat="1" ht="39.75" hidden="1" customHeight="1" outlineLevel="1">
      <c r="A78" s="439">
        <v>1</v>
      </c>
      <c r="B78" s="424">
        <v>4</v>
      </c>
      <c r="C78" s="439" t="s">
        <v>79</v>
      </c>
      <c r="D78" s="418"/>
      <c r="E78" s="418"/>
      <c r="F78" s="433" t="s">
        <v>80</v>
      </c>
      <c r="G78" s="426">
        <f>G79</f>
        <v>1000000</v>
      </c>
      <c r="H78" s="79"/>
      <c r="I78" s="407"/>
      <c r="J78" s="407"/>
      <c r="K78" s="407"/>
      <c r="L78" s="407"/>
      <c r="M78" s="407"/>
      <c r="N78" s="407"/>
      <c r="O78" s="407"/>
      <c r="P78" s="407"/>
      <c r="Q78" s="407"/>
      <c r="R78" s="407"/>
      <c r="S78" s="407"/>
      <c r="T78" s="407"/>
      <c r="U78" s="407"/>
    </row>
    <row r="79" spans="1:21" s="78" customFormat="1" ht="19.5" hidden="1" customHeight="1" outlineLevel="1">
      <c r="A79" s="441">
        <v>1</v>
      </c>
      <c r="B79" s="435">
        <v>4</v>
      </c>
      <c r="C79" s="441" t="s">
        <v>79</v>
      </c>
      <c r="D79" s="92">
        <v>5</v>
      </c>
      <c r="E79" s="92">
        <v>2</v>
      </c>
      <c r="F79" s="367" t="s">
        <v>43</v>
      </c>
      <c r="G79" s="422">
        <f>'D.2-Penj-APBDesa'!K586</f>
        <v>1000000</v>
      </c>
      <c r="H79" s="77"/>
      <c r="I79" s="408"/>
      <c r="J79" s="408"/>
      <c r="K79" s="408"/>
      <c r="L79" s="408"/>
      <c r="M79" s="408"/>
      <c r="N79" s="408"/>
      <c r="O79" s="408"/>
      <c r="P79" s="408"/>
      <c r="Q79" s="408"/>
      <c r="R79" s="408"/>
      <c r="S79" s="408"/>
      <c r="T79" s="408"/>
      <c r="U79" s="408"/>
    </row>
    <row r="80" spans="1:21" s="80" customFormat="1" ht="40.5" hidden="1" customHeight="1" outlineLevel="1">
      <c r="A80" s="439">
        <v>1</v>
      </c>
      <c r="B80" s="424">
        <v>4</v>
      </c>
      <c r="C80" s="439" t="s">
        <v>585</v>
      </c>
      <c r="D80" s="418"/>
      <c r="E80" s="418"/>
      <c r="F80" s="433" t="s">
        <v>599</v>
      </c>
      <c r="G80" s="426">
        <f>G81</f>
        <v>0</v>
      </c>
      <c r="H80" s="79"/>
      <c r="I80" s="407"/>
      <c r="J80" s="407"/>
      <c r="K80" s="407"/>
      <c r="L80" s="407"/>
      <c r="M80" s="407"/>
      <c r="N80" s="407"/>
      <c r="O80" s="407"/>
      <c r="P80" s="407"/>
      <c r="Q80" s="407"/>
      <c r="R80" s="407"/>
      <c r="S80" s="407"/>
      <c r="T80" s="407"/>
      <c r="U80" s="407"/>
    </row>
    <row r="81" spans="1:21" s="78" customFormat="1" ht="19.5" hidden="1" customHeight="1" outlineLevel="1">
      <c r="A81" s="441">
        <v>1</v>
      </c>
      <c r="B81" s="435">
        <v>4</v>
      </c>
      <c r="C81" s="441" t="s">
        <v>585</v>
      </c>
      <c r="D81" s="92">
        <v>5</v>
      </c>
      <c r="E81" s="92">
        <v>2</v>
      </c>
      <c r="F81" s="367" t="s">
        <v>43</v>
      </c>
      <c r="G81" s="422">
        <f>'D.2-Penj-APBDesa'!K604</f>
        <v>0</v>
      </c>
      <c r="H81" s="77"/>
      <c r="I81" s="408"/>
      <c r="J81" s="408"/>
      <c r="K81" s="408"/>
      <c r="L81" s="408"/>
      <c r="M81" s="408"/>
      <c r="N81" s="408"/>
      <c r="O81" s="408"/>
      <c r="P81" s="408"/>
      <c r="Q81" s="408"/>
      <c r="R81" s="408"/>
      <c r="S81" s="408"/>
      <c r="T81" s="408"/>
      <c r="U81" s="408"/>
    </row>
    <row r="82" spans="1:21" s="78" customFormat="1" ht="19.5" hidden="1" customHeight="1" outlineLevel="1">
      <c r="A82" s="441">
        <v>1</v>
      </c>
      <c r="B82" s="435">
        <v>4</v>
      </c>
      <c r="C82" s="441" t="s">
        <v>585</v>
      </c>
      <c r="D82" s="92">
        <v>5</v>
      </c>
      <c r="E82" s="92">
        <v>3</v>
      </c>
      <c r="F82" s="367" t="s">
        <v>55</v>
      </c>
      <c r="G82" s="422">
        <f>'D.2-Penj-APBDesa'!K623</f>
        <v>0</v>
      </c>
      <c r="H82" s="77"/>
      <c r="I82" s="408"/>
      <c r="J82" s="408"/>
      <c r="K82" s="408"/>
      <c r="L82" s="408"/>
      <c r="M82" s="408"/>
      <c r="N82" s="408"/>
      <c r="O82" s="408"/>
      <c r="P82" s="408"/>
      <c r="Q82" s="408"/>
      <c r="R82" s="408"/>
      <c r="S82" s="408"/>
      <c r="T82" s="408"/>
      <c r="U82" s="408"/>
    </row>
    <row r="83" spans="1:21" s="74" customFormat="1" ht="19.5" hidden="1" customHeight="1" outlineLevel="1">
      <c r="A83" s="443">
        <v>1</v>
      </c>
      <c r="B83" s="444">
        <v>5</v>
      </c>
      <c r="C83" s="445"/>
      <c r="D83" s="380"/>
      <c r="E83" s="380"/>
      <c r="F83" s="446" t="s">
        <v>81</v>
      </c>
      <c r="G83" s="447">
        <f>G84+G86+G88+G90+G92+G94+G96+G99</f>
        <v>0</v>
      </c>
      <c r="H83" s="73"/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</row>
    <row r="84" spans="1:21" s="80" customFormat="1" ht="19.5" hidden="1" customHeight="1" outlineLevel="1">
      <c r="A84" s="439">
        <v>1</v>
      </c>
      <c r="B84" s="424">
        <v>5</v>
      </c>
      <c r="C84" s="440" t="s">
        <v>34</v>
      </c>
      <c r="D84" s="418"/>
      <c r="E84" s="418"/>
      <c r="F84" s="433" t="s">
        <v>82</v>
      </c>
      <c r="G84" s="426">
        <f>G75</f>
        <v>0</v>
      </c>
      <c r="H84" s="79"/>
      <c r="I84" s="407"/>
      <c r="J84" s="407"/>
      <c r="K84" s="407"/>
      <c r="L84" s="407"/>
      <c r="M84" s="407"/>
      <c r="N84" s="407"/>
      <c r="O84" s="407"/>
      <c r="P84" s="407"/>
      <c r="Q84" s="407"/>
      <c r="R84" s="407"/>
      <c r="S84" s="407"/>
      <c r="T84" s="407"/>
      <c r="U84" s="407"/>
    </row>
    <row r="85" spans="1:21" s="78" customFormat="1" ht="19.5" hidden="1" customHeight="1" outlineLevel="1">
      <c r="A85" s="441">
        <v>1</v>
      </c>
      <c r="B85" s="435">
        <v>5</v>
      </c>
      <c r="C85" s="442" t="s">
        <v>34</v>
      </c>
      <c r="D85" s="92">
        <v>5</v>
      </c>
      <c r="E85" s="92">
        <v>3</v>
      </c>
      <c r="F85" s="367" t="s">
        <v>55</v>
      </c>
      <c r="G85" s="422">
        <f>'D.2-Penj-APBDesa'!K635</f>
        <v>0</v>
      </c>
      <c r="H85" s="77"/>
      <c r="I85" s="408"/>
      <c r="J85" s="408"/>
      <c r="K85" s="408"/>
      <c r="L85" s="408"/>
      <c r="M85" s="408"/>
      <c r="N85" s="408"/>
      <c r="O85" s="408"/>
      <c r="P85" s="408"/>
      <c r="Q85" s="408"/>
      <c r="R85" s="408"/>
      <c r="S85" s="408"/>
      <c r="T85" s="408"/>
      <c r="U85" s="408"/>
    </row>
    <row r="86" spans="1:21" s="80" customFormat="1" ht="39.950000000000003" hidden="1" customHeight="1" outlineLevel="1">
      <c r="A86" s="439">
        <v>1</v>
      </c>
      <c r="B86" s="424">
        <v>5</v>
      </c>
      <c r="C86" s="440" t="s">
        <v>37</v>
      </c>
      <c r="D86" s="418"/>
      <c r="E86" s="418"/>
      <c r="F86" s="433" t="s">
        <v>600</v>
      </c>
      <c r="G86" s="426">
        <f>G87</f>
        <v>0</v>
      </c>
      <c r="H86" s="79"/>
      <c r="I86" s="407"/>
      <c r="J86" s="407"/>
      <c r="K86" s="407"/>
      <c r="L86" s="407"/>
      <c r="M86" s="407"/>
      <c r="N86" s="407"/>
      <c r="O86" s="407"/>
      <c r="P86" s="407"/>
      <c r="Q86" s="407"/>
      <c r="R86" s="407"/>
      <c r="S86" s="407"/>
      <c r="T86" s="407"/>
      <c r="U86" s="407"/>
    </row>
    <row r="87" spans="1:21" s="78" customFormat="1" ht="19.5" hidden="1" customHeight="1" outlineLevel="1">
      <c r="A87" s="441">
        <v>1</v>
      </c>
      <c r="B87" s="435">
        <v>5</v>
      </c>
      <c r="C87" s="442" t="s">
        <v>37</v>
      </c>
      <c r="D87" s="92">
        <v>5</v>
      </c>
      <c r="E87" s="92">
        <v>2</v>
      </c>
      <c r="F87" s="367" t="s">
        <v>43</v>
      </c>
      <c r="G87" s="422">
        <f>'D.2-Penj-APBDesa'!K640</f>
        <v>0</v>
      </c>
      <c r="H87" s="77"/>
      <c r="I87" s="408"/>
      <c r="J87" s="408"/>
      <c r="K87" s="408"/>
      <c r="L87" s="408"/>
      <c r="M87" s="408"/>
      <c r="N87" s="408"/>
      <c r="O87" s="408"/>
      <c r="P87" s="408"/>
      <c r="Q87" s="408"/>
      <c r="R87" s="408"/>
      <c r="S87" s="408"/>
      <c r="T87" s="408"/>
      <c r="U87" s="408"/>
    </row>
    <row r="88" spans="1:21" s="80" customFormat="1" ht="19.5" hidden="1" customHeight="1" outlineLevel="1">
      <c r="A88" s="439">
        <v>1</v>
      </c>
      <c r="B88" s="424">
        <v>5</v>
      </c>
      <c r="C88" s="440" t="s">
        <v>39</v>
      </c>
      <c r="D88" s="418"/>
      <c r="E88" s="418"/>
      <c r="F88" s="433" t="s">
        <v>84</v>
      </c>
      <c r="G88" s="426">
        <f>G89</f>
        <v>0</v>
      </c>
      <c r="H88" s="79"/>
      <c r="I88" s="407"/>
      <c r="J88" s="407"/>
      <c r="K88" s="407"/>
      <c r="L88" s="407"/>
      <c r="M88" s="407"/>
      <c r="N88" s="407"/>
      <c r="O88" s="407"/>
      <c r="P88" s="407"/>
      <c r="Q88" s="407"/>
      <c r="R88" s="407"/>
      <c r="S88" s="407"/>
      <c r="T88" s="407"/>
      <c r="U88" s="407"/>
    </row>
    <row r="89" spans="1:21" s="78" customFormat="1" ht="19.5" hidden="1" customHeight="1" outlineLevel="1">
      <c r="A89" s="441">
        <v>1</v>
      </c>
      <c r="B89" s="435">
        <v>5</v>
      </c>
      <c r="C89" s="442" t="s">
        <v>39</v>
      </c>
      <c r="D89" s="92">
        <v>5</v>
      </c>
      <c r="E89" s="92">
        <v>2</v>
      </c>
      <c r="F89" s="367" t="s">
        <v>43</v>
      </c>
      <c r="G89" s="422">
        <f>'D.2-Penj-APBDesa'!K658</f>
        <v>0</v>
      </c>
      <c r="H89" s="77"/>
      <c r="I89" s="408"/>
      <c r="J89" s="408"/>
      <c r="K89" s="408"/>
      <c r="L89" s="408"/>
      <c r="M89" s="408"/>
      <c r="N89" s="408"/>
      <c r="O89" s="408"/>
      <c r="P89" s="408"/>
      <c r="Q89" s="408"/>
      <c r="R89" s="408"/>
      <c r="S89" s="408"/>
      <c r="T89" s="408"/>
      <c r="U89" s="408"/>
    </row>
    <row r="90" spans="1:21" s="80" customFormat="1" ht="19.5" hidden="1" customHeight="1" outlineLevel="1">
      <c r="A90" s="439">
        <v>1</v>
      </c>
      <c r="B90" s="424">
        <v>5</v>
      </c>
      <c r="C90" s="440" t="s">
        <v>41</v>
      </c>
      <c r="D90" s="418"/>
      <c r="E90" s="418"/>
      <c r="F90" s="433" t="s">
        <v>85</v>
      </c>
      <c r="G90" s="426">
        <f>G91</f>
        <v>0</v>
      </c>
      <c r="H90" s="79"/>
      <c r="I90" s="407"/>
      <c r="J90" s="407"/>
      <c r="K90" s="407"/>
      <c r="L90" s="407"/>
      <c r="M90" s="407"/>
      <c r="N90" s="407"/>
      <c r="O90" s="407"/>
      <c r="P90" s="407"/>
      <c r="Q90" s="407"/>
      <c r="R90" s="407"/>
      <c r="S90" s="407"/>
      <c r="T90" s="407"/>
      <c r="U90" s="407"/>
    </row>
    <row r="91" spans="1:21" s="78" customFormat="1" ht="19.5" hidden="1" customHeight="1" outlineLevel="1">
      <c r="A91" s="441">
        <v>1</v>
      </c>
      <c r="B91" s="435">
        <v>5</v>
      </c>
      <c r="C91" s="442" t="s">
        <v>41</v>
      </c>
      <c r="D91" s="92">
        <v>5</v>
      </c>
      <c r="E91" s="92">
        <v>2</v>
      </c>
      <c r="F91" s="367" t="s">
        <v>43</v>
      </c>
      <c r="G91" s="422">
        <f>'D.2-Penj-APBDesa'!K681</f>
        <v>0</v>
      </c>
      <c r="H91" s="77"/>
      <c r="I91" s="408"/>
      <c r="J91" s="408"/>
      <c r="K91" s="408"/>
      <c r="L91" s="408"/>
      <c r="M91" s="408"/>
      <c r="N91" s="408"/>
      <c r="O91" s="408"/>
      <c r="P91" s="408"/>
      <c r="Q91" s="408"/>
      <c r="R91" s="408"/>
      <c r="S91" s="408"/>
      <c r="T91" s="408"/>
      <c r="U91" s="408"/>
    </row>
    <row r="92" spans="1:21" s="80" customFormat="1" ht="19.5" hidden="1" customHeight="1" outlineLevel="1">
      <c r="A92" s="439">
        <v>1</v>
      </c>
      <c r="B92" s="424">
        <v>5</v>
      </c>
      <c r="C92" s="440" t="s">
        <v>45</v>
      </c>
      <c r="D92" s="418"/>
      <c r="E92" s="418"/>
      <c r="F92" s="433" t="s">
        <v>86</v>
      </c>
      <c r="G92" s="426">
        <f>G93</f>
        <v>0</v>
      </c>
      <c r="H92" s="79"/>
      <c r="I92" s="407"/>
      <c r="J92" s="407"/>
      <c r="K92" s="407"/>
      <c r="L92" s="407"/>
      <c r="M92" s="407"/>
      <c r="N92" s="407"/>
      <c r="O92" s="407"/>
      <c r="P92" s="407"/>
      <c r="Q92" s="407"/>
      <c r="R92" s="407"/>
      <c r="S92" s="407"/>
      <c r="T92" s="407"/>
      <c r="U92" s="407"/>
    </row>
    <row r="93" spans="1:21" s="78" customFormat="1" ht="19.5" hidden="1" customHeight="1" outlineLevel="1">
      <c r="A93" s="441">
        <v>1</v>
      </c>
      <c r="B93" s="435">
        <v>5</v>
      </c>
      <c r="C93" s="442" t="s">
        <v>45</v>
      </c>
      <c r="D93" s="92">
        <v>5</v>
      </c>
      <c r="E93" s="92">
        <v>2</v>
      </c>
      <c r="F93" s="367" t="s">
        <v>43</v>
      </c>
      <c r="G93" s="422">
        <f>'D.2-Penj-APBDesa'!K697</f>
        <v>0</v>
      </c>
      <c r="H93" s="77"/>
      <c r="I93" s="408"/>
      <c r="J93" s="408"/>
      <c r="K93" s="408"/>
      <c r="L93" s="408"/>
      <c r="M93" s="408"/>
      <c r="N93" s="408"/>
      <c r="O93" s="408"/>
      <c r="P93" s="408"/>
      <c r="Q93" s="408"/>
      <c r="R93" s="408"/>
      <c r="S93" s="408"/>
      <c r="T93" s="408"/>
      <c r="U93" s="408"/>
    </row>
    <row r="94" spans="1:21" s="80" customFormat="1" ht="19.5" hidden="1" customHeight="1" outlineLevel="1">
      <c r="A94" s="439">
        <v>1</v>
      </c>
      <c r="B94" s="424">
        <v>5</v>
      </c>
      <c r="C94" s="440" t="s">
        <v>49</v>
      </c>
      <c r="D94" s="418"/>
      <c r="E94" s="418"/>
      <c r="F94" s="433" t="s">
        <v>87</v>
      </c>
      <c r="G94" s="426">
        <f>G95</f>
        <v>0</v>
      </c>
      <c r="H94" s="79"/>
      <c r="I94" s="407"/>
      <c r="J94" s="407"/>
      <c r="K94" s="407"/>
      <c r="L94" s="407"/>
      <c r="M94" s="407"/>
      <c r="N94" s="407"/>
      <c r="O94" s="407"/>
      <c r="P94" s="407"/>
      <c r="Q94" s="407"/>
      <c r="R94" s="407"/>
      <c r="S94" s="407"/>
      <c r="T94" s="407"/>
      <c r="U94" s="407"/>
    </row>
    <row r="95" spans="1:21" s="78" customFormat="1" ht="19.5" hidden="1" customHeight="1" outlineLevel="1">
      <c r="A95" s="441">
        <v>1</v>
      </c>
      <c r="B95" s="435">
        <v>5</v>
      </c>
      <c r="C95" s="442" t="s">
        <v>49</v>
      </c>
      <c r="D95" s="92">
        <v>5</v>
      </c>
      <c r="E95" s="92">
        <v>2</v>
      </c>
      <c r="F95" s="367" t="s">
        <v>43</v>
      </c>
      <c r="G95" s="422">
        <f>'D.2-Penj-APBDesa'!K714</f>
        <v>0</v>
      </c>
      <c r="H95" s="77"/>
      <c r="I95" s="408"/>
      <c r="J95" s="408"/>
      <c r="K95" s="408"/>
      <c r="L95" s="408"/>
      <c r="M95" s="408"/>
      <c r="N95" s="408"/>
      <c r="O95" s="408"/>
      <c r="P95" s="408"/>
      <c r="Q95" s="408"/>
      <c r="R95" s="408"/>
      <c r="S95" s="408"/>
      <c r="T95" s="408"/>
      <c r="U95" s="408"/>
    </row>
    <row r="96" spans="1:21" s="80" customFormat="1" ht="19.5" hidden="1" customHeight="1" outlineLevel="1">
      <c r="A96" s="439">
        <v>1</v>
      </c>
      <c r="B96" s="424">
        <v>5</v>
      </c>
      <c r="C96" s="440" t="s">
        <v>51</v>
      </c>
      <c r="D96" s="418"/>
      <c r="E96" s="418"/>
      <c r="F96" s="433" t="s">
        <v>88</v>
      </c>
      <c r="G96" s="426">
        <f>G97+G98</f>
        <v>0</v>
      </c>
      <c r="H96" s="79"/>
      <c r="I96" s="407"/>
      <c r="J96" s="407"/>
      <c r="K96" s="407"/>
      <c r="L96" s="407"/>
      <c r="M96" s="407"/>
      <c r="N96" s="407"/>
      <c r="O96" s="407"/>
      <c r="P96" s="407"/>
      <c r="Q96" s="407"/>
      <c r="R96" s="407"/>
      <c r="S96" s="407"/>
      <c r="T96" s="407"/>
      <c r="U96" s="407"/>
    </row>
    <row r="97" spans="1:21" s="78" customFormat="1" ht="19.5" hidden="1" customHeight="1" outlineLevel="1">
      <c r="A97" s="441">
        <v>1</v>
      </c>
      <c r="B97" s="435">
        <v>5</v>
      </c>
      <c r="C97" s="442" t="s">
        <v>51</v>
      </c>
      <c r="D97" s="92">
        <v>5</v>
      </c>
      <c r="E97" s="92">
        <v>2</v>
      </c>
      <c r="F97" s="367" t="s">
        <v>43</v>
      </c>
      <c r="G97" s="422">
        <f>'D.2-Penj-APBDesa'!K733</f>
        <v>0</v>
      </c>
      <c r="H97" s="77"/>
      <c r="I97" s="408"/>
      <c r="J97" s="408"/>
      <c r="K97" s="408"/>
      <c r="L97" s="408"/>
      <c r="M97" s="408"/>
      <c r="N97" s="408"/>
      <c r="O97" s="408"/>
      <c r="P97" s="408"/>
      <c r="Q97" s="408"/>
      <c r="R97" s="408"/>
      <c r="S97" s="408"/>
      <c r="T97" s="408"/>
      <c r="U97" s="408"/>
    </row>
    <row r="98" spans="1:21" s="78" customFormat="1" ht="19.5" hidden="1" customHeight="1" outlineLevel="1">
      <c r="A98" s="441">
        <v>1</v>
      </c>
      <c r="B98" s="435">
        <v>5</v>
      </c>
      <c r="C98" s="442" t="s">
        <v>51</v>
      </c>
      <c r="D98" s="92">
        <v>5</v>
      </c>
      <c r="E98" s="92">
        <v>3</v>
      </c>
      <c r="F98" s="367" t="s">
        <v>55</v>
      </c>
      <c r="G98" s="422">
        <f>'D.2-Penj-APBDesa'!K748</f>
        <v>0</v>
      </c>
      <c r="H98" s="77"/>
      <c r="I98" s="408"/>
      <c r="J98" s="408"/>
      <c r="K98" s="408"/>
      <c r="L98" s="408"/>
      <c r="M98" s="408"/>
      <c r="N98" s="408"/>
      <c r="O98" s="408"/>
      <c r="P98" s="408"/>
      <c r="Q98" s="408"/>
      <c r="R98" s="408"/>
      <c r="S98" s="408"/>
      <c r="T98" s="408"/>
      <c r="U98" s="408"/>
    </row>
    <row r="99" spans="1:21" s="80" customFormat="1" ht="19.5" hidden="1" customHeight="1" outlineLevel="1">
      <c r="A99" s="448">
        <v>1</v>
      </c>
      <c r="B99" s="424">
        <v>5</v>
      </c>
      <c r="C99" s="449" t="s">
        <v>585</v>
      </c>
      <c r="D99" s="418"/>
      <c r="E99" s="418"/>
      <c r="F99" s="433" t="s">
        <v>601</v>
      </c>
      <c r="G99" s="426">
        <f>G100+G101</f>
        <v>0</v>
      </c>
      <c r="H99" s="79"/>
      <c r="I99" s="407"/>
      <c r="J99" s="407"/>
      <c r="K99" s="407"/>
      <c r="L99" s="407"/>
      <c r="M99" s="407"/>
      <c r="N99" s="407"/>
      <c r="O99" s="407"/>
      <c r="P99" s="407"/>
      <c r="Q99" s="407"/>
      <c r="R99" s="407"/>
      <c r="S99" s="407"/>
      <c r="T99" s="407"/>
      <c r="U99" s="407"/>
    </row>
    <row r="100" spans="1:21" s="78" customFormat="1" ht="19.5" hidden="1" customHeight="1" outlineLevel="1">
      <c r="A100" s="450">
        <v>1</v>
      </c>
      <c r="B100" s="435">
        <v>5</v>
      </c>
      <c r="C100" s="451" t="s">
        <v>585</v>
      </c>
      <c r="D100" s="92">
        <v>5</v>
      </c>
      <c r="E100" s="92">
        <v>2</v>
      </c>
      <c r="F100" s="367" t="s">
        <v>43</v>
      </c>
      <c r="G100" s="422">
        <f>'D.2-Penj-APBDesa'!K753</f>
        <v>0</v>
      </c>
      <c r="H100" s="77"/>
      <c r="I100" s="408"/>
      <c r="J100" s="408"/>
      <c r="K100" s="408"/>
      <c r="L100" s="408"/>
      <c r="M100" s="408"/>
      <c r="N100" s="408"/>
      <c r="O100" s="408"/>
      <c r="P100" s="408"/>
      <c r="Q100" s="408"/>
      <c r="R100" s="408"/>
      <c r="S100" s="408"/>
      <c r="T100" s="408"/>
      <c r="U100" s="408"/>
    </row>
    <row r="101" spans="1:21" s="78" customFormat="1" ht="19.5" hidden="1" customHeight="1" outlineLevel="1">
      <c r="A101" s="450">
        <v>1</v>
      </c>
      <c r="B101" s="435">
        <v>5</v>
      </c>
      <c r="C101" s="451" t="s">
        <v>585</v>
      </c>
      <c r="D101" s="92">
        <v>5</v>
      </c>
      <c r="E101" s="92">
        <v>3</v>
      </c>
      <c r="F101" s="367" t="s">
        <v>55</v>
      </c>
      <c r="G101" s="422">
        <f>'D.2-Penj-APBDesa'!K772</f>
        <v>0</v>
      </c>
      <c r="H101" s="77"/>
      <c r="I101" s="408"/>
      <c r="J101" s="408"/>
      <c r="K101" s="408"/>
      <c r="L101" s="408"/>
      <c r="M101" s="408"/>
      <c r="N101" s="408"/>
      <c r="O101" s="408"/>
      <c r="P101" s="408"/>
      <c r="Q101" s="408"/>
      <c r="R101" s="408"/>
      <c r="S101" s="408"/>
      <c r="T101" s="408"/>
      <c r="U101" s="408"/>
    </row>
    <row r="102" spans="1:21" s="74" customFormat="1" ht="19.5" customHeight="1" collapsed="1">
      <c r="A102" s="380">
        <v>2</v>
      </c>
      <c r="B102" s="452"/>
      <c r="C102" s="452"/>
      <c r="D102" s="380"/>
      <c r="E102" s="380"/>
      <c r="F102" s="89" t="s">
        <v>340</v>
      </c>
      <c r="G102" s="447">
        <f>G103+G130+G154+G194+G232+G243+G254+G261</f>
        <v>0</v>
      </c>
      <c r="H102" s="73"/>
      <c r="I102" s="405"/>
      <c r="J102" s="405"/>
      <c r="K102" s="405"/>
      <c r="L102" s="405"/>
      <c r="M102" s="405"/>
      <c r="N102" s="405"/>
      <c r="O102" s="405"/>
      <c r="P102" s="405"/>
      <c r="Q102" s="405"/>
      <c r="R102" s="405"/>
      <c r="S102" s="405"/>
      <c r="T102" s="405"/>
      <c r="U102" s="405"/>
    </row>
    <row r="103" spans="1:21" s="74" customFormat="1" ht="19.5" customHeight="1">
      <c r="A103" s="380">
        <v>2</v>
      </c>
      <c r="B103" s="452">
        <v>1</v>
      </c>
      <c r="C103" s="452"/>
      <c r="D103" s="380"/>
      <c r="E103" s="380"/>
      <c r="F103" s="89" t="s">
        <v>341</v>
      </c>
      <c r="G103" s="447">
        <f>G104+G107+G109+G111+G113+G115+G117+G119+G122+G125+G127</f>
        <v>0</v>
      </c>
      <c r="H103" s="73"/>
      <c r="I103" s="405"/>
      <c r="J103" s="405"/>
      <c r="K103" s="405"/>
      <c r="L103" s="405"/>
      <c r="M103" s="405"/>
      <c r="N103" s="405"/>
      <c r="O103" s="405"/>
      <c r="P103" s="405"/>
      <c r="Q103" s="405"/>
      <c r="R103" s="405"/>
      <c r="S103" s="405"/>
      <c r="T103" s="405"/>
      <c r="U103" s="405"/>
    </row>
    <row r="104" spans="1:21" s="80" customFormat="1" ht="34.5" customHeight="1">
      <c r="A104" s="423">
        <v>2</v>
      </c>
      <c r="B104" s="424">
        <v>1</v>
      </c>
      <c r="C104" s="424" t="s">
        <v>34</v>
      </c>
      <c r="D104" s="418"/>
      <c r="E104" s="418"/>
      <c r="F104" s="433" t="s">
        <v>602</v>
      </c>
      <c r="G104" s="426">
        <f>G105+G106</f>
        <v>0</v>
      </c>
      <c r="H104" s="79" t="s">
        <v>48</v>
      </c>
      <c r="I104" s="407"/>
      <c r="J104" s="407"/>
      <c r="K104" s="407"/>
      <c r="L104" s="407"/>
      <c r="M104" s="407"/>
      <c r="N104" s="407"/>
      <c r="O104" s="407"/>
      <c r="P104" s="407"/>
      <c r="Q104" s="407"/>
      <c r="R104" s="407"/>
      <c r="S104" s="407"/>
      <c r="T104" s="407"/>
      <c r="U104" s="407"/>
    </row>
    <row r="105" spans="1:21" s="78" customFormat="1" ht="19.5" customHeight="1">
      <c r="A105" s="453">
        <v>2</v>
      </c>
      <c r="B105" s="435">
        <v>1</v>
      </c>
      <c r="C105" s="435" t="s">
        <v>34</v>
      </c>
      <c r="D105" s="92">
        <v>5</v>
      </c>
      <c r="E105" s="92">
        <v>2</v>
      </c>
      <c r="F105" s="367" t="s">
        <v>43</v>
      </c>
      <c r="G105" s="454">
        <f>'D.2-Penj-APBDesa'!K783</f>
        <v>0</v>
      </c>
      <c r="H105" s="77"/>
      <c r="I105" s="486">
        <f>G105/12</f>
        <v>0</v>
      </c>
      <c r="J105" s="486">
        <f>I105</f>
        <v>0</v>
      </c>
      <c r="K105" s="486">
        <f t="shared" ref="K105:T105" si="3">J105</f>
        <v>0</v>
      </c>
      <c r="L105" s="486">
        <f t="shared" si="3"/>
        <v>0</v>
      </c>
      <c r="M105" s="486">
        <f t="shared" si="3"/>
        <v>0</v>
      </c>
      <c r="N105" s="486">
        <f t="shared" si="3"/>
        <v>0</v>
      </c>
      <c r="O105" s="486">
        <f t="shared" si="3"/>
        <v>0</v>
      </c>
      <c r="P105" s="486">
        <f t="shared" si="3"/>
        <v>0</v>
      </c>
      <c r="Q105" s="486">
        <f t="shared" si="3"/>
        <v>0</v>
      </c>
      <c r="R105" s="486">
        <f t="shared" si="3"/>
        <v>0</v>
      </c>
      <c r="S105" s="486">
        <f t="shared" si="3"/>
        <v>0</v>
      </c>
      <c r="T105" s="486">
        <f t="shared" si="3"/>
        <v>0</v>
      </c>
      <c r="U105" s="486">
        <f>SUM(I105:T105)</f>
        <v>0</v>
      </c>
    </row>
    <row r="106" spans="1:21" s="81" customFormat="1" ht="19.5" customHeight="1">
      <c r="A106" s="453">
        <v>2</v>
      </c>
      <c r="B106" s="435">
        <v>1</v>
      </c>
      <c r="C106" s="435" t="s">
        <v>34</v>
      </c>
      <c r="D106" s="92">
        <v>5</v>
      </c>
      <c r="E106" s="92">
        <v>3</v>
      </c>
      <c r="F106" s="367" t="s">
        <v>55</v>
      </c>
      <c r="G106" s="454">
        <f>'D.2-Penj-APBDesa'!K824</f>
        <v>0</v>
      </c>
      <c r="H106" s="77"/>
      <c r="I106" s="408"/>
      <c r="J106" s="408"/>
      <c r="K106" s="408"/>
      <c r="L106" s="408"/>
      <c r="M106" s="408"/>
      <c r="N106" s="408"/>
      <c r="O106" s="408"/>
      <c r="P106" s="408"/>
      <c r="Q106" s="408"/>
      <c r="R106" s="408"/>
      <c r="S106" s="408"/>
      <c r="T106" s="408"/>
      <c r="U106" s="408"/>
    </row>
    <row r="107" spans="1:21" s="80" customFormat="1" ht="38.25" hidden="1" customHeight="1" outlineLevel="1">
      <c r="A107" s="418">
        <v>2</v>
      </c>
      <c r="B107" s="424">
        <v>1</v>
      </c>
      <c r="C107" s="424" t="s">
        <v>37</v>
      </c>
      <c r="D107" s="418"/>
      <c r="E107" s="418"/>
      <c r="F107" s="433" t="s">
        <v>343</v>
      </c>
      <c r="G107" s="426">
        <f>G108</f>
        <v>0</v>
      </c>
      <c r="H107" s="79"/>
      <c r="I107" s="407"/>
      <c r="J107" s="407"/>
      <c r="K107" s="407"/>
      <c r="L107" s="407"/>
      <c r="M107" s="407"/>
      <c r="N107" s="407"/>
      <c r="O107" s="407"/>
      <c r="P107" s="407"/>
      <c r="Q107" s="407"/>
      <c r="R107" s="407"/>
      <c r="S107" s="407"/>
      <c r="T107" s="407"/>
      <c r="U107" s="407"/>
    </row>
    <row r="108" spans="1:21" s="78" customFormat="1" ht="19.5" hidden="1" customHeight="1" outlineLevel="1">
      <c r="A108" s="92">
        <v>2</v>
      </c>
      <c r="B108" s="435">
        <v>1</v>
      </c>
      <c r="C108" s="435" t="s">
        <v>37</v>
      </c>
      <c r="D108" s="92">
        <v>5</v>
      </c>
      <c r="E108" s="92">
        <v>2</v>
      </c>
      <c r="F108" s="367" t="s">
        <v>43</v>
      </c>
      <c r="G108" s="454">
        <f>'D.2-Penj-APBDesa'!K828</f>
        <v>0</v>
      </c>
      <c r="H108" s="77"/>
      <c r="I108" s="408"/>
      <c r="J108" s="408"/>
      <c r="K108" s="408"/>
      <c r="L108" s="408"/>
      <c r="M108" s="408"/>
      <c r="N108" s="408"/>
      <c r="O108" s="408"/>
      <c r="P108" s="408"/>
      <c r="Q108" s="408"/>
      <c r="R108" s="408"/>
      <c r="S108" s="408"/>
      <c r="T108" s="408"/>
      <c r="U108" s="408"/>
    </row>
    <row r="109" spans="1:21" s="80" customFormat="1" ht="38.25" hidden="1" customHeight="1" outlineLevel="1">
      <c r="A109" s="423">
        <v>2</v>
      </c>
      <c r="B109" s="424">
        <v>1</v>
      </c>
      <c r="C109" s="424" t="s">
        <v>39</v>
      </c>
      <c r="D109" s="418"/>
      <c r="E109" s="418"/>
      <c r="F109" s="433" t="s">
        <v>344</v>
      </c>
      <c r="G109" s="426">
        <f>G110</f>
        <v>0</v>
      </c>
      <c r="H109" s="79"/>
      <c r="I109" s="407"/>
      <c r="J109" s="407"/>
      <c r="K109" s="407"/>
      <c r="L109" s="407"/>
      <c r="M109" s="407"/>
      <c r="N109" s="407"/>
      <c r="O109" s="407"/>
      <c r="P109" s="407"/>
      <c r="Q109" s="407"/>
      <c r="R109" s="407"/>
      <c r="S109" s="407"/>
      <c r="T109" s="407"/>
      <c r="U109" s="407"/>
    </row>
    <row r="110" spans="1:21" s="78" customFormat="1" ht="19.5" hidden="1" customHeight="1" outlineLevel="1">
      <c r="A110" s="453">
        <v>2</v>
      </c>
      <c r="B110" s="435">
        <v>1</v>
      </c>
      <c r="C110" s="435" t="s">
        <v>39</v>
      </c>
      <c r="D110" s="92">
        <v>5</v>
      </c>
      <c r="E110" s="92">
        <v>2</v>
      </c>
      <c r="F110" s="367" t="s">
        <v>43</v>
      </c>
      <c r="G110" s="454">
        <f>'D.2-Penj-APBDesa'!K834</f>
        <v>0</v>
      </c>
      <c r="H110" s="77"/>
      <c r="I110" s="408"/>
      <c r="J110" s="408"/>
      <c r="K110" s="408"/>
      <c r="L110" s="408"/>
      <c r="M110" s="408"/>
      <c r="N110" s="408"/>
      <c r="O110" s="408"/>
      <c r="P110" s="408"/>
      <c r="Q110" s="408"/>
      <c r="R110" s="408"/>
      <c r="S110" s="408"/>
      <c r="T110" s="408"/>
      <c r="U110" s="408"/>
    </row>
    <row r="111" spans="1:21" s="80" customFormat="1" ht="39" hidden="1" customHeight="1" outlineLevel="1">
      <c r="A111" s="423">
        <v>2</v>
      </c>
      <c r="B111" s="424">
        <v>1</v>
      </c>
      <c r="C111" s="424" t="s">
        <v>41</v>
      </c>
      <c r="D111" s="418"/>
      <c r="E111" s="418"/>
      <c r="F111" s="433" t="s">
        <v>345</v>
      </c>
      <c r="G111" s="426">
        <f>G112</f>
        <v>0</v>
      </c>
      <c r="H111" s="79"/>
      <c r="I111" s="407"/>
      <c r="J111" s="407"/>
      <c r="K111" s="407"/>
      <c r="L111" s="407"/>
      <c r="M111" s="407"/>
      <c r="N111" s="407"/>
      <c r="O111" s="407"/>
      <c r="P111" s="407"/>
      <c r="Q111" s="407"/>
      <c r="R111" s="407"/>
      <c r="S111" s="407"/>
      <c r="T111" s="407"/>
      <c r="U111" s="407"/>
    </row>
    <row r="112" spans="1:21" s="83" customFormat="1" ht="19.5" hidden="1" customHeight="1" outlineLevel="1">
      <c r="A112" s="423">
        <v>2</v>
      </c>
      <c r="B112" s="424">
        <v>1</v>
      </c>
      <c r="C112" s="424" t="s">
        <v>41</v>
      </c>
      <c r="D112" s="92">
        <v>5</v>
      </c>
      <c r="E112" s="92">
        <v>2</v>
      </c>
      <c r="F112" s="367" t="s">
        <v>43</v>
      </c>
      <c r="G112" s="454">
        <f>'D.2-Penj-APBDesa'!K856</f>
        <v>0</v>
      </c>
      <c r="H112" s="79"/>
      <c r="I112" s="407"/>
      <c r="J112" s="407"/>
      <c r="K112" s="407"/>
      <c r="L112" s="407"/>
      <c r="M112" s="407"/>
      <c r="N112" s="407"/>
      <c r="O112" s="407"/>
      <c r="P112" s="407"/>
      <c r="Q112" s="407"/>
      <c r="R112" s="407"/>
      <c r="S112" s="407"/>
      <c r="T112" s="407"/>
      <c r="U112" s="407"/>
    </row>
    <row r="113" spans="1:21" s="80" customFormat="1" ht="43.5" hidden="1" customHeight="1" outlineLevel="1">
      <c r="A113" s="423">
        <v>2</v>
      </c>
      <c r="B113" s="424">
        <v>1</v>
      </c>
      <c r="C113" s="424" t="s">
        <v>45</v>
      </c>
      <c r="D113" s="418"/>
      <c r="E113" s="418"/>
      <c r="F113" s="433" t="s">
        <v>346</v>
      </c>
      <c r="G113" s="426">
        <f>G114</f>
        <v>0</v>
      </c>
      <c r="H113" s="79"/>
      <c r="I113" s="407"/>
      <c r="J113" s="407"/>
      <c r="K113" s="407"/>
      <c r="L113" s="407"/>
      <c r="M113" s="407"/>
      <c r="N113" s="407"/>
      <c r="O113" s="407"/>
      <c r="P113" s="407"/>
      <c r="Q113" s="407"/>
      <c r="R113" s="407"/>
      <c r="S113" s="407"/>
      <c r="T113" s="407"/>
      <c r="U113" s="407"/>
    </row>
    <row r="114" spans="1:21" s="78" customFormat="1" ht="19.5" hidden="1" customHeight="1" outlineLevel="1">
      <c r="A114" s="453">
        <v>2</v>
      </c>
      <c r="B114" s="435">
        <v>1</v>
      </c>
      <c r="C114" s="435" t="s">
        <v>45</v>
      </c>
      <c r="D114" s="92">
        <v>5</v>
      </c>
      <c r="E114" s="92">
        <v>2</v>
      </c>
      <c r="F114" s="367" t="s">
        <v>43</v>
      </c>
      <c r="G114" s="454">
        <f>'D.2-Penj-APBDesa'!K863</f>
        <v>0</v>
      </c>
      <c r="H114" s="77"/>
      <c r="I114" s="408"/>
      <c r="J114" s="408"/>
      <c r="K114" s="408"/>
      <c r="L114" s="408"/>
      <c r="M114" s="408"/>
      <c r="N114" s="408"/>
      <c r="O114" s="408"/>
      <c r="P114" s="408"/>
      <c r="Q114" s="408"/>
      <c r="R114" s="408"/>
      <c r="S114" s="408"/>
      <c r="T114" s="408"/>
      <c r="U114" s="408"/>
    </row>
    <row r="115" spans="1:21" s="80" customFormat="1" ht="64.5" hidden="1" customHeight="1" outlineLevel="1">
      <c r="A115" s="423">
        <v>2</v>
      </c>
      <c r="B115" s="424">
        <v>1</v>
      </c>
      <c r="C115" s="424" t="s">
        <v>49</v>
      </c>
      <c r="D115" s="418"/>
      <c r="E115" s="418"/>
      <c r="F115" s="433" t="s">
        <v>347</v>
      </c>
      <c r="G115" s="426">
        <f>G116</f>
        <v>0</v>
      </c>
      <c r="H115" s="79"/>
      <c r="I115" s="407"/>
      <c r="J115" s="407"/>
      <c r="K115" s="407"/>
      <c r="L115" s="407"/>
      <c r="M115" s="407"/>
      <c r="N115" s="407"/>
      <c r="O115" s="407"/>
      <c r="P115" s="407"/>
      <c r="Q115" s="407"/>
      <c r="R115" s="407"/>
      <c r="S115" s="407"/>
      <c r="T115" s="407"/>
      <c r="U115" s="407"/>
    </row>
    <row r="116" spans="1:21" s="81" customFormat="1" ht="19.5" hidden="1" customHeight="1" outlineLevel="1">
      <c r="A116" s="453">
        <v>2</v>
      </c>
      <c r="B116" s="435">
        <v>1</v>
      </c>
      <c r="C116" s="435" t="s">
        <v>49</v>
      </c>
      <c r="D116" s="92">
        <v>5</v>
      </c>
      <c r="E116" s="92">
        <v>3</v>
      </c>
      <c r="F116" s="367" t="s">
        <v>55</v>
      </c>
      <c r="G116" s="454">
        <f>'D.2-Penj-APBDesa'!K870</f>
        <v>0</v>
      </c>
      <c r="H116" s="77"/>
      <c r="I116" s="408"/>
      <c r="J116" s="408"/>
      <c r="K116" s="408"/>
      <c r="L116" s="408"/>
      <c r="M116" s="408"/>
      <c r="N116" s="408"/>
      <c r="O116" s="408"/>
      <c r="P116" s="408"/>
      <c r="Q116" s="408"/>
      <c r="R116" s="408"/>
      <c r="S116" s="408"/>
      <c r="T116" s="408"/>
      <c r="U116" s="408"/>
    </row>
    <row r="117" spans="1:21" s="80" customFormat="1" ht="33.75" hidden="1" customHeight="1" collapsed="1">
      <c r="A117" s="423">
        <v>2</v>
      </c>
      <c r="B117" s="424">
        <v>1</v>
      </c>
      <c r="C117" s="424" t="s">
        <v>51</v>
      </c>
      <c r="D117" s="418"/>
      <c r="E117" s="418"/>
      <c r="F117" s="433" t="s">
        <v>348</v>
      </c>
      <c r="G117" s="426">
        <f>G118</f>
        <v>0</v>
      </c>
      <c r="H117" s="79" t="s">
        <v>832</v>
      </c>
      <c r="I117" s="407"/>
      <c r="J117" s="407"/>
      <c r="K117" s="407"/>
      <c r="L117" s="407"/>
      <c r="M117" s="407"/>
      <c r="N117" s="407"/>
      <c r="O117" s="407"/>
      <c r="P117" s="407"/>
      <c r="Q117" s="407"/>
      <c r="R117" s="407"/>
      <c r="S117" s="407"/>
      <c r="T117" s="407"/>
      <c r="U117" s="407"/>
    </row>
    <row r="118" spans="1:21" s="78" customFormat="1" ht="19.5" hidden="1" customHeight="1">
      <c r="A118" s="453">
        <v>2</v>
      </c>
      <c r="B118" s="435">
        <v>1</v>
      </c>
      <c r="C118" s="435" t="s">
        <v>51</v>
      </c>
      <c r="D118" s="92">
        <v>5</v>
      </c>
      <c r="E118" s="92">
        <v>3</v>
      </c>
      <c r="F118" s="367" t="s">
        <v>55</v>
      </c>
      <c r="G118" s="454"/>
      <c r="H118" s="77"/>
      <c r="I118" s="408"/>
      <c r="J118" s="408"/>
      <c r="K118" s="408"/>
      <c r="L118" s="408"/>
      <c r="M118" s="408"/>
      <c r="N118" s="486">
        <f>G118</f>
        <v>0</v>
      </c>
      <c r="O118" s="408"/>
      <c r="P118" s="408"/>
      <c r="Q118" s="408"/>
      <c r="R118" s="408"/>
      <c r="S118" s="408"/>
      <c r="T118" s="408"/>
      <c r="U118" s="486">
        <f>SUM(I118:T118)</f>
        <v>0</v>
      </c>
    </row>
    <row r="119" spans="1:21" s="80" customFormat="1" ht="39.75" hidden="1" customHeight="1" outlineLevel="1">
      <c r="A119" s="423">
        <v>2</v>
      </c>
      <c r="B119" s="424">
        <v>1</v>
      </c>
      <c r="C119" s="424" t="s">
        <v>73</v>
      </c>
      <c r="D119" s="418"/>
      <c r="E119" s="418"/>
      <c r="F119" s="433" t="s">
        <v>603</v>
      </c>
      <c r="G119" s="426">
        <f>G120+G121</f>
        <v>0</v>
      </c>
      <c r="H119" s="79"/>
      <c r="I119" s="407"/>
      <c r="J119" s="407"/>
      <c r="K119" s="407"/>
      <c r="L119" s="407"/>
      <c r="M119" s="407"/>
      <c r="N119" s="407"/>
      <c r="O119" s="407"/>
      <c r="P119" s="407"/>
      <c r="Q119" s="407"/>
      <c r="R119" s="407"/>
      <c r="S119" s="407"/>
      <c r="T119" s="407"/>
      <c r="U119" s="407"/>
    </row>
    <row r="120" spans="1:21" s="78" customFormat="1" ht="19.5" hidden="1" customHeight="1" outlineLevel="1">
      <c r="A120" s="453">
        <v>2</v>
      </c>
      <c r="B120" s="435">
        <v>1</v>
      </c>
      <c r="C120" s="435" t="s">
        <v>73</v>
      </c>
      <c r="D120" s="92">
        <v>5</v>
      </c>
      <c r="E120" s="92">
        <v>2</v>
      </c>
      <c r="F120" s="367" t="s">
        <v>43</v>
      </c>
      <c r="G120" s="454">
        <f>'D.2-Penj-APBDesa'!K906</f>
        <v>0</v>
      </c>
      <c r="H120" s="77"/>
      <c r="I120" s="408"/>
      <c r="J120" s="408"/>
      <c r="K120" s="408"/>
      <c r="L120" s="408"/>
      <c r="M120" s="408"/>
      <c r="N120" s="408"/>
      <c r="O120" s="408"/>
      <c r="P120" s="408"/>
      <c r="Q120" s="408"/>
      <c r="R120" s="408"/>
      <c r="S120" s="408"/>
      <c r="T120" s="408"/>
      <c r="U120" s="408"/>
    </row>
    <row r="121" spans="1:21" s="78" customFormat="1" ht="19.5" hidden="1" customHeight="1" outlineLevel="1">
      <c r="A121" s="453">
        <v>2</v>
      </c>
      <c r="B121" s="435">
        <v>1</v>
      </c>
      <c r="C121" s="435" t="s">
        <v>73</v>
      </c>
      <c r="D121" s="92">
        <v>5</v>
      </c>
      <c r="E121" s="92">
        <v>3</v>
      </c>
      <c r="F121" s="367" t="s">
        <v>55</v>
      </c>
      <c r="G121" s="454">
        <f>'D.2-Penj-APBDesa'!K921</f>
        <v>0</v>
      </c>
      <c r="H121" s="77"/>
      <c r="I121" s="408"/>
      <c r="J121" s="408"/>
      <c r="K121" s="408"/>
      <c r="L121" s="408"/>
      <c r="M121" s="408"/>
      <c r="N121" s="408"/>
      <c r="O121" s="408"/>
      <c r="P121" s="408"/>
      <c r="Q121" s="408"/>
      <c r="R121" s="408"/>
      <c r="S121" s="408"/>
      <c r="T121" s="408"/>
      <c r="U121" s="408"/>
    </row>
    <row r="122" spans="1:21" s="80" customFormat="1" ht="19.5" hidden="1" customHeight="1" outlineLevel="1">
      <c r="A122" s="423">
        <v>2</v>
      </c>
      <c r="B122" s="424">
        <v>1</v>
      </c>
      <c r="C122" s="424" t="s">
        <v>75</v>
      </c>
      <c r="D122" s="418"/>
      <c r="E122" s="418"/>
      <c r="F122" s="425" t="s">
        <v>350</v>
      </c>
      <c r="G122" s="426">
        <f>G123+G124</f>
        <v>0</v>
      </c>
      <c r="H122" s="79"/>
      <c r="I122" s="407"/>
      <c r="J122" s="407"/>
      <c r="K122" s="407"/>
      <c r="L122" s="407"/>
      <c r="M122" s="407"/>
      <c r="N122" s="407"/>
      <c r="O122" s="407"/>
      <c r="P122" s="407"/>
      <c r="Q122" s="407"/>
      <c r="R122" s="407"/>
      <c r="S122" s="407"/>
      <c r="T122" s="407"/>
      <c r="U122" s="407"/>
    </row>
    <row r="123" spans="1:21" s="78" customFormat="1" ht="19.5" hidden="1" customHeight="1" outlineLevel="1">
      <c r="A123" s="453">
        <v>2</v>
      </c>
      <c r="B123" s="435">
        <v>1</v>
      </c>
      <c r="C123" s="435" t="s">
        <v>75</v>
      </c>
      <c r="D123" s="92">
        <v>5</v>
      </c>
      <c r="E123" s="92">
        <v>2</v>
      </c>
      <c r="F123" s="367" t="s">
        <v>43</v>
      </c>
      <c r="G123" s="454">
        <f>'D.2-Penj-APBDesa'!K925</f>
        <v>0</v>
      </c>
      <c r="H123" s="77"/>
      <c r="I123" s="408"/>
      <c r="J123" s="408"/>
      <c r="K123" s="408"/>
      <c r="L123" s="408"/>
      <c r="M123" s="408"/>
      <c r="N123" s="408"/>
      <c r="O123" s="408"/>
      <c r="P123" s="408"/>
      <c r="Q123" s="408"/>
      <c r="R123" s="408"/>
      <c r="S123" s="408"/>
      <c r="T123" s="408"/>
      <c r="U123" s="408"/>
    </row>
    <row r="124" spans="1:21" s="78" customFormat="1" ht="19.5" hidden="1" customHeight="1" outlineLevel="1">
      <c r="A124" s="453">
        <v>2</v>
      </c>
      <c r="B124" s="435">
        <v>1</v>
      </c>
      <c r="C124" s="435" t="s">
        <v>75</v>
      </c>
      <c r="D124" s="92">
        <v>5</v>
      </c>
      <c r="E124" s="92">
        <v>3</v>
      </c>
      <c r="F124" s="367" t="s">
        <v>55</v>
      </c>
      <c r="G124" s="454">
        <f>'D.2-Penj-APBDesa'!K939</f>
        <v>0</v>
      </c>
      <c r="H124" s="77"/>
      <c r="I124" s="408"/>
      <c r="J124" s="408"/>
      <c r="K124" s="408"/>
      <c r="L124" s="408"/>
      <c r="M124" s="408"/>
      <c r="N124" s="408"/>
      <c r="O124" s="408"/>
      <c r="P124" s="408"/>
      <c r="Q124" s="408"/>
      <c r="R124" s="408"/>
      <c r="S124" s="408"/>
      <c r="T124" s="408"/>
      <c r="U124" s="408"/>
    </row>
    <row r="125" spans="1:21" s="80" customFormat="1" ht="19.5" hidden="1" customHeight="1" outlineLevel="1">
      <c r="A125" s="423">
        <v>2</v>
      </c>
      <c r="B125" s="424">
        <v>1</v>
      </c>
      <c r="C125" s="424" t="s">
        <v>77</v>
      </c>
      <c r="D125" s="418"/>
      <c r="E125" s="418"/>
      <c r="F125" s="425" t="s">
        <v>351</v>
      </c>
      <c r="G125" s="382">
        <f>G126</f>
        <v>0</v>
      </c>
      <c r="H125" s="79"/>
      <c r="I125" s="407"/>
      <c r="J125" s="407"/>
      <c r="K125" s="407"/>
      <c r="L125" s="407"/>
      <c r="M125" s="407"/>
      <c r="N125" s="407"/>
      <c r="O125" s="407"/>
      <c r="P125" s="407"/>
      <c r="Q125" s="407"/>
      <c r="R125" s="407"/>
      <c r="S125" s="407"/>
      <c r="T125" s="407"/>
      <c r="U125" s="407"/>
    </row>
    <row r="126" spans="1:21" s="78" customFormat="1" ht="19.5" hidden="1" customHeight="1" outlineLevel="1">
      <c r="A126" s="423">
        <v>2</v>
      </c>
      <c r="B126" s="424">
        <v>1</v>
      </c>
      <c r="C126" s="424" t="s">
        <v>77</v>
      </c>
      <c r="D126" s="92">
        <v>5</v>
      </c>
      <c r="E126" s="92">
        <v>2</v>
      </c>
      <c r="F126" s="367" t="s">
        <v>43</v>
      </c>
      <c r="G126" s="454">
        <f>'D.2-Penj-APBDesa'!K943</f>
        <v>0</v>
      </c>
      <c r="H126" s="77"/>
      <c r="I126" s="408"/>
      <c r="J126" s="408"/>
      <c r="K126" s="408"/>
      <c r="L126" s="408"/>
      <c r="M126" s="408"/>
      <c r="N126" s="408"/>
      <c r="O126" s="408"/>
      <c r="P126" s="408"/>
      <c r="Q126" s="408"/>
      <c r="R126" s="408"/>
      <c r="S126" s="408"/>
      <c r="T126" s="408"/>
      <c r="U126" s="408"/>
    </row>
    <row r="127" spans="1:21" s="80" customFormat="1" ht="19.5" hidden="1" customHeight="1" outlineLevel="1">
      <c r="A127" s="423">
        <v>2</v>
      </c>
      <c r="B127" s="424">
        <v>1</v>
      </c>
      <c r="C127" s="424" t="s">
        <v>585</v>
      </c>
      <c r="D127" s="418"/>
      <c r="E127" s="418"/>
      <c r="F127" s="433" t="s">
        <v>604</v>
      </c>
      <c r="G127" s="426">
        <f>G128+G129</f>
        <v>0</v>
      </c>
      <c r="H127" s="79"/>
      <c r="I127" s="407"/>
      <c r="J127" s="407"/>
      <c r="K127" s="407"/>
      <c r="L127" s="407"/>
      <c r="M127" s="407"/>
      <c r="N127" s="407"/>
      <c r="O127" s="407"/>
      <c r="P127" s="407"/>
      <c r="Q127" s="407"/>
      <c r="R127" s="407"/>
      <c r="S127" s="407"/>
      <c r="T127" s="407"/>
      <c r="U127" s="407"/>
    </row>
    <row r="128" spans="1:21" s="78" customFormat="1" ht="19.5" hidden="1" customHeight="1" outlineLevel="1">
      <c r="A128" s="453">
        <v>2</v>
      </c>
      <c r="B128" s="435">
        <v>1</v>
      </c>
      <c r="C128" s="435" t="s">
        <v>585</v>
      </c>
      <c r="D128" s="92">
        <v>5</v>
      </c>
      <c r="E128" s="92">
        <v>2</v>
      </c>
      <c r="F128" s="367" t="s">
        <v>43</v>
      </c>
      <c r="G128" s="454">
        <f>'D.2-Penj-APBDesa'!K947</f>
        <v>0</v>
      </c>
      <c r="H128" s="77"/>
      <c r="I128" s="408"/>
      <c r="J128" s="408"/>
      <c r="K128" s="408"/>
      <c r="L128" s="408"/>
      <c r="M128" s="408"/>
      <c r="N128" s="408"/>
      <c r="O128" s="408"/>
      <c r="P128" s="408"/>
      <c r="Q128" s="408"/>
      <c r="R128" s="408"/>
      <c r="S128" s="408"/>
      <c r="T128" s="408"/>
      <c r="U128" s="408"/>
    </row>
    <row r="129" spans="1:21" s="78" customFormat="1" ht="19.5" hidden="1" customHeight="1" outlineLevel="1">
      <c r="A129" s="453">
        <v>2</v>
      </c>
      <c r="B129" s="435">
        <v>1</v>
      </c>
      <c r="C129" s="435" t="s">
        <v>585</v>
      </c>
      <c r="D129" s="92">
        <v>5</v>
      </c>
      <c r="E129" s="92">
        <v>3</v>
      </c>
      <c r="F129" s="367" t="s">
        <v>55</v>
      </c>
      <c r="G129" s="454">
        <f>'D.2-Penj-APBDesa'!K966</f>
        <v>0</v>
      </c>
      <c r="H129" s="77"/>
      <c r="I129" s="408"/>
      <c r="J129" s="408"/>
      <c r="K129" s="408"/>
      <c r="L129" s="408"/>
      <c r="M129" s="408"/>
      <c r="N129" s="408"/>
      <c r="O129" s="408"/>
      <c r="P129" s="408"/>
      <c r="Q129" s="408"/>
      <c r="R129" s="408"/>
      <c r="S129" s="408"/>
      <c r="T129" s="408"/>
      <c r="U129" s="408"/>
    </row>
    <row r="130" spans="1:21" s="74" customFormat="1" ht="19.5" hidden="1" customHeight="1" collapsed="1">
      <c r="A130" s="455">
        <v>2</v>
      </c>
      <c r="B130" s="444">
        <v>2</v>
      </c>
      <c r="C130" s="444"/>
      <c r="D130" s="380"/>
      <c r="E130" s="380"/>
      <c r="F130" s="456" t="s">
        <v>352</v>
      </c>
      <c r="G130" s="457">
        <f>G131+G134+G137+G139+G141+G143+G145+G147+G149+G151</f>
        <v>0</v>
      </c>
      <c r="H130" s="73"/>
      <c r="I130" s="405"/>
      <c r="J130" s="405"/>
      <c r="K130" s="405"/>
      <c r="L130" s="405"/>
      <c r="M130" s="405"/>
      <c r="N130" s="405"/>
      <c r="O130" s="405"/>
      <c r="P130" s="405"/>
      <c r="Q130" s="405"/>
      <c r="R130" s="405"/>
      <c r="S130" s="405"/>
      <c r="T130" s="405"/>
      <c r="U130" s="405"/>
    </row>
    <row r="131" spans="1:21" s="80" customFormat="1" ht="62.25" hidden="1" customHeight="1" outlineLevel="1">
      <c r="A131" s="423">
        <v>2</v>
      </c>
      <c r="B131" s="424">
        <v>2</v>
      </c>
      <c r="C131" s="424" t="s">
        <v>34</v>
      </c>
      <c r="D131" s="418"/>
      <c r="E131" s="418"/>
      <c r="F131" s="433" t="s">
        <v>605</v>
      </c>
      <c r="G131" s="426">
        <f>G132</f>
        <v>0</v>
      </c>
      <c r="H131" s="79"/>
      <c r="I131" s="407"/>
      <c r="J131" s="407"/>
      <c r="K131" s="407"/>
      <c r="L131" s="407"/>
      <c r="M131" s="407"/>
      <c r="N131" s="407"/>
      <c r="O131" s="407"/>
      <c r="P131" s="407"/>
      <c r="Q131" s="407"/>
      <c r="R131" s="407"/>
      <c r="S131" s="407"/>
      <c r="T131" s="407"/>
      <c r="U131" s="407"/>
    </row>
    <row r="132" spans="1:21" s="78" customFormat="1" ht="19.5" hidden="1" customHeight="1" outlineLevel="1">
      <c r="A132" s="453">
        <v>2</v>
      </c>
      <c r="B132" s="435">
        <v>2</v>
      </c>
      <c r="C132" s="435" t="s">
        <v>34</v>
      </c>
      <c r="D132" s="92">
        <v>5</v>
      </c>
      <c r="E132" s="92">
        <v>2</v>
      </c>
      <c r="F132" s="367" t="s">
        <v>43</v>
      </c>
      <c r="G132" s="454">
        <f>'D.2-Penj-APBDesa'!K975</f>
        <v>0</v>
      </c>
      <c r="H132" s="77"/>
      <c r="I132" s="408"/>
      <c r="J132" s="408"/>
      <c r="K132" s="408"/>
      <c r="L132" s="408"/>
      <c r="M132" s="408"/>
      <c r="N132" s="408"/>
      <c r="O132" s="408"/>
      <c r="P132" s="408"/>
      <c r="Q132" s="408"/>
      <c r="R132" s="408"/>
      <c r="S132" s="408"/>
      <c r="T132" s="408"/>
      <c r="U132" s="408"/>
    </row>
    <row r="133" spans="1:21" s="78" customFormat="1" ht="19.5" hidden="1" customHeight="1" outlineLevel="1">
      <c r="A133" s="453">
        <v>2</v>
      </c>
      <c r="B133" s="435">
        <v>2</v>
      </c>
      <c r="C133" s="435" t="s">
        <v>34</v>
      </c>
      <c r="D133" s="92">
        <v>5</v>
      </c>
      <c r="E133" s="92">
        <v>3</v>
      </c>
      <c r="F133" s="367" t="s">
        <v>55</v>
      </c>
      <c r="G133" s="454">
        <f>'D.2-Penj-APBDesa'!K1013</f>
        <v>0</v>
      </c>
      <c r="H133" s="77"/>
      <c r="I133" s="408"/>
      <c r="J133" s="408"/>
      <c r="K133" s="408"/>
      <c r="L133" s="408"/>
      <c r="M133" s="408"/>
      <c r="N133" s="408"/>
      <c r="O133" s="408"/>
      <c r="P133" s="408"/>
      <c r="Q133" s="408"/>
      <c r="R133" s="408"/>
      <c r="S133" s="408"/>
      <c r="T133" s="408"/>
      <c r="U133" s="408"/>
    </row>
    <row r="134" spans="1:21" s="80" customFormat="1" ht="31.5" hidden="1" customHeight="1" collapsed="1">
      <c r="A134" s="423">
        <v>2</v>
      </c>
      <c r="B134" s="424">
        <v>2</v>
      </c>
      <c r="C134" s="424" t="s">
        <v>37</v>
      </c>
      <c r="D134" s="418"/>
      <c r="E134" s="418"/>
      <c r="F134" s="433" t="s">
        <v>606</v>
      </c>
      <c r="G134" s="426">
        <f>G136+G135</f>
        <v>0</v>
      </c>
      <c r="H134" s="79" t="s">
        <v>48</v>
      </c>
      <c r="I134" s="407"/>
      <c r="J134" s="407"/>
      <c r="K134" s="407"/>
      <c r="L134" s="407"/>
      <c r="M134" s="407"/>
      <c r="N134" s="407"/>
      <c r="O134" s="407"/>
      <c r="P134" s="407"/>
      <c r="Q134" s="407"/>
      <c r="R134" s="407"/>
      <c r="S134" s="407"/>
      <c r="T134" s="407"/>
      <c r="U134" s="407"/>
    </row>
    <row r="135" spans="1:21" s="78" customFormat="1" ht="19.5" hidden="1" customHeight="1">
      <c r="A135" s="453">
        <v>2</v>
      </c>
      <c r="B135" s="435">
        <v>2</v>
      </c>
      <c r="C135" s="435" t="s">
        <v>37</v>
      </c>
      <c r="D135" s="92">
        <v>5</v>
      </c>
      <c r="E135" s="92">
        <v>2</v>
      </c>
      <c r="F135" s="367" t="s">
        <v>43</v>
      </c>
      <c r="G135" s="454"/>
      <c r="H135" s="77"/>
      <c r="I135" s="407"/>
      <c r="J135" s="407"/>
      <c r="K135" s="486">
        <f>G135/4</f>
        <v>0</v>
      </c>
      <c r="L135" s="408"/>
      <c r="M135" s="408"/>
      <c r="N135" s="486">
        <f>K135</f>
        <v>0</v>
      </c>
      <c r="O135" s="408"/>
      <c r="P135" s="408"/>
      <c r="Q135" s="486">
        <f>N135</f>
        <v>0</v>
      </c>
      <c r="R135" s="408"/>
      <c r="S135" s="408"/>
      <c r="T135" s="486">
        <f>Q135</f>
        <v>0</v>
      </c>
      <c r="U135" s="486">
        <f>SUM(I135:T135)</f>
        <v>0</v>
      </c>
    </row>
    <row r="136" spans="1:21" s="78" customFormat="1" ht="19.5" hidden="1" customHeight="1">
      <c r="A136" s="453">
        <v>2</v>
      </c>
      <c r="B136" s="435">
        <v>2</v>
      </c>
      <c r="C136" s="435" t="s">
        <v>37</v>
      </c>
      <c r="D136" s="92">
        <v>5</v>
      </c>
      <c r="E136" s="92">
        <v>3</v>
      </c>
      <c r="F136" s="367" t="s">
        <v>55</v>
      </c>
      <c r="G136" s="454">
        <f>'D.2-Penj-APBDesa'!K1036</f>
        <v>0</v>
      </c>
      <c r="H136" s="77"/>
      <c r="I136" s="408"/>
      <c r="J136" s="408"/>
      <c r="K136" s="408"/>
      <c r="L136" s="408"/>
      <c r="M136" s="408"/>
      <c r="N136" s="408"/>
      <c r="O136" s="408"/>
      <c r="P136" s="408"/>
      <c r="Q136" s="408"/>
      <c r="R136" s="408"/>
      <c r="S136" s="408"/>
      <c r="T136" s="408"/>
      <c r="U136" s="408"/>
    </row>
    <row r="137" spans="1:21" s="80" customFormat="1" ht="43.5" hidden="1" customHeight="1" outlineLevel="1">
      <c r="A137" s="423">
        <v>2</v>
      </c>
      <c r="B137" s="424">
        <v>2</v>
      </c>
      <c r="C137" s="424" t="s">
        <v>39</v>
      </c>
      <c r="D137" s="418"/>
      <c r="E137" s="418"/>
      <c r="F137" s="433" t="s">
        <v>607</v>
      </c>
      <c r="G137" s="426">
        <f>G138</f>
        <v>0</v>
      </c>
      <c r="H137" s="79"/>
      <c r="I137" s="407"/>
      <c r="J137" s="407"/>
      <c r="K137" s="407"/>
      <c r="L137" s="407"/>
      <c r="M137" s="407"/>
      <c r="N137" s="407"/>
      <c r="O137" s="407"/>
      <c r="P137" s="407"/>
      <c r="Q137" s="407"/>
      <c r="R137" s="407"/>
      <c r="S137" s="407"/>
      <c r="T137" s="407"/>
      <c r="U137" s="407"/>
    </row>
    <row r="138" spans="1:21" s="78" customFormat="1" ht="19.5" hidden="1" customHeight="1" outlineLevel="1">
      <c r="A138" s="453">
        <v>2</v>
      </c>
      <c r="B138" s="435">
        <v>2</v>
      </c>
      <c r="C138" s="435" t="s">
        <v>39</v>
      </c>
      <c r="D138" s="92">
        <v>5</v>
      </c>
      <c r="E138" s="92">
        <v>2</v>
      </c>
      <c r="F138" s="367" t="s">
        <v>43</v>
      </c>
      <c r="G138" s="454">
        <f>'D.2-Penj-APBDesa'!K1041</f>
        <v>0</v>
      </c>
      <c r="H138" s="77"/>
      <c r="I138" s="408"/>
      <c r="J138" s="408"/>
      <c r="K138" s="408"/>
      <c r="L138" s="408"/>
      <c r="M138" s="408"/>
      <c r="N138" s="408"/>
      <c r="O138" s="408"/>
      <c r="P138" s="408"/>
      <c r="Q138" s="408"/>
      <c r="R138" s="408"/>
      <c r="S138" s="408"/>
      <c r="T138" s="408"/>
      <c r="U138" s="408"/>
    </row>
    <row r="139" spans="1:21" s="80" customFormat="1" ht="19.5" hidden="1" customHeight="1" outlineLevel="1">
      <c r="A139" s="423">
        <v>2</v>
      </c>
      <c r="B139" s="424">
        <v>2</v>
      </c>
      <c r="C139" s="424" t="s">
        <v>41</v>
      </c>
      <c r="D139" s="418"/>
      <c r="E139" s="418"/>
      <c r="F139" s="433" t="s">
        <v>356</v>
      </c>
      <c r="G139" s="426">
        <f>G140</f>
        <v>0</v>
      </c>
      <c r="H139" s="79"/>
      <c r="I139" s="407"/>
      <c r="J139" s="407"/>
      <c r="K139" s="407"/>
      <c r="L139" s="407"/>
      <c r="M139" s="407"/>
      <c r="N139" s="407"/>
      <c r="O139" s="407"/>
      <c r="P139" s="407"/>
      <c r="Q139" s="407"/>
      <c r="R139" s="407"/>
      <c r="S139" s="407"/>
      <c r="T139" s="407"/>
      <c r="U139" s="407"/>
    </row>
    <row r="140" spans="1:21" s="78" customFormat="1" ht="19.5" hidden="1" customHeight="1" outlineLevel="1">
      <c r="A140" s="453">
        <v>2</v>
      </c>
      <c r="B140" s="435">
        <v>2</v>
      </c>
      <c r="C140" s="435" t="s">
        <v>41</v>
      </c>
      <c r="D140" s="92">
        <v>5</v>
      </c>
      <c r="E140" s="92">
        <v>2</v>
      </c>
      <c r="F140" s="367" t="s">
        <v>43</v>
      </c>
      <c r="G140" s="454">
        <f>'D.2-Penj-APBDesa'!K1064</f>
        <v>0</v>
      </c>
      <c r="H140" s="77"/>
      <c r="I140" s="408"/>
      <c r="J140" s="408"/>
      <c r="K140" s="408"/>
      <c r="L140" s="408"/>
      <c r="M140" s="408"/>
      <c r="N140" s="408"/>
      <c r="O140" s="408"/>
      <c r="P140" s="408"/>
      <c r="Q140" s="408"/>
      <c r="R140" s="408"/>
      <c r="S140" s="408"/>
      <c r="T140" s="408"/>
      <c r="U140" s="408"/>
    </row>
    <row r="141" spans="1:21" s="80" customFormat="1" ht="19.5" hidden="1" customHeight="1" outlineLevel="1">
      <c r="A141" s="423">
        <v>2</v>
      </c>
      <c r="B141" s="424">
        <v>2</v>
      </c>
      <c r="C141" s="424" t="s">
        <v>45</v>
      </c>
      <c r="D141" s="418"/>
      <c r="E141" s="418"/>
      <c r="F141" s="433" t="s">
        <v>357</v>
      </c>
      <c r="G141" s="426">
        <f>G142</f>
        <v>0</v>
      </c>
      <c r="H141" s="79"/>
      <c r="I141" s="407"/>
      <c r="J141" s="407"/>
      <c r="K141" s="407"/>
      <c r="L141" s="407"/>
      <c r="M141" s="407"/>
      <c r="N141" s="407"/>
      <c r="O141" s="407"/>
      <c r="P141" s="407"/>
      <c r="Q141" s="407"/>
      <c r="R141" s="407"/>
      <c r="S141" s="407"/>
      <c r="T141" s="407"/>
      <c r="U141" s="407"/>
    </row>
    <row r="142" spans="1:21" s="78" customFormat="1" ht="19.5" hidden="1" customHeight="1" outlineLevel="1">
      <c r="A142" s="453">
        <v>2</v>
      </c>
      <c r="B142" s="435">
        <v>2</v>
      </c>
      <c r="C142" s="435" t="s">
        <v>45</v>
      </c>
      <c r="D142" s="92">
        <v>5</v>
      </c>
      <c r="E142" s="92">
        <v>2</v>
      </c>
      <c r="F142" s="367" t="s">
        <v>43</v>
      </c>
      <c r="G142" s="454">
        <f>'D.2-Penj-APBDesa'!K1101</f>
        <v>0</v>
      </c>
      <c r="H142" s="77"/>
      <c r="I142" s="408"/>
      <c r="J142" s="408"/>
      <c r="K142" s="408"/>
      <c r="L142" s="408"/>
      <c r="M142" s="408"/>
      <c r="N142" s="408"/>
      <c r="O142" s="408"/>
      <c r="P142" s="408"/>
      <c r="Q142" s="408"/>
      <c r="R142" s="408"/>
      <c r="S142" s="408"/>
      <c r="T142" s="408"/>
      <c r="U142" s="408"/>
    </row>
    <row r="143" spans="1:21" s="80" customFormat="1" ht="19.5" hidden="1" customHeight="1" outlineLevel="1">
      <c r="A143" s="423">
        <v>2</v>
      </c>
      <c r="B143" s="424">
        <v>2</v>
      </c>
      <c r="C143" s="424" t="s">
        <v>49</v>
      </c>
      <c r="D143" s="418"/>
      <c r="E143" s="418"/>
      <c r="F143" s="433" t="s">
        <v>358</v>
      </c>
      <c r="G143" s="426">
        <f>G144</f>
        <v>0</v>
      </c>
      <c r="H143" s="79"/>
      <c r="I143" s="407"/>
      <c r="J143" s="407"/>
      <c r="K143" s="407"/>
      <c r="L143" s="407"/>
      <c r="M143" s="407"/>
      <c r="N143" s="407"/>
      <c r="O143" s="407"/>
      <c r="P143" s="407"/>
      <c r="Q143" s="407"/>
      <c r="R143" s="407"/>
      <c r="S143" s="407"/>
      <c r="T143" s="407"/>
      <c r="U143" s="407"/>
    </row>
    <row r="144" spans="1:21" s="78" customFormat="1" ht="19.5" hidden="1" customHeight="1" outlineLevel="1">
      <c r="A144" s="453">
        <v>2</v>
      </c>
      <c r="B144" s="435">
        <v>2</v>
      </c>
      <c r="C144" s="435" t="s">
        <v>49</v>
      </c>
      <c r="D144" s="92">
        <v>5</v>
      </c>
      <c r="E144" s="92">
        <v>2</v>
      </c>
      <c r="F144" s="367" t="s">
        <v>43</v>
      </c>
      <c r="G144" s="454">
        <f>'D.2-Penj-APBDesa'!K1122</f>
        <v>0</v>
      </c>
      <c r="H144" s="77"/>
      <c r="I144" s="408"/>
      <c r="J144" s="408"/>
      <c r="K144" s="408"/>
      <c r="L144" s="408"/>
      <c r="M144" s="408"/>
      <c r="N144" s="408"/>
      <c r="O144" s="408"/>
      <c r="P144" s="408"/>
      <c r="Q144" s="408"/>
      <c r="R144" s="408"/>
      <c r="S144" s="408"/>
      <c r="T144" s="408"/>
      <c r="U144" s="408"/>
    </row>
    <row r="145" spans="1:21" s="80" customFormat="1" ht="19.5" hidden="1" customHeight="1" outlineLevel="1">
      <c r="A145" s="423">
        <v>2</v>
      </c>
      <c r="B145" s="424">
        <v>2</v>
      </c>
      <c r="C145" s="424" t="s">
        <v>51</v>
      </c>
      <c r="D145" s="418"/>
      <c r="E145" s="418"/>
      <c r="F145" s="433" t="s">
        <v>359</v>
      </c>
      <c r="G145" s="426">
        <f>G146</f>
        <v>0</v>
      </c>
      <c r="H145" s="79"/>
      <c r="I145" s="407"/>
      <c r="J145" s="407"/>
      <c r="K145" s="407"/>
      <c r="L145" s="407"/>
      <c r="M145" s="407"/>
      <c r="N145" s="407"/>
      <c r="O145" s="407"/>
      <c r="P145" s="407"/>
      <c r="Q145" s="407"/>
      <c r="R145" s="407"/>
      <c r="S145" s="407"/>
      <c r="T145" s="407"/>
      <c r="U145" s="407"/>
    </row>
    <row r="146" spans="1:21" s="78" customFormat="1" ht="19.5" hidden="1" customHeight="1" outlineLevel="1">
      <c r="A146" s="453">
        <v>2</v>
      </c>
      <c r="B146" s="435">
        <v>2</v>
      </c>
      <c r="C146" s="435" t="s">
        <v>51</v>
      </c>
      <c r="D146" s="92">
        <v>5</v>
      </c>
      <c r="E146" s="92">
        <v>2</v>
      </c>
      <c r="F146" s="367" t="s">
        <v>43</v>
      </c>
      <c r="G146" s="454">
        <f>'D.2-Penj-APBDesa'!K1141</f>
        <v>0</v>
      </c>
      <c r="H146" s="77"/>
      <c r="I146" s="408"/>
      <c r="J146" s="408"/>
      <c r="K146" s="408"/>
      <c r="L146" s="408"/>
      <c r="M146" s="408"/>
      <c r="N146" s="408"/>
      <c r="O146" s="408"/>
      <c r="P146" s="408"/>
      <c r="Q146" s="408"/>
      <c r="R146" s="408"/>
      <c r="S146" s="408"/>
      <c r="T146" s="408"/>
      <c r="U146" s="408"/>
    </row>
    <row r="147" spans="1:21" s="80" customFormat="1" ht="19.5" hidden="1" customHeight="1" outlineLevel="1">
      <c r="A147" s="423">
        <v>2</v>
      </c>
      <c r="B147" s="424">
        <v>2</v>
      </c>
      <c r="C147" s="424" t="s">
        <v>73</v>
      </c>
      <c r="D147" s="418"/>
      <c r="E147" s="418"/>
      <c r="F147" s="433" t="s">
        <v>360</v>
      </c>
      <c r="G147" s="426">
        <f>G148</f>
        <v>0</v>
      </c>
      <c r="H147" s="79"/>
      <c r="I147" s="407"/>
      <c r="J147" s="407"/>
      <c r="K147" s="407"/>
      <c r="L147" s="407"/>
      <c r="M147" s="407"/>
      <c r="N147" s="407"/>
      <c r="O147" s="407"/>
      <c r="P147" s="407"/>
      <c r="Q147" s="407"/>
      <c r="R147" s="407"/>
      <c r="S147" s="407"/>
      <c r="T147" s="407"/>
      <c r="U147" s="407"/>
    </row>
    <row r="148" spans="1:21" s="78" customFormat="1" ht="19.5" hidden="1" customHeight="1" outlineLevel="1">
      <c r="A148" s="453">
        <v>2</v>
      </c>
      <c r="B148" s="435">
        <v>2</v>
      </c>
      <c r="C148" s="424" t="s">
        <v>73</v>
      </c>
      <c r="D148" s="92">
        <v>5</v>
      </c>
      <c r="E148" s="92">
        <v>2</v>
      </c>
      <c r="F148" s="367" t="s">
        <v>43</v>
      </c>
      <c r="G148" s="454">
        <f>'D.2-Penj-APBDesa'!K1162</f>
        <v>0</v>
      </c>
      <c r="H148" s="77"/>
      <c r="I148" s="408"/>
      <c r="J148" s="408"/>
      <c r="K148" s="408"/>
      <c r="L148" s="408"/>
      <c r="M148" s="408"/>
      <c r="N148" s="408"/>
      <c r="O148" s="408"/>
      <c r="P148" s="408"/>
      <c r="Q148" s="408"/>
      <c r="R148" s="408"/>
      <c r="S148" s="408"/>
      <c r="T148" s="408"/>
      <c r="U148" s="408"/>
    </row>
    <row r="149" spans="1:21" s="80" customFormat="1" ht="39.75" hidden="1" customHeight="1" outlineLevel="1">
      <c r="A149" s="423">
        <v>2</v>
      </c>
      <c r="B149" s="424">
        <v>2</v>
      </c>
      <c r="C149" s="424" t="s">
        <v>75</v>
      </c>
      <c r="D149" s="418"/>
      <c r="E149" s="418"/>
      <c r="F149" s="433" t="s">
        <v>361</v>
      </c>
      <c r="G149" s="426">
        <f>G150</f>
        <v>0</v>
      </c>
      <c r="H149" s="79"/>
      <c r="I149" s="407"/>
      <c r="J149" s="407"/>
      <c r="K149" s="407"/>
      <c r="L149" s="407"/>
      <c r="M149" s="407"/>
      <c r="N149" s="407"/>
      <c r="O149" s="407"/>
      <c r="P149" s="407"/>
      <c r="Q149" s="407"/>
      <c r="R149" s="407"/>
      <c r="S149" s="407"/>
      <c r="T149" s="407"/>
      <c r="U149" s="407"/>
    </row>
    <row r="150" spans="1:21" s="81" customFormat="1" ht="19.5" hidden="1" customHeight="1" outlineLevel="1">
      <c r="A150" s="453">
        <v>2</v>
      </c>
      <c r="B150" s="435">
        <v>2</v>
      </c>
      <c r="C150" s="435" t="s">
        <v>75</v>
      </c>
      <c r="D150" s="92">
        <v>5</v>
      </c>
      <c r="E150" s="92">
        <v>3</v>
      </c>
      <c r="F150" s="367" t="s">
        <v>55</v>
      </c>
      <c r="G150" s="454">
        <f>'D.2-Penj-APBDesa'!K1170</f>
        <v>0</v>
      </c>
      <c r="H150" s="77"/>
      <c r="I150" s="408"/>
      <c r="J150" s="408"/>
      <c r="K150" s="408"/>
      <c r="L150" s="408"/>
      <c r="M150" s="408"/>
      <c r="N150" s="408"/>
      <c r="O150" s="408"/>
      <c r="P150" s="408"/>
      <c r="Q150" s="408"/>
      <c r="R150" s="408"/>
      <c r="S150" s="408"/>
      <c r="T150" s="408"/>
      <c r="U150" s="408"/>
    </row>
    <row r="151" spans="1:21" s="80" customFormat="1" ht="20.100000000000001" hidden="1" customHeight="1" outlineLevel="1">
      <c r="A151" s="423">
        <v>2</v>
      </c>
      <c r="B151" s="424">
        <v>2</v>
      </c>
      <c r="C151" s="424" t="s">
        <v>585</v>
      </c>
      <c r="D151" s="418"/>
      <c r="E151" s="418"/>
      <c r="F151" s="433" t="s">
        <v>608</v>
      </c>
      <c r="G151" s="426">
        <f>G152+G153</f>
        <v>0</v>
      </c>
      <c r="H151" s="79"/>
      <c r="I151" s="407"/>
      <c r="J151" s="407"/>
      <c r="K151" s="407"/>
      <c r="L151" s="407"/>
      <c r="M151" s="407"/>
      <c r="N151" s="407"/>
      <c r="O151" s="407"/>
      <c r="P151" s="407"/>
      <c r="Q151" s="407"/>
      <c r="R151" s="407"/>
      <c r="S151" s="407"/>
      <c r="T151" s="407"/>
      <c r="U151" s="407"/>
    </row>
    <row r="152" spans="1:21" s="78" customFormat="1" ht="20.100000000000001" hidden="1" customHeight="1" outlineLevel="1">
      <c r="A152" s="453">
        <v>2</v>
      </c>
      <c r="B152" s="435">
        <v>2</v>
      </c>
      <c r="C152" s="435" t="s">
        <v>585</v>
      </c>
      <c r="D152" s="92">
        <v>5</v>
      </c>
      <c r="E152" s="92">
        <v>2</v>
      </c>
      <c r="F152" s="367" t="s">
        <v>43</v>
      </c>
      <c r="G152" s="454">
        <f>'D.2-Penj-APBDesa'!K1197</f>
        <v>0</v>
      </c>
      <c r="H152" s="77"/>
      <c r="I152" s="408"/>
      <c r="J152" s="408"/>
      <c r="K152" s="408"/>
      <c r="L152" s="408"/>
      <c r="M152" s="408"/>
      <c r="N152" s="408"/>
      <c r="O152" s="408"/>
      <c r="P152" s="408"/>
      <c r="Q152" s="408"/>
      <c r="R152" s="408"/>
      <c r="S152" s="408"/>
      <c r="T152" s="408"/>
      <c r="U152" s="408"/>
    </row>
    <row r="153" spans="1:21" s="78" customFormat="1" ht="20.100000000000001" hidden="1" customHeight="1" outlineLevel="1">
      <c r="A153" s="453">
        <v>2</v>
      </c>
      <c r="B153" s="435">
        <v>2</v>
      </c>
      <c r="C153" s="435" t="s">
        <v>585</v>
      </c>
      <c r="D153" s="92">
        <v>5</v>
      </c>
      <c r="E153" s="92">
        <v>3</v>
      </c>
      <c r="F153" s="367" t="s">
        <v>55</v>
      </c>
      <c r="G153" s="454"/>
      <c r="H153" s="77"/>
      <c r="I153" s="408"/>
      <c r="J153" s="408"/>
      <c r="K153" s="408"/>
      <c r="L153" s="408"/>
      <c r="M153" s="408"/>
      <c r="N153" s="408"/>
      <c r="O153" s="408"/>
      <c r="P153" s="408"/>
      <c r="Q153" s="408"/>
      <c r="R153" s="408"/>
      <c r="S153" s="408"/>
      <c r="T153" s="408"/>
      <c r="U153" s="408"/>
    </row>
    <row r="154" spans="1:21" s="74" customFormat="1" ht="20.100000000000001" hidden="1" customHeight="1" collapsed="1">
      <c r="A154" s="455">
        <v>2</v>
      </c>
      <c r="B154" s="444">
        <v>3</v>
      </c>
      <c r="C154" s="452"/>
      <c r="D154" s="380"/>
      <c r="E154" s="380"/>
      <c r="F154" s="456" t="s">
        <v>362</v>
      </c>
      <c r="G154" s="447"/>
      <c r="H154" s="73"/>
      <c r="I154" s="405"/>
      <c r="J154" s="405"/>
      <c r="K154" s="405"/>
      <c r="L154" s="405"/>
      <c r="M154" s="405"/>
      <c r="N154" s="405"/>
      <c r="O154" s="405"/>
      <c r="P154" s="405"/>
      <c r="Q154" s="405"/>
      <c r="R154" s="405"/>
      <c r="S154" s="405"/>
      <c r="T154" s="405"/>
      <c r="U154" s="405"/>
    </row>
    <row r="155" spans="1:21" s="80" customFormat="1" ht="20.100000000000001" hidden="1" customHeight="1" outlineLevel="1">
      <c r="A155" s="423">
        <v>2</v>
      </c>
      <c r="B155" s="424">
        <v>3</v>
      </c>
      <c r="C155" s="424" t="s">
        <v>34</v>
      </c>
      <c r="D155" s="418"/>
      <c r="E155" s="418"/>
      <c r="F155" s="433" t="s">
        <v>363</v>
      </c>
      <c r="G155" s="426"/>
      <c r="H155" s="79"/>
      <c r="I155" s="407"/>
      <c r="J155" s="407"/>
      <c r="K155" s="407"/>
      <c r="L155" s="407"/>
      <c r="M155" s="407"/>
      <c r="N155" s="407"/>
      <c r="O155" s="407"/>
      <c r="P155" s="407"/>
      <c r="Q155" s="407"/>
      <c r="R155" s="407"/>
      <c r="S155" s="407"/>
      <c r="T155" s="407"/>
      <c r="U155" s="407"/>
    </row>
    <row r="156" spans="1:21" s="78" customFormat="1" ht="20.100000000000001" hidden="1" customHeight="1" outlineLevel="1">
      <c r="A156" s="453">
        <v>2</v>
      </c>
      <c r="B156" s="435">
        <v>3</v>
      </c>
      <c r="C156" s="435" t="s">
        <v>34</v>
      </c>
      <c r="D156" s="92">
        <v>5</v>
      </c>
      <c r="E156" s="92">
        <v>2</v>
      </c>
      <c r="F156" s="367" t="s">
        <v>43</v>
      </c>
      <c r="G156" s="454"/>
      <c r="H156" s="77"/>
      <c r="I156" s="408"/>
      <c r="J156" s="408"/>
      <c r="K156" s="408"/>
      <c r="L156" s="408"/>
      <c r="M156" s="408"/>
      <c r="N156" s="408"/>
      <c r="O156" s="408"/>
      <c r="P156" s="408"/>
      <c r="Q156" s="408"/>
      <c r="R156" s="408"/>
      <c r="S156" s="408"/>
      <c r="T156" s="408"/>
      <c r="U156" s="408"/>
    </row>
    <row r="157" spans="1:21" s="80" customFormat="1" ht="20.100000000000001" hidden="1" customHeight="1" outlineLevel="1">
      <c r="A157" s="423">
        <v>2</v>
      </c>
      <c r="B157" s="424">
        <v>3</v>
      </c>
      <c r="C157" s="424" t="s">
        <v>37</v>
      </c>
      <c r="D157" s="418"/>
      <c r="E157" s="418"/>
      <c r="F157" s="433" t="s">
        <v>364</v>
      </c>
      <c r="G157" s="426"/>
      <c r="H157" s="79"/>
      <c r="I157" s="407"/>
      <c r="J157" s="407"/>
      <c r="K157" s="407"/>
      <c r="L157" s="407"/>
      <c r="M157" s="407"/>
      <c r="N157" s="407"/>
      <c r="O157" s="407"/>
      <c r="P157" s="407"/>
      <c r="Q157" s="407"/>
      <c r="R157" s="407"/>
      <c r="S157" s="407"/>
      <c r="T157" s="407"/>
      <c r="U157" s="407"/>
    </row>
    <row r="158" spans="1:21" s="78" customFormat="1" ht="20.100000000000001" hidden="1" customHeight="1" outlineLevel="1">
      <c r="A158" s="453">
        <v>2</v>
      </c>
      <c r="B158" s="435">
        <v>3</v>
      </c>
      <c r="C158" s="435" t="s">
        <v>37</v>
      </c>
      <c r="D158" s="92">
        <v>5</v>
      </c>
      <c r="E158" s="92">
        <v>2</v>
      </c>
      <c r="F158" s="367" t="s">
        <v>43</v>
      </c>
      <c r="G158" s="454"/>
      <c r="H158" s="77"/>
      <c r="I158" s="408"/>
      <c r="J158" s="408"/>
      <c r="K158" s="408"/>
      <c r="L158" s="408"/>
      <c r="M158" s="408"/>
      <c r="N158" s="408"/>
      <c r="O158" s="408"/>
      <c r="P158" s="408"/>
      <c r="Q158" s="408"/>
      <c r="R158" s="408"/>
      <c r="S158" s="408"/>
      <c r="T158" s="408"/>
      <c r="U158" s="408"/>
    </row>
    <row r="159" spans="1:21" s="80" customFormat="1" ht="20.100000000000001" hidden="1" customHeight="1" outlineLevel="1">
      <c r="A159" s="423">
        <v>2</v>
      </c>
      <c r="B159" s="424">
        <v>3</v>
      </c>
      <c r="C159" s="424" t="s">
        <v>39</v>
      </c>
      <c r="D159" s="418"/>
      <c r="E159" s="418"/>
      <c r="F159" s="433" t="s">
        <v>365</v>
      </c>
      <c r="G159" s="426"/>
      <c r="H159" s="79"/>
      <c r="I159" s="407"/>
      <c r="J159" s="407"/>
      <c r="K159" s="407"/>
      <c r="L159" s="407"/>
      <c r="M159" s="407"/>
      <c r="N159" s="407"/>
      <c r="O159" s="407"/>
      <c r="P159" s="407"/>
      <c r="Q159" s="407"/>
      <c r="R159" s="407"/>
      <c r="S159" s="407"/>
      <c r="T159" s="407"/>
      <c r="U159" s="407"/>
    </row>
    <row r="160" spans="1:21" s="78" customFormat="1" ht="20.100000000000001" hidden="1" customHeight="1" outlineLevel="1">
      <c r="A160" s="453">
        <v>2</v>
      </c>
      <c r="B160" s="435">
        <v>3</v>
      </c>
      <c r="C160" s="435" t="s">
        <v>39</v>
      </c>
      <c r="D160" s="92">
        <v>5</v>
      </c>
      <c r="E160" s="92">
        <v>2</v>
      </c>
      <c r="F160" s="367" t="s">
        <v>43</v>
      </c>
      <c r="G160" s="454"/>
      <c r="H160" s="77"/>
      <c r="I160" s="408"/>
      <c r="J160" s="408"/>
      <c r="K160" s="408"/>
      <c r="L160" s="408"/>
      <c r="M160" s="408"/>
      <c r="N160" s="408"/>
      <c r="O160" s="408"/>
      <c r="P160" s="408"/>
      <c r="Q160" s="408"/>
      <c r="R160" s="408"/>
      <c r="S160" s="408"/>
      <c r="T160" s="408"/>
      <c r="U160" s="408"/>
    </row>
    <row r="161" spans="1:21" s="80" customFormat="1" ht="20.100000000000001" hidden="1" customHeight="1" outlineLevel="1">
      <c r="A161" s="423">
        <v>2</v>
      </c>
      <c r="B161" s="424">
        <v>3</v>
      </c>
      <c r="C161" s="424" t="s">
        <v>41</v>
      </c>
      <c r="D161" s="418"/>
      <c r="E161" s="418"/>
      <c r="F161" s="433" t="s">
        <v>366</v>
      </c>
      <c r="G161" s="426"/>
      <c r="H161" s="79"/>
      <c r="I161" s="407"/>
      <c r="J161" s="407"/>
      <c r="K161" s="407"/>
      <c r="L161" s="407"/>
      <c r="M161" s="407"/>
      <c r="N161" s="407"/>
      <c r="O161" s="407"/>
      <c r="P161" s="407"/>
      <c r="Q161" s="407"/>
      <c r="R161" s="407"/>
      <c r="S161" s="407"/>
      <c r="T161" s="407"/>
      <c r="U161" s="407"/>
    </row>
    <row r="162" spans="1:21" s="78" customFormat="1" ht="20.100000000000001" hidden="1" customHeight="1" outlineLevel="1">
      <c r="A162" s="453">
        <v>2</v>
      </c>
      <c r="B162" s="435">
        <v>3</v>
      </c>
      <c r="C162" s="435" t="s">
        <v>41</v>
      </c>
      <c r="D162" s="92">
        <v>5</v>
      </c>
      <c r="E162" s="92">
        <v>2</v>
      </c>
      <c r="F162" s="367" t="s">
        <v>43</v>
      </c>
      <c r="G162" s="454"/>
      <c r="H162" s="77"/>
      <c r="I162" s="408"/>
      <c r="J162" s="408"/>
      <c r="K162" s="408"/>
      <c r="L162" s="408"/>
      <c r="M162" s="408"/>
      <c r="N162" s="408"/>
      <c r="O162" s="408"/>
      <c r="P162" s="408"/>
      <c r="Q162" s="408"/>
      <c r="R162" s="408"/>
      <c r="S162" s="408"/>
      <c r="T162" s="408"/>
      <c r="U162" s="408"/>
    </row>
    <row r="163" spans="1:21" s="80" customFormat="1" ht="45.75" hidden="1" customHeight="1" outlineLevel="1">
      <c r="A163" s="423">
        <v>2</v>
      </c>
      <c r="B163" s="424">
        <v>3</v>
      </c>
      <c r="C163" s="424" t="s">
        <v>45</v>
      </c>
      <c r="D163" s="418"/>
      <c r="E163" s="418"/>
      <c r="F163" s="433" t="s">
        <v>367</v>
      </c>
      <c r="G163" s="426"/>
      <c r="H163" s="79"/>
      <c r="I163" s="407"/>
      <c r="J163" s="407"/>
      <c r="K163" s="407"/>
      <c r="L163" s="407"/>
      <c r="M163" s="407"/>
      <c r="N163" s="407"/>
      <c r="O163" s="407"/>
      <c r="P163" s="407"/>
      <c r="Q163" s="407"/>
      <c r="R163" s="407"/>
      <c r="S163" s="407"/>
      <c r="T163" s="407"/>
      <c r="U163" s="407"/>
    </row>
    <row r="164" spans="1:21" s="78" customFormat="1" ht="20.100000000000001" hidden="1" customHeight="1" outlineLevel="1">
      <c r="A164" s="453">
        <v>2</v>
      </c>
      <c r="B164" s="435">
        <v>3</v>
      </c>
      <c r="C164" s="435" t="s">
        <v>45</v>
      </c>
      <c r="D164" s="92">
        <v>5</v>
      </c>
      <c r="E164" s="92">
        <v>2</v>
      </c>
      <c r="F164" s="367" t="s">
        <v>43</v>
      </c>
      <c r="G164" s="454"/>
      <c r="H164" s="77"/>
      <c r="I164" s="408"/>
      <c r="J164" s="408"/>
      <c r="K164" s="408"/>
      <c r="L164" s="408"/>
      <c r="M164" s="408"/>
      <c r="N164" s="408"/>
      <c r="O164" s="408"/>
      <c r="P164" s="408"/>
      <c r="Q164" s="408"/>
      <c r="R164" s="408"/>
      <c r="S164" s="408"/>
      <c r="T164" s="408"/>
      <c r="U164" s="408"/>
    </row>
    <row r="165" spans="1:21" s="80" customFormat="1" ht="26.25" hidden="1" customHeight="1" outlineLevel="1">
      <c r="A165" s="423">
        <v>2</v>
      </c>
      <c r="B165" s="424">
        <v>3</v>
      </c>
      <c r="C165" s="424" t="s">
        <v>49</v>
      </c>
      <c r="D165" s="418"/>
      <c r="E165" s="418"/>
      <c r="F165" s="433" t="s">
        <v>368</v>
      </c>
      <c r="G165" s="426"/>
      <c r="H165" s="79"/>
      <c r="I165" s="407"/>
      <c r="J165" s="407"/>
      <c r="K165" s="407"/>
      <c r="L165" s="407"/>
      <c r="M165" s="407"/>
      <c r="N165" s="407"/>
      <c r="O165" s="407"/>
      <c r="P165" s="407"/>
      <c r="Q165" s="407"/>
      <c r="R165" s="407"/>
      <c r="S165" s="407"/>
      <c r="T165" s="407"/>
      <c r="U165" s="407"/>
    </row>
    <row r="166" spans="1:21" s="78" customFormat="1" ht="20.100000000000001" hidden="1" customHeight="1" outlineLevel="1">
      <c r="A166" s="453">
        <v>2</v>
      </c>
      <c r="B166" s="435">
        <v>3</v>
      </c>
      <c r="C166" s="435" t="s">
        <v>49</v>
      </c>
      <c r="D166" s="92">
        <v>5</v>
      </c>
      <c r="E166" s="92">
        <v>2</v>
      </c>
      <c r="F166" s="367" t="s">
        <v>43</v>
      </c>
      <c r="G166" s="454"/>
      <c r="H166" s="77"/>
      <c r="I166" s="408"/>
      <c r="J166" s="408"/>
      <c r="K166" s="408"/>
      <c r="L166" s="408"/>
      <c r="M166" s="408"/>
      <c r="N166" s="408"/>
      <c r="O166" s="408"/>
      <c r="P166" s="408"/>
      <c r="Q166" s="408"/>
      <c r="R166" s="408"/>
      <c r="S166" s="408"/>
      <c r="T166" s="408"/>
      <c r="U166" s="408"/>
    </row>
    <row r="167" spans="1:21" s="80" customFormat="1" ht="39.950000000000003" hidden="1" customHeight="1" outlineLevel="1">
      <c r="A167" s="423">
        <v>2</v>
      </c>
      <c r="B167" s="424">
        <v>3</v>
      </c>
      <c r="C167" s="424" t="s">
        <v>51</v>
      </c>
      <c r="D167" s="418"/>
      <c r="E167" s="418"/>
      <c r="F167" s="433" t="s">
        <v>369</v>
      </c>
      <c r="G167" s="426"/>
      <c r="H167" s="79"/>
      <c r="I167" s="407"/>
      <c r="J167" s="407"/>
      <c r="K167" s="407"/>
      <c r="L167" s="407"/>
      <c r="M167" s="407"/>
      <c r="N167" s="407"/>
      <c r="O167" s="407"/>
      <c r="P167" s="407"/>
      <c r="Q167" s="407"/>
      <c r="R167" s="407"/>
      <c r="S167" s="407"/>
      <c r="T167" s="407"/>
      <c r="U167" s="407"/>
    </row>
    <row r="168" spans="1:21" s="78" customFormat="1" ht="20.100000000000001" hidden="1" customHeight="1" outlineLevel="1">
      <c r="A168" s="453">
        <v>2</v>
      </c>
      <c r="B168" s="435">
        <v>3</v>
      </c>
      <c r="C168" s="435" t="s">
        <v>51</v>
      </c>
      <c r="D168" s="92">
        <v>5</v>
      </c>
      <c r="E168" s="92">
        <v>2</v>
      </c>
      <c r="F168" s="367" t="s">
        <v>43</v>
      </c>
      <c r="G168" s="454"/>
      <c r="H168" s="77"/>
      <c r="I168" s="408"/>
      <c r="J168" s="408"/>
      <c r="K168" s="408"/>
      <c r="L168" s="408"/>
      <c r="M168" s="408"/>
      <c r="N168" s="408"/>
      <c r="O168" s="408"/>
      <c r="P168" s="408"/>
      <c r="Q168" s="408"/>
      <c r="R168" s="408"/>
      <c r="S168" s="408"/>
      <c r="T168" s="408"/>
      <c r="U168" s="408"/>
    </row>
    <row r="169" spans="1:21" s="80" customFormat="1" ht="20.100000000000001" hidden="1" customHeight="1" outlineLevel="1">
      <c r="A169" s="423">
        <v>2</v>
      </c>
      <c r="B169" s="424">
        <v>3</v>
      </c>
      <c r="C169" s="424" t="s">
        <v>73</v>
      </c>
      <c r="D169" s="418"/>
      <c r="E169" s="418"/>
      <c r="F169" s="433" t="s">
        <v>370</v>
      </c>
      <c r="G169" s="426"/>
      <c r="H169" s="79"/>
      <c r="I169" s="407"/>
      <c r="J169" s="407"/>
      <c r="K169" s="407"/>
      <c r="L169" s="407"/>
      <c r="M169" s="407"/>
      <c r="N169" s="407"/>
      <c r="O169" s="407"/>
      <c r="P169" s="407"/>
      <c r="Q169" s="407"/>
      <c r="R169" s="407"/>
      <c r="S169" s="407"/>
      <c r="T169" s="407"/>
      <c r="U169" s="407"/>
    </row>
    <row r="170" spans="1:21" s="78" customFormat="1" ht="20.100000000000001" hidden="1" customHeight="1" outlineLevel="1">
      <c r="A170" s="453">
        <v>2</v>
      </c>
      <c r="B170" s="435">
        <v>3</v>
      </c>
      <c r="C170" s="435" t="s">
        <v>73</v>
      </c>
      <c r="D170" s="92">
        <v>5</v>
      </c>
      <c r="E170" s="92">
        <v>2</v>
      </c>
      <c r="F170" s="367" t="s">
        <v>43</v>
      </c>
      <c r="G170" s="454"/>
      <c r="H170" s="77"/>
      <c r="I170" s="408"/>
      <c r="J170" s="408"/>
      <c r="K170" s="408"/>
      <c r="L170" s="408"/>
      <c r="M170" s="408"/>
      <c r="N170" s="408"/>
      <c r="O170" s="408"/>
      <c r="P170" s="408"/>
      <c r="Q170" s="408"/>
      <c r="R170" s="408"/>
      <c r="S170" s="408"/>
      <c r="T170" s="408"/>
      <c r="U170" s="408"/>
    </row>
    <row r="171" spans="1:21" s="80" customFormat="1" ht="17.25" hidden="1" customHeight="1" collapsed="1">
      <c r="A171" s="423">
        <v>2</v>
      </c>
      <c r="B171" s="424">
        <v>3</v>
      </c>
      <c r="C171" s="424" t="s">
        <v>75</v>
      </c>
      <c r="D171" s="418"/>
      <c r="E171" s="418"/>
      <c r="F171" s="433" t="s">
        <v>371</v>
      </c>
      <c r="G171" s="426"/>
      <c r="H171" s="79" t="s">
        <v>48</v>
      </c>
      <c r="I171" s="407"/>
      <c r="J171" s="407"/>
      <c r="K171" s="407"/>
      <c r="L171" s="407"/>
      <c r="M171" s="407"/>
      <c r="N171" s="407"/>
      <c r="O171" s="407"/>
      <c r="P171" s="407"/>
      <c r="Q171" s="407"/>
      <c r="R171" s="407"/>
      <c r="S171" s="407"/>
      <c r="T171" s="407"/>
      <c r="U171" s="407"/>
    </row>
    <row r="172" spans="1:21" s="78" customFormat="1" ht="20.100000000000001" hidden="1" customHeight="1">
      <c r="A172" s="453">
        <v>2</v>
      </c>
      <c r="B172" s="435">
        <v>3</v>
      </c>
      <c r="C172" s="435" t="s">
        <v>75</v>
      </c>
      <c r="D172" s="92">
        <v>5</v>
      </c>
      <c r="E172" s="92">
        <v>3</v>
      </c>
      <c r="F172" s="367" t="s">
        <v>55</v>
      </c>
      <c r="G172" s="454"/>
      <c r="H172" s="77"/>
      <c r="I172" s="408"/>
      <c r="J172" s="408"/>
      <c r="K172" s="408"/>
      <c r="L172" s="408"/>
      <c r="M172" s="486">
        <f>G172</f>
        <v>0</v>
      </c>
      <c r="N172" s="408"/>
      <c r="O172" s="408"/>
      <c r="P172" s="408"/>
      <c r="Q172" s="408"/>
      <c r="R172" s="408"/>
      <c r="S172" s="408"/>
      <c r="T172" s="408"/>
      <c r="U172" s="486">
        <f>SUM(I172:T172)</f>
        <v>0</v>
      </c>
    </row>
    <row r="173" spans="1:21" s="80" customFormat="1" ht="33.75" hidden="1" customHeight="1">
      <c r="A173" s="423">
        <v>2</v>
      </c>
      <c r="B173" s="424">
        <v>3</v>
      </c>
      <c r="C173" s="424" t="s">
        <v>77</v>
      </c>
      <c r="D173" s="418"/>
      <c r="E173" s="418"/>
      <c r="F173" s="433" t="s">
        <v>372</v>
      </c>
      <c r="G173" s="426"/>
      <c r="H173" s="79" t="s">
        <v>48</v>
      </c>
      <c r="I173" s="407"/>
      <c r="J173" s="407"/>
      <c r="K173" s="407"/>
      <c r="L173" s="407"/>
      <c r="M173" s="407"/>
      <c r="N173" s="407"/>
      <c r="O173" s="407"/>
      <c r="P173" s="407"/>
      <c r="Q173" s="407"/>
      <c r="R173" s="407"/>
      <c r="S173" s="407"/>
      <c r="T173" s="407"/>
      <c r="U173" s="407"/>
    </row>
    <row r="174" spans="1:21" s="78" customFormat="1" ht="20.100000000000001" hidden="1" customHeight="1">
      <c r="A174" s="453">
        <v>2</v>
      </c>
      <c r="B174" s="435">
        <v>3</v>
      </c>
      <c r="C174" s="435" t="s">
        <v>77</v>
      </c>
      <c r="D174" s="92">
        <v>5</v>
      </c>
      <c r="E174" s="92">
        <v>3</v>
      </c>
      <c r="F174" s="367" t="s">
        <v>55</v>
      </c>
      <c r="G174" s="454"/>
      <c r="H174" s="77"/>
      <c r="I174" s="408"/>
      <c r="J174" s="408"/>
      <c r="K174" s="408"/>
      <c r="L174" s="408"/>
      <c r="M174" s="408"/>
      <c r="N174" s="408"/>
      <c r="O174" s="486">
        <f>G174</f>
        <v>0</v>
      </c>
      <c r="P174" s="408"/>
      <c r="Q174" s="408"/>
      <c r="R174" s="408"/>
      <c r="S174" s="408"/>
      <c r="T174" s="408"/>
      <c r="U174" s="486">
        <f>SUM(I174:T174)</f>
        <v>0</v>
      </c>
    </row>
    <row r="175" spans="1:21" s="80" customFormat="1" ht="20.100000000000001" hidden="1" customHeight="1" outlineLevel="1">
      <c r="A175" s="423">
        <v>2</v>
      </c>
      <c r="B175" s="424">
        <v>3</v>
      </c>
      <c r="C175" s="424" t="s">
        <v>79</v>
      </c>
      <c r="D175" s="418"/>
      <c r="E175" s="418"/>
      <c r="F175" s="433" t="s">
        <v>373</v>
      </c>
      <c r="G175" s="426"/>
      <c r="H175" s="79"/>
      <c r="I175" s="407"/>
      <c r="J175" s="407"/>
      <c r="K175" s="407"/>
      <c r="L175" s="407"/>
      <c r="M175" s="407"/>
      <c r="N175" s="407"/>
      <c r="O175" s="407"/>
      <c r="P175" s="407"/>
      <c r="Q175" s="407"/>
      <c r="R175" s="407"/>
      <c r="S175" s="407"/>
      <c r="T175" s="407"/>
      <c r="U175" s="407"/>
    </row>
    <row r="176" spans="1:21" s="78" customFormat="1" ht="20.100000000000001" hidden="1" customHeight="1" outlineLevel="1">
      <c r="A176" s="453">
        <v>2</v>
      </c>
      <c r="B176" s="435">
        <v>3</v>
      </c>
      <c r="C176" s="435" t="s">
        <v>79</v>
      </c>
      <c r="D176" s="92">
        <v>5</v>
      </c>
      <c r="E176" s="92">
        <v>3</v>
      </c>
      <c r="F176" s="367" t="s">
        <v>55</v>
      </c>
      <c r="G176" s="454"/>
      <c r="H176" s="77"/>
      <c r="I176" s="408"/>
      <c r="J176" s="408"/>
      <c r="K176" s="408"/>
      <c r="L176" s="408"/>
      <c r="M176" s="408"/>
      <c r="N176" s="408"/>
      <c r="O176" s="408"/>
      <c r="P176" s="408"/>
      <c r="Q176" s="408"/>
      <c r="R176" s="408"/>
      <c r="S176" s="408"/>
      <c r="T176" s="408"/>
      <c r="U176" s="408"/>
    </row>
    <row r="177" spans="1:21" s="80" customFormat="1" ht="20.100000000000001" hidden="1" customHeight="1" outlineLevel="1">
      <c r="A177" s="423">
        <v>2</v>
      </c>
      <c r="B177" s="424">
        <v>3</v>
      </c>
      <c r="C177" s="424" t="s">
        <v>374</v>
      </c>
      <c r="D177" s="418"/>
      <c r="E177" s="418"/>
      <c r="F177" s="433" t="s">
        <v>375</v>
      </c>
      <c r="G177" s="426"/>
      <c r="H177" s="79"/>
      <c r="I177" s="407"/>
      <c r="J177" s="407"/>
      <c r="K177" s="407"/>
      <c r="L177" s="407"/>
      <c r="M177" s="407"/>
      <c r="N177" s="407"/>
      <c r="O177" s="407"/>
      <c r="P177" s="407"/>
      <c r="Q177" s="407"/>
      <c r="R177" s="407"/>
      <c r="S177" s="407"/>
      <c r="T177" s="407"/>
      <c r="U177" s="407"/>
    </row>
    <row r="178" spans="1:21" s="78" customFormat="1" ht="20.100000000000001" hidden="1" customHeight="1" outlineLevel="1">
      <c r="A178" s="453">
        <v>2</v>
      </c>
      <c r="B178" s="435">
        <v>3</v>
      </c>
      <c r="C178" s="435" t="s">
        <v>374</v>
      </c>
      <c r="D178" s="92">
        <v>5</v>
      </c>
      <c r="E178" s="92">
        <v>3</v>
      </c>
      <c r="F178" s="367" t="s">
        <v>55</v>
      </c>
      <c r="G178" s="454"/>
      <c r="H178" s="77"/>
      <c r="I178" s="408"/>
      <c r="J178" s="408"/>
      <c r="K178" s="408"/>
      <c r="L178" s="408"/>
      <c r="M178" s="408"/>
      <c r="N178" s="408"/>
      <c r="O178" s="408"/>
      <c r="P178" s="408"/>
      <c r="Q178" s="408"/>
      <c r="R178" s="408"/>
      <c r="S178" s="408"/>
      <c r="T178" s="408"/>
      <c r="U178" s="408"/>
    </row>
    <row r="179" spans="1:21" s="80" customFormat="1" ht="32.25" hidden="1" customHeight="1" collapsed="1">
      <c r="A179" s="423">
        <v>2</v>
      </c>
      <c r="B179" s="424">
        <v>3</v>
      </c>
      <c r="C179" s="424" t="s">
        <v>376</v>
      </c>
      <c r="D179" s="418"/>
      <c r="E179" s="418"/>
      <c r="F179" s="433" t="s">
        <v>377</v>
      </c>
      <c r="G179" s="426"/>
      <c r="H179" s="79" t="s">
        <v>828</v>
      </c>
      <c r="I179" s="407"/>
      <c r="J179" s="407"/>
      <c r="K179" s="407"/>
      <c r="L179" s="407"/>
      <c r="M179" s="407"/>
      <c r="N179" s="407"/>
      <c r="O179" s="407"/>
      <c r="P179" s="407"/>
      <c r="Q179" s="407"/>
      <c r="R179" s="407"/>
      <c r="S179" s="407"/>
      <c r="T179" s="407"/>
      <c r="U179" s="407"/>
    </row>
    <row r="180" spans="1:21" s="78" customFormat="1" ht="20.100000000000001" hidden="1" customHeight="1">
      <c r="A180" s="453">
        <v>2</v>
      </c>
      <c r="B180" s="435">
        <v>3</v>
      </c>
      <c r="C180" s="435" t="s">
        <v>376</v>
      </c>
      <c r="D180" s="92">
        <v>5</v>
      </c>
      <c r="E180" s="92">
        <v>3</v>
      </c>
      <c r="F180" s="367" t="s">
        <v>55</v>
      </c>
      <c r="G180" s="454"/>
      <c r="H180" s="77"/>
      <c r="I180" s="408"/>
      <c r="J180" s="408"/>
      <c r="K180" s="408"/>
      <c r="L180" s="408"/>
      <c r="M180" s="408"/>
      <c r="N180" s="472"/>
      <c r="O180" s="408"/>
      <c r="P180" s="408"/>
      <c r="Q180" s="408"/>
      <c r="R180" s="486">
        <f>G180-N180</f>
        <v>0</v>
      </c>
      <c r="S180" s="408"/>
      <c r="T180" s="408"/>
      <c r="U180" s="486">
        <f>SUM(I180:T180)</f>
        <v>0</v>
      </c>
    </row>
    <row r="181" spans="1:21" s="80" customFormat="1" ht="20.100000000000001" hidden="1" customHeight="1" outlineLevel="1">
      <c r="A181" s="423">
        <v>2</v>
      </c>
      <c r="B181" s="424">
        <v>3</v>
      </c>
      <c r="C181" s="424" t="s">
        <v>378</v>
      </c>
      <c r="D181" s="418"/>
      <c r="E181" s="418"/>
      <c r="F181" s="425" t="s">
        <v>379</v>
      </c>
      <c r="G181" s="426"/>
      <c r="H181" s="79"/>
      <c r="I181" s="407"/>
      <c r="J181" s="407"/>
      <c r="K181" s="407"/>
      <c r="L181" s="407"/>
      <c r="M181" s="407"/>
      <c r="N181" s="407"/>
      <c r="O181" s="407"/>
      <c r="P181" s="407"/>
      <c r="Q181" s="407"/>
      <c r="R181" s="407"/>
      <c r="S181" s="407"/>
      <c r="T181" s="407"/>
      <c r="U181" s="407"/>
    </row>
    <row r="182" spans="1:21" s="78" customFormat="1" ht="20.100000000000001" hidden="1" customHeight="1" outlineLevel="1">
      <c r="A182" s="453">
        <v>2</v>
      </c>
      <c r="B182" s="435">
        <v>3</v>
      </c>
      <c r="C182" s="435" t="s">
        <v>378</v>
      </c>
      <c r="D182" s="92">
        <v>5</v>
      </c>
      <c r="E182" s="92">
        <v>3</v>
      </c>
      <c r="F182" s="367" t="s">
        <v>55</v>
      </c>
      <c r="G182" s="454"/>
      <c r="H182" s="77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</row>
    <row r="183" spans="1:21" s="80" customFormat="1" ht="36" hidden="1" customHeight="1" outlineLevel="1">
      <c r="A183" s="423">
        <v>2</v>
      </c>
      <c r="B183" s="424">
        <v>3</v>
      </c>
      <c r="C183" s="424" t="s">
        <v>380</v>
      </c>
      <c r="D183" s="418"/>
      <c r="E183" s="418"/>
      <c r="F183" s="433" t="s">
        <v>381</v>
      </c>
      <c r="G183" s="426"/>
      <c r="H183" s="79"/>
      <c r="I183" s="407"/>
      <c r="J183" s="407"/>
      <c r="K183" s="407"/>
      <c r="L183" s="407"/>
      <c r="M183" s="407"/>
      <c r="N183" s="407"/>
      <c r="O183" s="407"/>
      <c r="P183" s="407"/>
      <c r="Q183" s="407"/>
      <c r="R183" s="407"/>
      <c r="S183" s="407"/>
      <c r="T183" s="407"/>
      <c r="U183" s="407"/>
    </row>
    <row r="184" spans="1:21" s="78" customFormat="1" ht="20.100000000000001" hidden="1" customHeight="1" outlineLevel="1">
      <c r="A184" s="453">
        <v>2</v>
      </c>
      <c r="B184" s="435">
        <v>3</v>
      </c>
      <c r="C184" s="435" t="s">
        <v>380</v>
      </c>
      <c r="D184" s="92">
        <v>5</v>
      </c>
      <c r="E184" s="92">
        <v>3</v>
      </c>
      <c r="F184" s="367" t="s">
        <v>55</v>
      </c>
      <c r="G184" s="454"/>
      <c r="H184" s="77"/>
      <c r="I184" s="408"/>
      <c r="J184" s="408"/>
      <c r="K184" s="408"/>
      <c r="L184" s="408"/>
      <c r="M184" s="408"/>
      <c r="N184" s="408"/>
      <c r="O184" s="408"/>
      <c r="P184" s="408"/>
      <c r="Q184" s="408"/>
      <c r="R184" s="408"/>
      <c r="S184" s="408"/>
      <c r="T184" s="408"/>
      <c r="U184" s="408"/>
    </row>
    <row r="185" spans="1:21" s="80" customFormat="1" ht="20.100000000000001" hidden="1" customHeight="1" outlineLevel="1">
      <c r="A185" s="423">
        <v>2</v>
      </c>
      <c r="B185" s="424">
        <v>3</v>
      </c>
      <c r="C185" s="424" t="s">
        <v>382</v>
      </c>
      <c r="D185" s="418"/>
      <c r="E185" s="418"/>
      <c r="F185" s="433" t="s">
        <v>383</v>
      </c>
      <c r="G185" s="426"/>
      <c r="H185" s="79"/>
      <c r="I185" s="407"/>
      <c r="J185" s="407"/>
      <c r="K185" s="407"/>
      <c r="L185" s="407"/>
      <c r="M185" s="407"/>
      <c r="N185" s="407"/>
      <c r="O185" s="407"/>
      <c r="P185" s="407"/>
      <c r="Q185" s="407"/>
      <c r="R185" s="407"/>
      <c r="S185" s="407"/>
      <c r="T185" s="407"/>
      <c r="U185" s="407"/>
    </row>
    <row r="186" spans="1:21" s="81" customFormat="1" ht="20.100000000000001" hidden="1" customHeight="1" outlineLevel="1">
      <c r="A186" s="453">
        <v>2</v>
      </c>
      <c r="B186" s="435">
        <v>3</v>
      </c>
      <c r="C186" s="435" t="s">
        <v>382</v>
      </c>
      <c r="D186" s="92">
        <v>5</v>
      </c>
      <c r="E186" s="92">
        <v>2</v>
      </c>
      <c r="F186" s="482" t="s">
        <v>43</v>
      </c>
      <c r="G186" s="454"/>
      <c r="H186" s="77"/>
      <c r="I186" s="408"/>
      <c r="J186" s="408"/>
      <c r="K186" s="408"/>
      <c r="L186" s="408"/>
      <c r="M186" s="408"/>
      <c r="N186" s="408"/>
      <c r="O186" s="408"/>
      <c r="P186" s="408"/>
      <c r="Q186" s="408"/>
      <c r="R186" s="408"/>
      <c r="S186" s="408"/>
      <c r="T186" s="408"/>
      <c r="U186" s="408"/>
    </row>
    <row r="187" spans="1:21" s="80" customFormat="1" ht="20.100000000000001" hidden="1" customHeight="1" outlineLevel="1">
      <c r="A187" s="423">
        <v>2</v>
      </c>
      <c r="B187" s="424">
        <v>3</v>
      </c>
      <c r="C187" s="424" t="s">
        <v>384</v>
      </c>
      <c r="D187" s="418"/>
      <c r="E187" s="418"/>
      <c r="F187" s="433" t="s">
        <v>385</v>
      </c>
      <c r="G187" s="426"/>
      <c r="H187" s="79"/>
      <c r="I187" s="407"/>
      <c r="J187" s="407"/>
      <c r="K187" s="407"/>
      <c r="L187" s="407"/>
      <c r="M187" s="407"/>
      <c r="N187" s="407"/>
      <c r="O187" s="407"/>
      <c r="P187" s="407"/>
      <c r="Q187" s="407"/>
      <c r="R187" s="407"/>
      <c r="S187" s="407"/>
      <c r="T187" s="407"/>
      <c r="U187" s="407"/>
    </row>
    <row r="188" spans="1:21" s="78" customFormat="1" ht="20.100000000000001" hidden="1" customHeight="1" outlineLevel="1">
      <c r="A188" s="453">
        <v>2</v>
      </c>
      <c r="B188" s="435">
        <v>3</v>
      </c>
      <c r="C188" s="435" t="s">
        <v>384</v>
      </c>
      <c r="D188" s="92">
        <v>5</v>
      </c>
      <c r="E188" s="92">
        <v>2</v>
      </c>
      <c r="F188" s="482" t="s">
        <v>43</v>
      </c>
      <c r="G188" s="454"/>
      <c r="H188" s="77"/>
      <c r="I188" s="408"/>
      <c r="J188" s="408"/>
      <c r="K188" s="408"/>
      <c r="L188" s="408"/>
      <c r="M188" s="408"/>
      <c r="N188" s="408"/>
      <c r="O188" s="408"/>
      <c r="P188" s="408"/>
      <c r="Q188" s="408"/>
      <c r="R188" s="408"/>
      <c r="S188" s="408"/>
      <c r="T188" s="408"/>
      <c r="U188" s="408"/>
    </row>
    <row r="189" spans="1:21" s="80" customFormat="1" ht="20.100000000000001" hidden="1" customHeight="1" collapsed="1">
      <c r="A189" s="423">
        <v>2</v>
      </c>
      <c r="B189" s="424">
        <v>3</v>
      </c>
      <c r="C189" s="424" t="s">
        <v>386</v>
      </c>
      <c r="D189" s="418"/>
      <c r="E189" s="418"/>
      <c r="F189" s="433" t="s">
        <v>387</v>
      </c>
      <c r="G189" s="426"/>
      <c r="H189" s="79" t="s">
        <v>48</v>
      </c>
      <c r="I189" s="407"/>
      <c r="J189" s="407"/>
      <c r="K189" s="407"/>
      <c r="L189" s="407"/>
      <c r="M189" s="407"/>
      <c r="N189" s="407"/>
      <c r="O189" s="407"/>
      <c r="P189" s="407"/>
      <c r="Q189" s="407"/>
      <c r="R189" s="407"/>
      <c r="S189" s="407"/>
      <c r="T189" s="407"/>
      <c r="U189" s="407"/>
    </row>
    <row r="190" spans="1:21" s="78" customFormat="1" ht="20.100000000000001" hidden="1" customHeight="1">
      <c r="A190" s="453">
        <v>2</v>
      </c>
      <c r="B190" s="435">
        <v>3</v>
      </c>
      <c r="C190" s="435" t="s">
        <v>386</v>
      </c>
      <c r="D190" s="92">
        <v>5</v>
      </c>
      <c r="E190" s="92">
        <v>3</v>
      </c>
      <c r="F190" s="367" t="s">
        <v>55</v>
      </c>
      <c r="G190" s="454"/>
      <c r="H190" s="77"/>
      <c r="I190" s="408"/>
      <c r="J190" s="408"/>
      <c r="K190" s="408"/>
      <c r="L190" s="408"/>
      <c r="M190" s="408"/>
      <c r="N190" s="408"/>
      <c r="O190" s="408"/>
      <c r="P190" s="486">
        <f>G190</f>
        <v>0</v>
      </c>
      <c r="Q190" s="408"/>
      <c r="R190" s="408"/>
      <c r="S190" s="408"/>
      <c r="T190" s="408"/>
      <c r="U190" s="486">
        <f>SUM(I190:T190)</f>
        <v>0</v>
      </c>
    </row>
    <row r="191" spans="1:21" s="80" customFormat="1" ht="20.100000000000001" hidden="1" customHeight="1" outlineLevel="1">
      <c r="A191" s="423">
        <v>2</v>
      </c>
      <c r="B191" s="424">
        <v>3</v>
      </c>
      <c r="C191" s="424" t="s">
        <v>585</v>
      </c>
      <c r="D191" s="418"/>
      <c r="E191" s="418"/>
      <c r="F191" s="433" t="s">
        <v>609</v>
      </c>
      <c r="G191" s="426"/>
      <c r="H191" s="79"/>
      <c r="I191" s="407"/>
      <c r="J191" s="407"/>
      <c r="K191" s="407"/>
      <c r="L191" s="407"/>
      <c r="M191" s="407"/>
      <c r="N191" s="407"/>
      <c r="O191" s="407"/>
      <c r="P191" s="407"/>
      <c r="Q191" s="407"/>
      <c r="R191" s="407"/>
      <c r="S191" s="407"/>
      <c r="T191" s="407"/>
      <c r="U191" s="407"/>
    </row>
    <row r="192" spans="1:21" s="78" customFormat="1" ht="20.100000000000001" hidden="1" customHeight="1" outlineLevel="1">
      <c r="A192" s="453">
        <v>2</v>
      </c>
      <c r="B192" s="435">
        <v>3</v>
      </c>
      <c r="C192" s="435" t="s">
        <v>585</v>
      </c>
      <c r="D192" s="92">
        <v>5</v>
      </c>
      <c r="E192" s="92">
        <v>2</v>
      </c>
      <c r="F192" s="482" t="s">
        <v>43</v>
      </c>
      <c r="G192" s="454"/>
      <c r="H192" s="77"/>
      <c r="I192" s="408"/>
      <c r="J192" s="408"/>
      <c r="K192" s="408"/>
      <c r="L192" s="408"/>
      <c r="M192" s="408"/>
      <c r="N192" s="408"/>
      <c r="O192" s="408"/>
      <c r="P192" s="408"/>
      <c r="Q192" s="408"/>
      <c r="R192" s="408"/>
      <c r="S192" s="408"/>
      <c r="T192" s="408"/>
      <c r="U192" s="408"/>
    </row>
    <row r="193" spans="1:21" s="78" customFormat="1" ht="20.100000000000001" hidden="1" customHeight="1" outlineLevel="1">
      <c r="A193" s="453">
        <v>2</v>
      </c>
      <c r="B193" s="435">
        <v>3</v>
      </c>
      <c r="C193" s="435" t="s">
        <v>585</v>
      </c>
      <c r="D193" s="92">
        <v>5</v>
      </c>
      <c r="E193" s="92">
        <v>3</v>
      </c>
      <c r="F193" s="367" t="s">
        <v>55</v>
      </c>
      <c r="G193" s="454"/>
      <c r="H193" s="77"/>
      <c r="I193" s="408"/>
      <c r="J193" s="408"/>
      <c r="K193" s="408"/>
      <c r="L193" s="408"/>
      <c r="M193" s="408"/>
      <c r="N193" s="408"/>
      <c r="O193" s="408"/>
      <c r="P193" s="408"/>
      <c r="Q193" s="408"/>
      <c r="R193" s="408"/>
      <c r="S193" s="408"/>
      <c r="T193" s="408"/>
      <c r="U193" s="408"/>
    </row>
    <row r="194" spans="1:21" s="74" customFormat="1" ht="20.100000000000001" hidden="1" customHeight="1" collapsed="1">
      <c r="A194" s="455">
        <v>2</v>
      </c>
      <c r="B194" s="444">
        <v>4</v>
      </c>
      <c r="C194" s="444"/>
      <c r="D194" s="380"/>
      <c r="E194" s="380"/>
      <c r="F194" s="456" t="s">
        <v>388</v>
      </c>
      <c r="G194" s="447"/>
      <c r="H194" s="73"/>
      <c r="I194" s="405"/>
      <c r="J194" s="405"/>
      <c r="K194" s="405"/>
      <c r="L194" s="405"/>
      <c r="M194" s="405"/>
      <c r="N194" s="405"/>
      <c r="O194" s="405"/>
      <c r="P194" s="405"/>
      <c r="Q194" s="405"/>
      <c r="R194" s="405"/>
      <c r="S194" s="405"/>
      <c r="T194" s="405"/>
      <c r="U194" s="405"/>
    </row>
    <row r="195" spans="1:21" s="80" customFormat="1" ht="39.75" hidden="1" customHeight="1" outlineLevel="1">
      <c r="A195" s="432">
        <v>2</v>
      </c>
      <c r="B195" s="424">
        <v>4</v>
      </c>
      <c r="C195" s="424" t="s">
        <v>34</v>
      </c>
      <c r="D195" s="418"/>
      <c r="E195" s="418"/>
      <c r="F195" s="433" t="s">
        <v>389</v>
      </c>
      <c r="G195" s="426"/>
      <c r="H195" s="79"/>
      <c r="I195" s="407"/>
      <c r="J195" s="407"/>
      <c r="K195" s="407"/>
      <c r="L195" s="407"/>
      <c r="M195" s="407"/>
      <c r="N195" s="407"/>
      <c r="O195" s="407"/>
      <c r="P195" s="407"/>
      <c r="Q195" s="407"/>
      <c r="R195" s="407"/>
      <c r="S195" s="407"/>
      <c r="T195" s="407"/>
      <c r="U195" s="407"/>
    </row>
    <row r="196" spans="1:21" s="78" customFormat="1" ht="20.100000000000001" hidden="1" customHeight="1" outlineLevel="1">
      <c r="A196" s="91">
        <v>2</v>
      </c>
      <c r="B196" s="435">
        <v>4</v>
      </c>
      <c r="C196" s="435" t="s">
        <v>34</v>
      </c>
      <c r="D196" s="92">
        <v>5</v>
      </c>
      <c r="E196" s="92">
        <v>2</v>
      </c>
      <c r="F196" s="482" t="s">
        <v>43</v>
      </c>
      <c r="G196" s="454"/>
      <c r="H196" s="77"/>
      <c r="I196" s="408"/>
      <c r="J196" s="408"/>
      <c r="K196" s="408"/>
      <c r="L196" s="408"/>
      <c r="M196" s="408"/>
      <c r="N196" s="408"/>
      <c r="O196" s="408"/>
      <c r="P196" s="408"/>
      <c r="Q196" s="408"/>
      <c r="R196" s="408"/>
      <c r="S196" s="408"/>
      <c r="T196" s="408"/>
      <c r="U196" s="408"/>
    </row>
    <row r="197" spans="1:21" s="80" customFormat="1" ht="20.100000000000001" hidden="1" customHeight="1" outlineLevel="1">
      <c r="A197" s="423">
        <v>2</v>
      </c>
      <c r="B197" s="424">
        <v>4</v>
      </c>
      <c r="C197" s="424" t="s">
        <v>37</v>
      </c>
      <c r="D197" s="418"/>
      <c r="E197" s="418"/>
      <c r="F197" s="433" t="s">
        <v>390</v>
      </c>
      <c r="G197" s="426"/>
      <c r="H197" s="79"/>
      <c r="I197" s="407"/>
      <c r="J197" s="407"/>
      <c r="K197" s="407"/>
      <c r="L197" s="407"/>
      <c r="M197" s="407"/>
      <c r="N197" s="407"/>
      <c r="O197" s="407"/>
      <c r="P197" s="407"/>
      <c r="Q197" s="407"/>
      <c r="R197" s="407"/>
      <c r="S197" s="407"/>
      <c r="T197" s="407"/>
      <c r="U197" s="407"/>
    </row>
    <row r="198" spans="1:21" s="78" customFormat="1" ht="20.100000000000001" hidden="1" customHeight="1" outlineLevel="1">
      <c r="A198" s="453">
        <v>2</v>
      </c>
      <c r="B198" s="435">
        <v>4</v>
      </c>
      <c r="C198" s="435" t="s">
        <v>37</v>
      </c>
      <c r="D198" s="92">
        <v>5</v>
      </c>
      <c r="E198" s="92">
        <v>2</v>
      </c>
      <c r="F198" s="482" t="s">
        <v>43</v>
      </c>
      <c r="G198" s="454"/>
      <c r="H198" s="77"/>
      <c r="I198" s="408"/>
      <c r="J198" s="408"/>
      <c r="K198" s="408"/>
      <c r="L198" s="408"/>
      <c r="M198" s="408"/>
      <c r="N198" s="408"/>
      <c r="O198" s="408"/>
      <c r="P198" s="408"/>
      <c r="Q198" s="408"/>
      <c r="R198" s="408"/>
      <c r="S198" s="408"/>
      <c r="T198" s="408"/>
      <c r="U198" s="408"/>
    </row>
    <row r="199" spans="1:21" s="80" customFormat="1" ht="38.1" hidden="1" customHeight="1" outlineLevel="1">
      <c r="A199" s="423">
        <v>2</v>
      </c>
      <c r="B199" s="424">
        <v>4</v>
      </c>
      <c r="C199" s="424" t="s">
        <v>39</v>
      </c>
      <c r="D199" s="418"/>
      <c r="E199" s="418"/>
      <c r="F199" s="433" t="s">
        <v>391</v>
      </c>
      <c r="G199" s="426"/>
      <c r="H199" s="79"/>
      <c r="I199" s="407"/>
      <c r="J199" s="407"/>
      <c r="K199" s="407"/>
      <c r="L199" s="407"/>
      <c r="M199" s="407"/>
      <c r="N199" s="407"/>
      <c r="O199" s="407"/>
      <c r="P199" s="407"/>
      <c r="Q199" s="407"/>
      <c r="R199" s="407"/>
      <c r="S199" s="407"/>
      <c r="T199" s="407"/>
      <c r="U199" s="407"/>
    </row>
    <row r="200" spans="1:21" s="78" customFormat="1" ht="20.100000000000001" hidden="1" customHeight="1" outlineLevel="1">
      <c r="A200" s="453">
        <v>2</v>
      </c>
      <c r="B200" s="435">
        <v>4</v>
      </c>
      <c r="C200" s="435" t="s">
        <v>39</v>
      </c>
      <c r="D200" s="92">
        <v>5</v>
      </c>
      <c r="E200" s="92">
        <v>2</v>
      </c>
      <c r="F200" s="482" t="s">
        <v>43</v>
      </c>
      <c r="G200" s="454"/>
      <c r="H200" s="77"/>
      <c r="I200" s="408"/>
      <c r="J200" s="408"/>
      <c r="K200" s="408"/>
      <c r="L200" s="408"/>
      <c r="M200" s="408"/>
      <c r="N200" s="408"/>
      <c r="O200" s="408"/>
      <c r="P200" s="408"/>
      <c r="Q200" s="408"/>
      <c r="R200" s="408"/>
      <c r="S200" s="408"/>
      <c r="T200" s="408"/>
      <c r="U200" s="408"/>
    </row>
    <row r="201" spans="1:21" s="80" customFormat="1" ht="20.100000000000001" hidden="1" customHeight="1" outlineLevel="1">
      <c r="A201" s="423">
        <v>2</v>
      </c>
      <c r="B201" s="424">
        <v>4</v>
      </c>
      <c r="C201" s="424" t="s">
        <v>41</v>
      </c>
      <c r="D201" s="418"/>
      <c r="E201" s="418"/>
      <c r="F201" s="433" t="s">
        <v>392</v>
      </c>
      <c r="G201" s="426"/>
      <c r="H201" s="79"/>
      <c r="I201" s="407"/>
      <c r="J201" s="407"/>
      <c r="K201" s="407"/>
      <c r="L201" s="407"/>
      <c r="M201" s="407"/>
      <c r="N201" s="407"/>
      <c r="O201" s="407"/>
      <c r="P201" s="407"/>
      <c r="Q201" s="407"/>
      <c r="R201" s="407"/>
      <c r="S201" s="407"/>
      <c r="T201" s="407"/>
      <c r="U201" s="407"/>
    </row>
    <row r="202" spans="1:21" s="78" customFormat="1" ht="20.100000000000001" hidden="1" customHeight="1" outlineLevel="1">
      <c r="A202" s="453">
        <v>2</v>
      </c>
      <c r="B202" s="435">
        <v>4</v>
      </c>
      <c r="C202" s="435" t="s">
        <v>41</v>
      </c>
      <c r="D202" s="92">
        <v>5</v>
      </c>
      <c r="E202" s="92">
        <v>2</v>
      </c>
      <c r="F202" s="482" t="s">
        <v>43</v>
      </c>
      <c r="G202" s="454"/>
      <c r="H202" s="77"/>
      <c r="I202" s="408"/>
      <c r="J202" s="408"/>
      <c r="K202" s="408"/>
      <c r="L202" s="408"/>
      <c r="M202" s="408"/>
      <c r="N202" s="408"/>
      <c r="O202" s="408"/>
      <c r="P202" s="408"/>
      <c r="Q202" s="408"/>
      <c r="R202" s="408"/>
      <c r="S202" s="408"/>
      <c r="T202" s="408"/>
      <c r="U202" s="408"/>
    </row>
    <row r="203" spans="1:21" s="80" customFormat="1" ht="36" hidden="1" customHeight="1" outlineLevel="1">
      <c r="A203" s="423">
        <v>2</v>
      </c>
      <c r="B203" s="424">
        <v>4</v>
      </c>
      <c r="C203" s="424" t="s">
        <v>45</v>
      </c>
      <c r="D203" s="418"/>
      <c r="E203" s="418"/>
      <c r="F203" s="433" t="s">
        <v>393</v>
      </c>
      <c r="G203" s="426"/>
      <c r="H203" s="79"/>
      <c r="I203" s="407"/>
      <c r="J203" s="407"/>
      <c r="K203" s="407"/>
      <c r="L203" s="407"/>
      <c r="M203" s="407"/>
      <c r="N203" s="407"/>
      <c r="O203" s="407"/>
      <c r="P203" s="407"/>
      <c r="Q203" s="407"/>
      <c r="R203" s="407"/>
      <c r="S203" s="407"/>
      <c r="T203" s="407"/>
      <c r="U203" s="407"/>
    </row>
    <row r="204" spans="1:21" s="78" customFormat="1" ht="20.100000000000001" hidden="1" customHeight="1" outlineLevel="1">
      <c r="A204" s="453">
        <v>2</v>
      </c>
      <c r="B204" s="435">
        <v>4</v>
      </c>
      <c r="C204" s="435" t="s">
        <v>45</v>
      </c>
      <c r="D204" s="92">
        <v>5</v>
      </c>
      <c r="E204" s="92">
        <v>2</v>
      </c>
      <c r="F204" s="482" t="s">
        <v>43</v>
      </c>
      <c r="G204" s="454"/>
      <c r="H204" s="77"/>
      <c r="I204" s="408"/>
      <c r="J204" s="408"/>
      <c r="K204" s="408"/>
      <c r="L204" s="408"/>
      <c r="M204" s="408"/>
      <c r="N204" s="408"/>
      <c r="O204" s="408"/>
      <c r="P204" s="408"/>
      <c r="Q204" s="408"/>
      <c r="R204" s="408"/>
      <c r="S204" s="408"/>
      <c r="T204" s="408"/>
      <c r="U204" s="408"/>
    </row>
    <row r="205" spans="1:21" s="80" customFormat="1" ht="20.100000000000001" hidden="1" customHeight="1" outlineLevel="1">
      <c r="A205" s="423">
        <v>2</v>
      </c>
      <c r="B205" s="424">
        <v>4</v>
      </c>
      <c r="C205" s="424" t="s">
        <v>49</v>
      </c>
      <c r="D205" s="418"/>
      <c r="E205" s="418"/>
      <c r="F205" s="433" t="s">
        <v>394</v>
      </c>
      <c r="G205" s="426"/>
      <c r="H205" s="79"/>
      <c r="I205" s="407"/>
      <c r="J205" s="407"/>
      <c r="K205" s="407"/>
      <c r="L205" s="407"/>
      <c r="M205" s="407"/>
      <c r="N205" s="407"/>
      <c r="O205" s="407"/>
      <c r="P205" s="407"/>
      <c r="Q205" s="407"/>
      <c r="R205" s="407"/>
      <c r="S205" s="407"/>
      <c r="T205" s="407"/>
      <c r="U205" s="407"/>
    </row>
    <row r="206" spans="1:21" s="78" customFormat="1" ht="20.100000000000001" hidden="1" customHeight="1" outlineLevel="1">
      <c r="A206" s="453">
        <v>2</v>
      </c>
      <c r="B206" s="435">
        <v>4</v>
      </c>
      <c r="C206" s="435" t="s">
        <v>49</v>
      </c>
      <c r="D206" s="92">
        <v>5</v>
      </c>
      <c r="E206" s="92">
        <v>2</v>
      </c>
      <c r="F206" s="482" t="s">
        <v>43</v>
      </c>
      <c r="G206" s="454"/>
      <c r="H206" s="77"/>
      <c r="I206" s="408"/>
      <c r="J206" s="408"/>
      <c r="K206" s="408"/>
      <c r="L206" s="408"/>
      <c r="M206" s="408"/>
      <c r="N206" s="408"/>
      <c r="O206" s="408"/>
      <c r="P206" s="408"/>
      <c r="Q206" s="408"/>
      <c r="R206" s="408"/>
      <c r="S206" s="408"/>
      <c r="T206" s="408"/>
      <c r="U206" s="408"/>
    </row>
    <row r="207" spans="1:21" s="80" customFormat="1" ht="42" hidden="1" customHeight="1" outlineLevel="1">
      <c r="A207" s="423">
        <v>2</v>
      </c>
      <c r="B207" s="424">
        <v>4</v>
      </c>
      <c r="C207" s="424" t="s">
        <v>51</v>
      </c>
      <c r="D207" s="418"/>
      <c r="E207" s="418"/>
      <c r="F207" s="433" t="s">
        <v>395</v>
      </c>
      <c r="G207" s="426"/>
      <c r="H207" s="79"/>
      <c r="I207" s="407"/>
      <c r="J207" s="407"/>
      <c r="K207" s="407"/>
      <c r="L207" s="407"/>
      <c r="M207" s="407"/>
      <c r="N207" s="407"/>
      <c r="O207" s="407"/>
      <c r="P207" s="407"/>
      <c r="Q207" s="407"/>
      <c r="R207" s="407"/>
      <c r="S207" s="407"/>
      <c r="T207" s="407"/>
      <c r="U207" s="407"/>
    </row>
    <row r="208" spans="1:21" s="78" customFormat="1" ht="20.100000000000001" hidden="1" customHeight="1" outlineLevel="1">
      <c r="A208" s="453">
        <v>2</v>
      </c>
      <c r="B208" s="435">
        <v>4</v>
      </c>
      <c r="C208" s="435" t="s">
        <v>51</v>
      </c>
      <c r="D208" s="92">
        <v>5</v>
      </c>
      <c r="E208" s="92">
        <v>2</v>
      </c>
      <c r="F208" s="482" t="s">
        <v>43</v>
      </c>
      <c r="G208" s="454"/>
      <c r="H208" s="77"/>
      <c r="I208" s="408"/>
      <c r="J208" s="408"/>
      <c r="K208" s="408"/>
      <c r="L208" s="408"/>
      <c r="M208" s="408"/>
      <c r="N208" s="408"/>
      <c r="O208" s="408"/>
      <c r="P208" s="408"/>
      <c r="Q208" s="408"/>
      <c r="R208" s="408"/>
      <c r="S208" s="408"/>
      <c r="T208" s="408"/>
      <c r="U208" s="408"/>
    </row>
    <row r="209" spans="1:21" s="80" customFormat="1" ht="20.100000000000001" hidden="1" customHeight="1" outlineLevel="1">
      <c r="A209" s="423">
        <v>2</v>
      </c>
      <c r="B209" s="424">
        <v>4</v>
      </c>
      <c r="C209" s="424" t="s">
        <v>73</v>
      </c>
      <c r="D209" s="418"/>
      <c r="E209" s="418"/>
      <c r="F209" s="433" t="s">
        <v>396</v>
      </c>
      <c r="G209" s="426"/>
      <c r="H209" s="79"/>
      <c r="I209" s="407"/>
      <c r="J209" s="407"/>
      <c r="K209" s="407"/>
      <c r="L209" s="407"/>
      <c r="M209" s="407"/>
      <c r="N209" s="407"/>
      <c r="O209" s="407"/>
      <c r="P209" s="407"/>
      <c r="Q209" s="407"/>
      <c r="R209" s="407"/>
      <c r="S209" s="407"/>
      <c r="T209" s="407"/>
      <c r="U209" s="407"/>
    </row>
    <row r="210" spans="1:21" s="78" customFormat="1" ht="20.100000000000001" hidden="1" customHeight="1" outlineLevel="1">
      <c r="A210" s="453">
        <v>2</v>
      </c>
      <c r="B210" s="435">
        <v>4</v>
      </c>
      <c r="C210" s="435" t="s">
        <v>73</v>
      </c>
      <c r="D210" s="92">
        <v>5</v>
      </c>
      <c r="E210" s="92">
        <v>2</v>
      </c>
      <c r="F210" s="482" t="s">
        <v>43</v>
      </c>
      <c r="G210" s="454"/>
      <c r="H210" s="77"/>
      <c r="I210" s="408"/>
      <c r="J210" s="408"/>
      <c r="K210" s="408"/>
      <c r="L210" s="408"/>
      <c r="M210" s="408"/>
      <c r="N210" s="408"/>
      <c r="O210" s="408"/>
      <c r="P210" s="408"/>
      <c r="Q210" s="408"/>
      <c r="R210" s="408"/>
      <c r="S210" s="408"/>
      <c r="T210" s="408"/>
      <c r="U210" s="408"/>
    </row>
    <row r="211" spans="1:21" s="80" customFormat="1" ht="20.100000000000001" hidden="1" customHeight="1" outlineLevel="1">
      <c r="A211" s="423">
        <v>2</v>
      </c>
      <c r="B211" s="424">
        <v>4</v>
      </c>
      <c r="C211" s="424" t="s">
        <v>75</v>
      </c>
      <c r="D211" s="418"/>
      <c r="E211" s="418"/>
      <c r="F211" s="433" t="s">
        <v>397</v>
      </c>
      <c r="G211" s="426"/>
      <c r="H211" s="79"/>
      <c r="I211" s="407"/>
      <c r="J211" s="407"/>
      <c r="K211" s="407"/>
      <c r="L211" s="407"/>
      <c r="M211" s="407"/>
      <c r="N211" s="407"/>
      <c r="O211" s="407"/>
      <c r="P211" s="407"/>
      <c r="Q211" s="407"/>
      <c r="R211" s="407"/>
      <c r="S211" s="407"/>
      <c r="T211" s="407"/>
      <c r="U211" s="407"/>
    </row>
    <row r="212" spans="1:21" s="78" customFormat="1" ht="20.100000000000001" hidden="1" customHeight="1" outlineLevel="1">
      <c r="A212" s="453">
        <v>2</v>
      </c>
      <c r="B212" s="435">
        <v>4</v>
      </c>
      <c r="C212" s="435" t="s">
        <v>75</v>
      </c>
      <c r="D212" s="92">
        <v>5</v>
      </c>
      <c r="E212" s="92">
        <v>2</v>
      </c>
      <c r="F212" s="482" t="s">
        <v>43</v>
      </c>
      <c r="G212" s="454"/>
      <c r="H212" s="77"/>
      <c r="I212" s="408"/>
      <c r="J212" s="408"/>
      <c r="K212" s="408"/>
      <c r="L212" s="408"/>
      <c r="M212" s="408"/>
      <c r="N212" s="408"/>
      <c r="O212" s="408"/>
      <c r="P212" s="408"/>
      <c r="Q212" s="408"/>
      <c r="R212" s="408"/>
      <c r="S212" s="408"/>
      <c r="T212" s="408"/>
      <c r="U212" s="408"/>
    </row>
    <row r="213" spans="1:21" s="80" customFormat="1" ht="20.100000000000001" hidden="1" customHeight="1" outlineLevel="1">
      <c r="A213" s="423">
        <v>2</v>
      </c>
      <c r="B213" s="424">
        <v>4</v>
      </c>
      <c r="C213" s="424" t="s">
        <v>77</v>
      </c>
      <c r="D213" s="418"/>
      <c r="E213" s="418"/>
      <c r="F213" s="433" t="s">
        <v>398</v>
      </c>
      <c r="G213" s="426"/>
      <c r="H213" s="79"/>
      <c r="I213" s="407"/>
      <c r="J213" s="407"/>
      <c r="K213" s="407"/>
      <c r="L213" s="407"/>
      <c r="M213" s="407"/>
      <c r="N213" s="407"/>
      <c r="O213" s="407"/>
      <c r="P213" s="407"/>
      <c r="Q213" s="407"/>
      <c r="R213" s="407"/>
      <c r="S213" s="407"/>
      <c r="T213" s="407"/>
      <c r="U213" s="407"/>
    </row>
    <row r="214" spans="1:21" s="78" customFormat="1" ht="20.100000000000001" hidden="1" customHeight="1" outlineLevel="1">
      <c r="A214" s="453">
        <v>2</v>
      </c>
      <c r="B214" s="435">
        <v>4</v>
      </c>
      <c r="C214" s="435" t="s">
        <v>77</v>
      </c>
      <c r="D214" s="92">
        <v>5</v>
      </c>
      <c r="E214" s="92">
        <v>3</v>
      </c>
      <c r="F214" s="367" t="s">
        <v>55</v>
      </c>
      <c r="G214" s="454"/>
      <c r="H214" s="77"/>
      <c r="I214" s="408"/>
      <c r="J214" s="408"/>
      <c r="K214" s="408"/>
      <c r="L214" s="408"/>
      <c r="M214" s="408"/>
      <c r="N214" s="408"/>
      <c r="O214" s="408"/>
      <c r="P214" s="408"/>
      <c r="Q214" s="408"/>
      <c r="R214" s="408"/>
      <c r="S214" s="408"/>
      <c r="T214" s="408"/>
      <c r="U214" s="408"/>
    </row>
    <row r="215" spans="1:21" s="78" customFormat="1" ht="38.1" hidden="1" customHeight="1" outlineLevel="1">
      <c r="A215" s="423">
        <v>2</v>
      </c>
      <c r="B215" s="424">
        <v>4</v>
      </c>
      <c r="C215" s="435" t="s">
        <v>79</v>
      </c>
      <c r="D215" s="92"/>
      <c r="E215" s="92"/>
      <c r="F215" s="433" t="s">
        <v>399</v>
      </c>
      <c r="G215" s="426"/>
      <c r="H215" s="77"/>
      <c r="I215" s="408"/>
      <c r="J215" s="408"/>
      <c r="K215" s="408"/>
      <c r="L215" s="408"/>
      <c r="M215" s="408"/>
      <c r="N215" s="408"/>
      <c r="O215" s="408"/>
      <c r="P215" s="408"/>
      <c r="Q215" s="408"/>
      <c r="R215" s="408"/>
      <c r="S215" s="408"/>
      <c r="T215" s="408"/>
      <c r="U215" s="408"/>
    </row>
    <row r="216" spans="1:21" s="78" customFormat="1" ht="20.100000000000001" hidden="1" customHeight="1" outlineLevel="1">
      <c r="A216" s="453">
        <v>2</v>
      </c>
      <c r="B216" s="435">
        <v>4</v>
      </c>
      <c r="C216" s="435" t="s">
        <v>79</v>
      </c>
      <c r="D216" s="92">
        <v>5</v>
      </c>
      <c r="E216" s="92">
        <v>3</v>
      </c>
      <c r="F216" s="367" t="s">
        <v>55</v>
      </c>
      <c r="G216" s="454"/>
      <c r="H216" s="77"/>
      <c r="I216" s="408"/>
      <c r="J216" s="408"/>
      <c r="K216" s="408"/>
      <c r="L216" s="408"/>
      <c r="M216" s="408"/>
      <c r="N216" s="408"/>
      <c r="O216" s="408"/>
      <c r="P216" s="408"/>
      <c r="Q216" s="408"/>
      <c r="R216" s="408"/>
      <c r="S216" s="408"/>
      <c r="T216" s="408"/>
      <c r="U216" s="408"/>
    </row>
    <row r="217" spans="1:21" s="78" customFormat="1" ht="36" hidden="1" customHeight="1" outlineLevel="1">
      <c r="A217" s="423">
        <v>2</v>
      </c>
      <c r="B217" s="424">
        <v>4</v>
      </c>
      <c r="C217" s="435" t="s">
        <v>374</v>
      </c>
      <c r="D217" s="92"/>
      <c r="E217" s="92"/>
      <c r="F217" s="433" t="s">
        <v>400</v>
      </c>
      <c r="G217" s="426"/>
      <c r="H217" s="77"/>
      <c r="I217" s="408"/>
      <c r="J217" s="408"/>
      <c r="K217" s="408"/>
      <c r="L217" s="408"/>
      <c r="M217" s="408"/>
      <c r="N217" s="408"/>
      <c r="O217" s="408"/>
      <c r="P217" s="408"/>
      <c r="Q217" s="408"/>
      <c r="R217" s="408"/>
      <c r="S217" s="408"/>
      <c r="T217" s="408"/>
      <c r="U217" s="408"/>
    </row>
    <row r="218" spans="1:21" s="78" customFormat="1" ht="20.100000000000001" hidden="1" customHeight="1" outlineLevel="1">
      <c r="A218" s="453">
        <v>2</v>
      </c>
      <c r="B218" s="435">
        <v>4</v>
      </c>
      <c r="C218" s="435" t="s">
        <v>374</v>
      </c>
      <c r="D218" s="92">
        <v>5</v>
      </c>
      <c r="E218" s="92">
        <v>3</v>
      </c>
      <c r="F218" s="367" t="s">
        <v>55</v>
      </c>
      <c r="G218" s="454"/>
      <c r="H218" s="77"/>
      <c r="I218" s="408"/>
      <c r="J218" s="408"/>
      <c r="K218" s="408"/>
      <c r="L218" s="408"/>
      <c r="M218" s="408"/>
      <c r="N218" s="408"/>
      <c r="O218" s="408"/>
      <c r="P218" s="408"/>
      <c r="Q218" s="408"/>
      <c r="R218" s="408"/>
      <c r="S218" s="408"/>
      <c r="T218" s="408"/>
      <c r="U218" s="408"/>
    </row>
    <row r="219" spans="1:21" s="78" customFormat="1" ht="39.950000000000003" hidden="1" customHeight="1" outlineLevel="1">
      <c r="A219" s="423">
        <v>2</v>
      </c>
      <c r="B219" s="424">
        <v>4</v>
      </c>
      <c r="C219" s="435" t="s">
        <v>376</v>
      </c>
      <c r="D219" s="92"/>
      <c r="E219" s="92"/>
      <c r="F219" s="433" t="s">
        <v>401</v>
      </c>
      <c r="G219" s="426"/>
      <c r="H219" s="77"/>
      <c r="I219" s="408"/>
      <c r="J219" s="408"/>
      <c r="K219" s="408"/>
      <c r="L219" s="408"/>
      <c r="M219" s="408"/>
      <c r="N219" s="408"/>
      <c r="O219" s="408"/>
      <c r="P219" s="408"/>
      <c r="Q219" s="408"/>
      <c r="R219" s="408"/>
      <c r="S219" s="408"/>
      <c r="T219" s="408"/>
      <c r="U219" s="408"/>
    </row>
    <row r="220" spans="1:21" s="78" customFormat="1" ht="20.100000000000001" hidden="1" customHeight="1" outlineLevel="1">
      <c r="A220" s="453">
        <v>2</v>
      </c>
      <c r="B220" s="435">
        <v>4</v>
      </c>
      <c r="C220" s="435" t="s">
        <v>376</v>
      </c>
      <c r="D220" s="92">
        <v>5</v>
      </c>
      <c r="E220" s="92">
        <v>3</v>
      </c>
      <c r="F220" s="367" t="s">
        <v>55</v>
      </c>
      <c r="G220" s="454"/>
      <c r="H220" s="77"/>
      <c r="I220" s="408"/>
      <c r="J220" s="408"/>
      <c r="K220" s="408"/>
      <c r="L220" s="408"/>
      <c r="M220" s="408"/>
      <c r="N220" s="408"/>
      <c r="O220" s="408"/>
      <c r="P220" s="408"/>
      <c r="Q220" s="408"/>
      <c r="R220" s="408"/>
      <c r="S220" s="408"/>
      <c r="T220" s="408"/>
      <c r="U220" s="408"/>
    </row>
    <row r="221" spans="1:21" s="78" customFormat="1" ht="19.5" hidden="1" customHeight="1" outlineLevel="1">
      <c r="A221" s="423">
        <v>2</v>
      </c>
      <c r="B221" s="424">
        <v>4</v>
      </c>
      <c r="C221" s="435" t="s">
        <v>378</v>
      </c>
      <c r="D221" s="92"/>
      <c r="E221" s="92"/>
      <c r="F221" s="425" t="s">
        <v>402</v>
      </c>
      <c r="G221" s="426"/>
      <c r="H221" s="77"/>
      <c r="I221" s="408"/>
      <c r="J221" s="408"/>
      <c r="K221" s="408"/>
      <c r="L221" s="408"/>
      <c r="M221" s="408"/>
      <c r="N221" s="408"/>
      <c r="O221" s="408"/>
      <c r="P221" s="408"/>
      <c r="Q221" s="408"/>
      <c r="R221" s="408"/>
      <c r="S221" s="408"/>
      <c r="T221" s="408"/>
      <c r="U221" s="408"/>
    </row>
    <row r="222" spans="1:21" s="78" customFormat="1" ht="20.100000000000001" hidden="1" customHeight="1" outlineLevel="1">
      <c r="A222" s="453">
        <v>2</v>
      </c>
      <c r="B222" s="435">
        <v>4</v>
      </c>
      <c r="C222" s="435" t="s">
        <v>378</v>
      </c>
      <c r="D222" s="92">
        <v>5</v>
      </c>
      <c r="E222" s="92">
        <v>3</v>
      </c>
      <c r="F222" s="367" t="s">
        <v>55</v>
      </c>
      <c r="G222" s="454"/>
      <c r="H222" s="77"/>
      <c r="I222" s="408"/>
      <c r="J222" s="408"/>
      <c r="K222" s="408"/>
      <c r="L222" s="408"/>
      <c r="M222" s="408"/>
      <c r="N222" s="408"/>
      <c r="O222" s="408"/>
      <c r="P222" s="408"/>
      <c r="Q222" s="408"/>
      <c r="R222" s="408"/>
      <c r="S222" s="408"/>
      <c r="T222" s="408"/>
      <c r="U222" s="408"/>
    </row>
    <row r="223" spans="1:21" s="78" customFormat="1" ht="35.1" hidden="1" customHeight="1" outlineLevel="1">
      <c r="A223" s="423">
        <v>2</v>
      </c>
      <c r="B223" s="424">
        <v>4</v>
      </c>
      <c r="C223" s="435" t="s">
        <v>380</v>
      </c>
      <c r="D223" s="92"/>
      <c r="E223" s="92"/>
      <c r="F223" s="425" t="s">
        <v>403</v>
      </c>
      <c r="G223" s="426"/>
      <c r="H223" s="77"/>
      <c r="I223" s="408"/>
      <c r="J223" s="408"/>
      <c r="K223" s="408"/>
      <c r="L223" s="408"/>
      <c r="M223" s="408"/>
      <c r="N223" s="408"/>
      <c r="O223" s="408"/>
      <c r="P223" s="408"/>
      <c r="Q223" s="408"/>
      <c r="R223" s="408"/>
      <c r="S223" s="408"/>
      <c r="T223" s="408"/>
      <c r="U223" s="408"/>
    </row>
    <row r="224" spans="1:21" s="78" customFormat="1" ht="20.100000000000001" hidden="1" customHeight="1" outlineLevel="1">
      <c r="A224" s="453">
        <v>2</v>
      </c>
      <c r="B224" s="435">
        <v>4</v>
      </c>
      <c r="C224" s="435" t="s">
        <v>380</v>
      </c>
      <c r="D224" s="92">
        <v>5</v>
      </c>
      <c r="E224" s="92">
        <v>3</v>
      </c>
      <c r="F224" s="367" t="s">
        <v>55</v>
      </c>
      <c r="G224" s="454"/>
      <c r="H224" s="77"/>
      <c r="I224" s="408"/>
      <c r="J224" s="408"/>
      <c r="K224" s="408"/>
      <c r="L224" s="408"/>
      <c r="M224" s="408"/>
      <c r="N224" s="408"/>
      <c r="O224" s="408"/>
      <c r="P224" s="408"/>
      <c r="Q224" s="408"/>
      <c r="R224" s="408"/>
      <c r="S224" s="408"/>
      <c r="T224" s="408"/>
      <c r="U224" s="408"/>
    </row>
    <row r="225" spans="1:21" s="78" customFormat="1" ht="33" hidden="1" customHeight="1" outlineLevel="1">
      <c r="A225" s="423">
        <v>2</v>
      </c>
      <c r="B225" s="424">
        <v>4</v>
      </c>
      <c r="C225" s="435" t="s">
        <v>382</v>
      </c>
      <c r="D225" s="92"/>
      <c r="E225" s="92"/>
      <c r="F225" s="433" t="s">
        <v>404</v>
      </c>
      <c r="G225" s="426"/>
      <c r="H225" s="77"/>
      <c r="I225" s="408"/>
      <c r="J225" s="408"/>
      <c r="K225" s="408"/>
      <c r="L225" s="408"/>
      <c r="M225" s="408"/>
      <c r="N225" s="408"/>
      <c r="O225" s="408"/>
      <c r="P225" s="408"/>
      <c r="Q225" s="408"/>
      <c r="R225" s="408"/>
      <c r="S225" s="408"/>
      <c r="T225" s="408"/>
      <c r="U225" s="408"/>
    </row>
    <row r="226" spans="1:21" s="78" customFormat="1" ht="20.100000000000001" hidden="1" customHeight="1" outlineLevel="1">
      <c r="A226" s="453">
        <v>2</v>
      </c>
      <c r="B226" s="435">
        <v>4</v>
      </c>
      <c r="C226" s="435" t="s">
        <v>382</v>
      </c>
      <c r="D226" s="92">
        <v>5</v>
      </c>
      <c r="E226" s="92">
        <v>3</v>
      </c>
      <c r="F226" s="367" t="s">
        <v>55</v>
      </c>
      <c r="G226" s="454"/>
      <c r="H226" s="77"/>
      <c r="I226" s="408"/>
      <c r="J226" s="408"/>
      <c r="K226" s="408"/>
      <c r="L226" s="408"/>
      <c r="M226" s="408"/>
      <c r="N226" s="408"/>
      <c r="O226" s="408"/>
      <c r="P226" s="408"/>
      <c r="Q226" s="408"/>
      <c r="R226" s="408"/>
      <c r="S226" s="408"/>
      <c r="T226" s="408"/>
      <c r="U226" s="408"/>
    </row>
    <row r="227" spans="1:21" s="78" customFormat="1" ht="19.5" hidden="1" customHeight="1" outlineLevel="1">
      <c r="A227" s="423">
        <v>2</v>
      </c>
      <c r="B227" s="424">
        <v>4</v>
      </c>
      <c r="C227" s="435" t="s">
        <v>384</v>
      </c>
      <c r="D227" s="92"/>
      <c r="E227" s="92"/>
      <c r="F227" s="433" t="s">
        <v>405</v>
      </c>
      <c r="G227" s="426"/>
      <c r="H227" s="77"/>
      <c r="I227" s="408"/>
      <c r="J227" s="408"/>
      <c r="K227" s="408"/>
      <c r="L227" s="408"/>
      <c r="M227" s="408"/>
      <c r="N227" s="408"/>
      <c r="O227" s="408"/>
      <c r="P227" s="408"/>
      <c r="Q227" s="408"/>
      <c r="R227" s="408"/>
      <c r="S227" s="408"/>
      <c r="T227" s="408"/>
      <c r="U227" s="408"/>
    </row>
    <row r="228" spans="1:21" s="78" customFormat="1" ht="20.100000000000001" hidden="1" customHeight="1" outlineLevel="1">
      <c r="A228" s="453">
        <v>2</v>
      </c>
      <c r="B228" s="435">
        <v>4</v>
      </c>
      <c r="C228" s="435">
        <v>17</v>
      </c>
      <c r="D228" s="92">
        <v>5</v>
      </c>
      <c r="E228" s="92">
        <v>3</v>
      </c>
      <c r="F228" s="367" t="s">
        <v>55</v>
      </c>
      <c r="G228" s="454"/>
      <c r="H228" s="77"/>
      <c r="I228" s="408"/>
      <c r="J228" s="408"/>
      <c r="K228" s="408"/>
      <c r="L228" s="408"/>
      <c r="M228" s="408"/>
      <c r="N228" s="408"/>
      <c r="O228" s="408"/>
      <c r="P228" s="408"/>
      <c r="Q228" s="408"/>
      <c r="R228" s="408"/>
      <c r="S228" s="408"/>
      <c r="T228" s="408"/>
      <c r="U228" s="408"/>
    </row>
    <row r="229" spans="1:21" s="78" customFormat="1" ht="19.5" hidden="1" customHeight="1" outlineLevel="1">
      <c r="A229" s="423">
        <v>2</v>
      </c>
      <c r="B229" s="424">
        <v>4</v>
      </c>
      <c r="C229" s="435" t="s">
        <v>585</v>
      </c>
      <c r="D229" s="92"/>
      <c r="E229" s="92"/>
      <c r="F229" s="433" t="s">
        <v>610</v>
      </c>
      <c r="G229" s="426"/>
      <c r="H229" s="77"/>
      <c r="I229" s="408"/>
      <c r="J229" s="408"/>
      <c r="K229" s="408"/>
      <c r="L229" s="408"/>
      <c r="M229" s="408"/>
      <c r="N229" s="408"/>
      <c r="O229" s="408"/>
      <c r="P229" s="408"/>
      <c r="Q229" s="408"/>
      <c r="R229" s="408"/>
      <c r="S229" s="408"/>
      <c r="T229" s="408"/>
      <c r="U229" s="408"/>
    </row>
    <row r="230" spans="1:21" s="78" customFormat="1" ht="20.100000000000001" hidden="1" customHeight="1" outlineLevel="1">
      <c r="A230" s="91">
        <v>2</v>
      </c>
      <c r="B230" s="435">
        <v>4</v>
      </c>
      <c r="C230" s="435" t="s">
        <v>585</v>
      </c>
      <c r="D230" s="92">
        <v>5</v>
      </c>
      <c r="E230" s="92">
        <v>2</v>
      </c>
      <c r="F230" s="482" t="s">
        <v>43</v>
      </c>
      <c r="G230" s="454"/>
      <c r="H230" s="77"/>
      <c r="I230" s="408"/>
      <c r="J230" s="408"/>
      <c r="K230" s="408"/>
      <c r="L230" s="408"/>
      <c r="M230" s="408"/>
      <c r="N230" s="408"/>
      <c r="O230" s="408"/>
      <c r="P230" s="408"/>
      <c r="Q230" s="408"/>
      <c r="R230" s="408"/>
      <c r="S230" s="408"/>
      <c r="T230" s="408"/>
      <c r="U230" s="408"/>
    </row>
    <row r="231" spans="1:21" s="78" customFormat="1" ht="20.100000000000001" hidden="1" customHeight="1" outlineLevel="1">
      <c r="A231" s="91">
        <v>2</v>
      </c>
      <c r="B231" s="435">
        <v>4</v>
      </c>
      <c r="C231" s="435" t="s">
        <v>585</v>
      </c>
      <c r="D231" s="92">
        <v>5</v>
      </c>
      <c r="E231" s="92">
        <v>3</v>
      </c>
      <c r="F231" s="367" t="s">
        <v>55</v>
      </c>
      <c r="G231" s="454"/>
      <c r="H231" s="77"/>
      <c r="I231" s="408"/>
      <c r="J231" s="408"/>
      <c r="K231" s="408"/>
      <c r="L231" s="408"/>
      <c r="M231" s="408"/>
      <c r="N231" s="408"/>
      <c r="O231" s="408"/>
      <c r="P231" s="408"/>
      <c r="Q231" s="408"/>
      <c r="R231" s="408"/>
      <c r="S231" s="408"/>
      <c r="T231" s="408"/>
      <c r="U231" s="408"/>
    </row>
    <row r="232" spans="1:21" s="85" customFormat="1" ht="17.25" hidden="1" customHeight="1" collapsed="1">
      <c r="A232" s="92">
        <v>2</v>
      </c>
      <c r="B232" s="420">
        <v>5</v>
      </c>
      <c r="C232" s="435"/>
      <c r="D232" s="435"/>
      <c r="E232" s="435"/>
      <c r="F232" s="458" t="s">
        <v>406</v>
      </c>
      <c r="G232" s="459"/>
      <c r="H232" s="84"/>
      <c r="I232" s="409"/>
      <c r="J232" s="409"/>
      <c r="K232" s="409"/>
      <c r="L232" s="409"/>
      <c r="M232" s="409"/>
      <c r="N232" s="409"/>
      <c r="O232" s="409"/>
      <c r="P232" s="409"/>
      <c r="Q232" s="409"/>
      <c r="R232" s="409"/>
      <c r="S232" s="409"/>
      <c r="T232" s="409"/>
      <c r="U232" s="409"/>
    </row>
    <row r="233" spans="1:21" s="85" customFormat="1" ht="21" hidden="1" customHeight="1" outlineLevel="1">
      <c r="A233" s="92">
        <v>2</v>
      </c>
      <c r="B233" s="420">
        <v>5</v>
      </c>
      <c r="C233" s="435" t="s">
        <v>34</v>
      </c>
      <c r="D233" s="435"/>
      <c r="E233" s="435"/>
      <c r="F233" s="433" t="s">
        <v>407</v>
      </c>
      <c r="G233" s="426"/>
      <c r="H233" s="84"/>
      <c r="I233" s="409"/>
      <c r="J233" s="409"/>
      <c r="K233" s="409"/>
      <c r="L233" s="409"/>
      <c r="M233" s="409"/>
      <c r="N233" s="409"/>
      <c r="O233" s="409"/>
      <c r="P233" s="409"/>
      <c r="Q233" s="409"/>
      <c r="R233" s="409"/>
      <c r="S233" s="409"/>
      <c r="T233" s="409"/>
      <c r="U233" s="409"/>
    </row>
    <row r="234" spans="1:21" s="78" customFormat="1" ht="19.5" hidden="1" customHeight="1" outlineLevel="1">
      <c r="A234" s="92">
        <v>2</v>
      </c>
      <c r="B234" s="420">
        <v>5</v>
      </c>
      <c r="C234" s="435" t="s">
        <v>34</v>
      </c>
      <c r="D234" s="92">
        <v>5</v>
      </c>
      <c r="E234" s="92">
        <v>2</v>
      </c>
      <c r="F234" s="367" t="s">
        <v>43</v>
      </c>
      <c r="G234" s="454"/>
      <c r="H234" s="77"/>
      <c r="I234" s="408"/>
      <c r="J234" s="408"/>
      <c r="K234" s="408"/>
      <c r="L234" s="408"/>
      <c r="M234" s="408"/>
      <c r="N234" s="408"/>
      <c r="O234" s="408"/>
      <c r="P234" s="408"/>
      <c r="Q234" s="408"/>
      <c r="R234" s="408"/>
      <c r="S234" s="408"/>
      <c r="T234" s="408"/>
      <c r="U234" s="408"/>
    </row>
    <row r="235" spans="1:21" s="78" customFormat="1" ht="19.5" hidden="1" customHeight="1" outlineLevel="1">
      <c r="A235" s="92">
        <v>2</v>
      </c>
      <c r="B235" s="420">
        <v>5</v>
      </c>
      <c r="C235" s="435" t="s">
        <v>34</v>
      </c>
      <c r="D235" s="92">
        <v>5</v>
      </c>
      <c r="E235" s="92">
        <v>3</v>
      </c>
      <c r="F235" s="367" t="s">
        <v>55</v>
      </c>
      <c r="G235" s="454"/>
      <c r="H235" s="77"/>
      <c r="I235" s="408"/>
      <c r="J235" s="408"/>
      <c r="K235" s="408"/>
      <c r="L235" s="408"/>
      <c r="M235" s="408"/>
      <c r="N235" s="408"/>
      <c r="O235" s="408"/>
      <c r="P235" s="408"/>
      <c r="Q235" s="408"/>
      <c r="R235" s="408"/>
      <c r="S235" s="408"/>
      <c r="T235" s="408"/>
      <c r="U235" s="408"/>
    </row>
    <row r="236" spans="1:21" s="85" customFormat="1" ht="27.95" hidden="1" customHeight="1" outlineLevel="1">
      <c r="A236" s="92">
        <v>2</v>
      </c>
      <c r="B236" s="420">
        <v>5</v>
      </c>
      <c r="C236" s="435" t="s">
        <v>37</v>
      </c>
      <c r="D236" s="435"/>
      <c r="E236" s="435"/>
      <c r="F236" s="433" t="s">
        <v>408</v>
      </c>
      <c r="G236" s="426"/>
      <c r="H236" s="84"/>
      <c r="I236" s="409"/>
      <c r="J236" s="409"/>
      <c r="K236" s="409"/>
      <c r="L236" s="409"/>
      <c r="M236" s="409"/>
      <c r="N236" s="409"/>
      <c r="O236" s="409"/>
      <c r="P236" s="409"/>
      <c r="Q236" s="409"/>
      <c r="R236" s="409"/>
      <c r="S236" s="409"/>
      <c r="T236" s="409"/>
      <c r="U236" s="409"/>
    </row>
    <row r="237" spans="1:21" s="78" customFormat="1" ht="19.5" hidden="1" customHeight="1" outlineLevel="1">
      <c r="A237" s="92">
        <v>2</v>
      </c>
      <c r="B237" s="420">
        <v>5</v>
      </c>
      <c r="C237" s="435" t="s">
        <v>37</v>
      </c>
      <c r="D237" s="92">
        <v>5</v>
      </c>
      <c r="E237" s="92">
        <v>2</v>
      </c>
      <c r="F237" s="367" t="s">
        <v>43</v>
      </c>
      <c r="G237" s="454"/>
      <c r="H237" s="77"/>
      <c r="I237" s="408"/>
      <c r="J237" s="408"/>
      <c r="K237" s="408"/>
      <c r="L237" s="408"/>
      <c r="M237" s="408"/>
      <c r="N237" s="408"/>
      <c r="O237" s="408"/>
      <c r="P237" s="408"/>
      <c r="Q237" s="408"/>
      <c r="R237" s="408"/>
      <c r="S237" s="408"/>
      <c r="T237" s="408"/>
      <c r="U237" s="408"/>
    </row>
    <row r="238" spans="1:21" s="85" customFormat="1" ht="39" hidden="1" customHeight="1" outlineLevel="1">
      <c r="A238" s="92">
        <v>2</v>
      </c>
      <c r="B238" s="420">
        <v>5</v>
      </c>
      <c r="C238" s="435" t="s">
        <v>39</v>
      </c>
      <c r="D238" s="435"/>
      <c r="E238" s="435"/>
      <c r="F238" s="433" t="s">
        <v>409</v>
      </c>
      <c r="G238" s="426"/>
      <c r="H238" s="84"/>
      <c r="I238" s="409"/>
      <c r="J238" s="409"/>
      <c r="K238" s="409"/>
      <c r="L238" s="409"/>
      <c r="M238" s="409"/>
      <c r="N238" s="409"/>
      <c r="O238" s="409"/>
      <c r="P238" s="409"/>
      <c r="Q238" s="409"/>
      <c r="R238" s="409"/>
      <c r="S238" s="409"/>
      <c r="T238" s="409"/>
      <c r="U238" s="409"/>
    </row>
    <row r="239" spans="1:21" s="78" customFormat="1" ht="19.5" hidden="1" customHeight="1" outlineLevel="1">
      <c r="A239" s="92">
        <v>2</v>
      </c>
      <c r="B239" s="420">
        <v>5</v>
      </c>
      <c r="C239" s="435" t="s">
        <v>39</v>
      </c>
      <c r="D239" s="92">
        <v>5</v>
      </c>
      <c r="E239" s="92">
        <v>2</v>
      </c>
      <c r="F239" s="367" t="s">
        <v>43</v>
      </c>
      <c r="G239" s="454"/>
      <c r="H239" s="77"/>
      <c r="I239" s="408"/>
      <c r="J239" s="408"/>
      <c r="K239" s="408"/>
      <c r="L239" s="408"/>
      <c r="M239" s="408"/>
      <c r="N239" s="408"/>
      <c r="O239" s="408"/>
      <c r="P239" s="408"/>
      <c r="Q239" s="408"/>
      <c r="R239" s="408"/>
      <c r="S239" s="408"/>
      <c r="T239" s="408"/>
      <c r="U239" s="408"/>
    </row>
    <row r="240" spans="1:21" s="85" customFormat="1" ht="27.95" hidden="1" customHeight="1" outlineLevel="1">
      <c r="A240" s="92">
        <v>2</v>
      </c>
      <c r="B240" s="420">
        <v>5</v>
      </c>
      <c r="C240" s="435" t="s">
        <v>585</v>
      </c>
      <c r="D240" s="435"/>
      <c r="E240" s="435"/>
      <c r="F240" s="433" t="s">
        <v>611</v>
      </c>
      <c r="G240" s="426"/>
      <c r="H240" s="84"/>
      <c r="I240" s="409"/>
      <c r="J240" s="409"/>
      <c r="K240" s="409"/>
      <c r="L240" s="409"/>
      <c r="M240" s="409"/>
      <c r="N240" s="409"/>
      <c r="O240" s="409"/>
      <c r="P240" s="409"/>
      <c r="Q240" s="409"/>
      <c r="R240" s="409"/>
      <c r="S240" s="409"/>
      <c r="T240" s="409"/>
      <c r="U240" s="409"/>
    </row>
    <row r="241" spans="1:21" s="78" customFormat="1" ht="19.5" hidden="1" customHeight="1" outlineLevel="1">
      <c r="A241" s="92">
        <v>2</v>
      </c>
      <c r="B241" s="420">
        <v>5</v>
      </c>
      <c r="C241" s="435" t="s">
        <v>585</v>
      </c>
      <c r="D241" s="92">
        <v>5</v>
      </c>
      <c r="E241" s="92">
        <v>2</v>
      </c>
      <c r="F241" s="367" t="s">
        <v>43</v>
      </c>
      <c r="G241" s="454"/>
      <c r="H241" s="77"/>
      <c r="I241" s="408"/>
      <c r="J241" s="408"/>
      <c r="K241" s="408"/>
      <c r="L241" s="408"/>
      <c r="M241" s="408"/>
      <c r="N241" s="408"/>
      <c r="O241" s="408"/>
      <c r="P241" s="408"/>
      <c r="Q241" s="408"/>
      <c r="R241" s="408"/>
      <c r="S241" s="408"/>
      <c r="T241" s="408"/>
      <c r="U241" s="408"/>
    </row>
    <row r="242" spans="1:21" s="78" customFormat="1" ht="19.5" hidden="1" customHeight="1" outlineLevel="1">
      <c r="A242" s="92">
        <v>2</v>
      </c>
      <c r="B242" s="420">
        <v>5</v>
      </c>
      <c r="C242" s="435" t="s">
        <v>585</v>
      </c>
      <c r="D242" s="92">
        <v>5</v>
      </c>
      <c r="E242" s="92">
        <v>3</v>
      </c>
      <c r="F242" s="367" t="s">
        <v>55</v>
      </c>
      <c r="G242" s="454"/>
      <c r="H242" s="77"/>
      <c r="I242" s="408"/>
      <c r="J242" s="408"/>
      <c r="K242" s="408"/>
      <c r="L242" s="408"/>
      <c r="M242" s="408"/>
      <c r="N242" s="408"/>
      <c r="O242" s="408"/>
      <c r="P242" s="408"/>
      <c r="Q242" s="408"/>
      <c r="R242" s="408"/>
      <c r="S242" s="408"/>
      <c r="T242" s="408"/>
      <c r="U242" s="408"/>
    </row>
    <row r="243" spans="1:21" s="85" customFormat="1" ht="17.25" hidden="1" customHeight="1" collapsed="1">
      <c r="A243" s="92">
        <v>2</v>
      </c>
      <c r="B243" s="420">
        <v>6</v>
      </c>
      <c r="C243" s="435"/>
      <c r="D243" s="435"/>
      <c r="E243" s="435"/>
      <c r="F243" s="458" t="s">
        <v>410</v>
      </c>
      <c r="G243" s="459"/>
      <c r="H243" s="84" t="s">
        <v>48</v>
      </c>
      <c r="I243" s="409"/>
      <c r="J243" s="409"/>
      <c r="K243" s="409"/>
      <c r="L243" s="409"/>
      <c r="M243" s="409"/>
      <c r="N243" s="409"/>
      <c r="O243" s="409"/>
      <c r="P243" s="409"/>
      <c r="Q243" s="409"/>
      <c r="R243" s="409"/>
      <c r="S243" s="409"/>
      <c r="T243" s="409"/>
      <c r="U243" s="409"/>
    </row>
    <row r="244" spans="1:21" s="87" customFormat="1" ht="21" hidden="1" customHeight="1" outlineLevel="1">
      <c r="A244" s="418">
        <v>2</v>
      </c>
      <c r="B244" s="419">
        <v>6</v>
      </c>
      <c r="C244" s="424" t="s">
        <v>34</v>
      </c>
      <c r="D244" s="424"/>
      <c r="E244" s="424"/>
      <c r="F244" s="433" t="s">
        <v>411</v>
      </c>
      <c r="G244" s="434"/>
      <c r="H244" s="86"/>
      <c r="I244" s="410"/>
      <c r="J244" s="410"/>
      <c r="K244" s="410"/>
      <c r="L244" s="410"/>
      <c r="M244" s="410"/>
      <c r="N244" s="410"/>
      <c r="O244" s="410"/>
      <c r="P244" s="410"/>
      <c r="Q244" s="410"/>
      <c r="R244" s="410"/>
      <c r="S244" s="410"/>
      <c r="T244" s="410"/>
      <c r="U244" s="410"/>
    </row>
    <row r="245" spans="1:21" s="78" customFormat="1" ht="20.100000000000001" hidden="1" customHeight="1" outlineLevel="1">
      <c r="A245" s="453">
        <v>2</v>
      </c>
      <c r="B245" s="435">
        <v>6</v>
      </c>
      <c r="C245" s="435" t="s">
        <v>34</v>
      </c>
      <c r="D245" s="92">
        <v>5</v>
      </c>
      <c r="E245" s="92">
        <v>3</v>
      </c>
      <c r="F245" s="367" t="s">
        <v>55</v>
      </c>
      <c r="G245" s="454"/>
      <c r="H245" s="77"/>
      <c r="I245" s="408"/>
      <c r="J245" s="408"/>
      <c r="K245" s="408"/>
      <c r="L245" s="408"/>
      <c r="M245" s="408"/>
      <c r="N245" s="408"/>
      <c r="O245" s="408"/>
      <c r="P245" s="408"/>
      <c r="Q245" s="408"/>
      <c r="R245" s="408"/>
      <c r="S245" s="408"/>
      <c r="T245" s="408"/>
      <c r="U245" s="408"/>
    </row>
    <row r="246" spans="1:21" s="85" customFormat="1" ht="42.95" hidden="1" customHeight="1" outlineLevel="1">
      <c r="A246" s="92">
        <v>2</v>
      </c>
      <c r="B246" s="420">
        <v>6</v>
      </c>
      <c r="C246" s="435" t="s">
        <v>37</v>
      </c>
      <c r="D246" s="435"/>
      <c r="E246" s="435"/>
      <c r="F246" s="433" t="s">
        <v>412</v>
      </c>
      <c r="G246" s="434"/>
      <c r="H246" s="84"/>
      <c r="I246" s="409"/>
      <c r="J246" s="409"/>
      <c r="K246" s="409"/>
      <c r="L246" s="409"/>
      <c r="M246" s="409"/>
      <c r="N246" s="409"/>
      <c r="O246" s="409"/>
      <c r="P246" s="409"/>
      <c r="Q246" s="409"/>
      <c r="R246" s="409"/>
      <c r="S246" s="409"/>
      <c r="T246" s="409"/>
      <c r="U246" s="409"/>
    </row>
    <row r="247" spans="1:21" s="78" customFormat="1" ht="19.5" hidden="1" customHeight="1" outlineLevel="1">
      <c r="A247" s="92">
        <v>2</v>
      </c>
      <c r="B247" s="420">
        <v>6</v>
      </c>
      <c r="C247" s="435" t="s">
        <v>37</v>
      </c>
      <c r="D247" s="92">
        <v>5</v>
      </c>
      <c r="E247" s="92">
        <v>2</v>
      </c>
      <c r="F247" s="367" t="s">
        <v>43</v>
      </c>
      <c r="G247" s="454"/>
      <c r="H247" s="77"/>
      <c r="I247" s="408"/>
      <c r="J247" s="408"/>
      <c r="K247" s="408"/>
      <c r="L247" s="408"/>
      <c r="M247" s="408"/>
      <c r="N247" s="408"/>
      <c r="O247" s="408"/>
      <c r="P247" s="408"/>
      <c r="Q247" s="408"/>
      <c r="R247" s="408"/>
      <c r="S247" s="408"/>
      <c r="T247" s="408"/>
      <c r="U247" s="408"/>
    </row>
    <row r="248" spans="1:21" s="495" customFormat="1" ht="34.5" hidden="1" customHeight="1" collapsed="1">
      <c r="A248" s="488">
        <v>2</v>
      </c>
      <c r="B248" s="489">
        <v>6</v>
      </c>
      <c r="C248" s="490" t="s">
        <v>39</v>
      </c>
      <c r="D248" s="490"/>
      <c r="E248" s="490"/>
      <c r="F248" s="491" t="s">
        <v>925</v>
      </c>
      <c r="G248" s="492"/>
      <c r="H248" s="493"/>
      <c r="I248" s="494">
        <f>G248/12</f>
        <v>0</v>
      </c>
      <c r="J248" s="494">
        <f>I248</f>
        <v>0</v>
      </c>
      <c r="K248" s="494">
        <f t="shared" ref="K248:T248" si="4">J248</f>
        <v>0</v>
      </c>
      <c r="L248" s="494">
        <f t="shared" si="4"/>
        <v>0</v>
      </c>
      <c r="M248" s="494">
        <f t="shared" si="4"/>
        <v>0</v>
      </c>
      <c r="N248" s="494">
        <f t="shared" si="4"/>
        <v>0</v>
      </c>
      <c r="O248" s="494">
        <f t="shared" si="4"/>
        <v>0</v>
      </c>
      <c r="P248" s="494">
        <f t="shared" si="4"/>
        <v>0</v>
      </c>
      <c r="Q248" s="494">
        <f t="shared" si="4"/>
        <v>0</v>
      </c>
      <c r="R248" s="494">
        <f t="shared" si="4"/>
        <v>0</v>
      </c>
      <c r="S248" s="494">
        <f t="shared" si="4"/>
        <v>0</v>
      </c>
      <c r="T248" s="494">
        <f t="shared" si="4"/>
        <v>0</v>
      </c>
      <c r="U248" s="486">
        <f>SUM(I248:T248)</f>
        <v>0</v>
      </c>
    </row>
    <row r="249" spans="1:21" s="78" customFormat="1" ht="19.5" hidden="1" customHeight="1">
      <c r="A249" s="92">
        <v>2</v>
      </c>
      <c r="B249" s="420">
        <v>6</v>
      </c>
      <c r="C249" s="435" t="s">
        <v>39</v>
      </c>
      <c r="D249" s="92">
        <v>5</v>
      </c>
      <c r="E249" s="92">
        <v>2</v>
      </c>
      <c r="F249" s="367" t="s">
        <v>43</v>
      </c>
      <c r="G249" s="454"/>
      <c r="H249" s="77"/>
      <c r="I249" s="408"/>
      <c r="J249" s="408"/>
      <c r="K249" s="408"/>
      <c r="L249" s="408"/>
      <c r="M249" s="408"/>
      <c r="N249" s="408"/>
      <c r="O249" s="408"/>
      <c r="P249" s="408"/>
      <c r="Q249" s="408"/>
      <c r="R249" s="408"/>
      <c r="S249" s="408"/>
      <c r="T249" s="408"/>
      <c r="U249" s="408"/>
    </row>
    <row r="250" spans="1:21" s="78" customFormat="1" ht="20.100000000000001" hidden="1" customHeight="1">
      <c r="A250" s="453">
        <v>2</v>
      </c>
      <c r="B250" s="435">
        <v>6</v>
      </c>
      <c r="C250" s="435" t="s">
        <v>39</v>
      </c>
      <c r="D250" s="92">
        <v>5</v>
      </c>
      <c r="E250" s="92">
        <v>3</v>
      </c>
      <c r="F250" s="367" t="s">
        <v>55</v>
      </c>
      <c r="G250" s="454"/>
      <c r="H250" s="77"/>
      <c r="I250" s="408"/>
      <c r="J250" s="408"/>
      <c r="K250" s="408"/>
      <c r="L250" s="408"/>
      <c r="M250" s="408"/>
      <c r="N250" s="408"/>
      <c r="O250" s="408"/>
      <c r="P250" s="408"/>
      <c r="Q250" s="408"/>
      <c r="R250" s="408"/>
      <c r="S250" s="408"/>
      <c r="T250" s="408"/>
      <c r="U250" s="408"/>
    </row>
    <row r="251" spans="1:21" s="85" customFormat="1" ht="27.95" hidden="1" customHeight="1" outlineLevel="1">
      <c r="A251" s="92">
        <v>2</v>
      </c>
      <c r="B251" s="420">
        <v>6</v>
      </c>
      <c r="C251" s="435" t="s">
        <v>585</v>
      </c>
      <c r="D251" s="435"/>
      <c r="E251" s="435"/>
      <c r="F251" s="433" t="s">
        <v>612</v>
      </c>
      <c r="G251" s="434"/>
      <c r="H251" s="84"/>
      <c r="I251" s="409"/>
      <c r="J251" s="409"/>
      <c r="K251" s="409"/>
      <c r="L251" s="409"/>
      <c r="M251" s="409"/>
      <c r="N251" s="409"/>
      <c r="O251" s="409"/>
      <c r="P251" s="409"/>
      <c r="Q251" s="409"/>
      <c r="R251" s="409"/>
      <c r="S251" s="409"/>
      <c r="T251" s="409"/>
      <c r="U251" s="409"/>
    </row>
    <row r="252" spans="1:21" s="78" customFormat="1" ht="19.5" hidden="1" customHeight="1" outlineLevel="1">
      <c r="A252" s="92">
        <v>2</v>
      </c>
      <c r="B252" s="420">
        <v>6</v>
      </c>
      <c r="C252" s="435" t="s">
        <v>585</v>
      </c>
      <c r="D252" s="92">
        <v>5</v>
      </c>
      <c r="E252" s="92">
        <v>2</v>
      </c>
      <c r="F252" s="367" t="s">
        <v>43</v>
      </c>
      <c r="G252" s="454"/>
      <c r="H252" s="77"/>
      <c r="I252" s="408"/>
      <c r="J252" s="408"/>
      <c r="K252" s="408"/>
      <c r="L252" s="408"/>
      <c r="M252" s="408"/>
      <c r="N252" s="408"/>
      <c r="O252" s="408"/>
      <c r="P252" s="408"/>
      <c r="Q252" s="408"/>
      <c r="R252" s="408"/>
      <c r="S252" s="408"/>
      <c r="T252" s="408"/>
      <c r="U252" s="408"/>
    </row>
    <row r="253" spans="1:21" s="78" customFormat="1" ht="20.100000000000001" hidden="1" customHeight="1" outlineLevel="1">
      <c r="A253" s="453">
        <v>2</v>
      </c>
      <c r="B253" s="435">
        <v>6</v>
      </c>
      <c r="C253" s="435" t="s">
        <v>585</v>
      </c>
      <c r="D253" s="92">
        <v>5</v>
      </c>
      <c r="E253" s="92">
        <v>3</v>
      </c>
      <c r="F253" s="367" t="s">
        <v>55</v>
      </c>
      <c r="G253" s="454"/>
      <c r="H253" s="77"/>
      <c r="I253" s="408"/>
      <c r="J253" s="408"/>
      <c r="K253" s="408"/>
      <c r="L253" s="408"/>
      <c r="M253" s="408"/>
      <c r="N253" s="408"/>
      <c r="O253" s="408"/>
      <c r="P253" s="408"/>
      <c r="Q253" s="408"/>
      <c r="R253" s="408"/>
      <c r="S253" s="408"/>
      <c r="T253" s="408"/>
      <c r="U253" s="408"/>
    </row>
    <row r="254" spans="1:21" s="78" customFormat="1" ht="20.100000000000001" hidden="1" customHeight="1" collapsed="1">
      <c r="A254" s="453">
        <v>2</v>
      </c>
      <c r="B254" s="435">
        <v>7</v>
      </c>
      <c r="C254" s="435"/>
      <c r="D254" s="92"/>
      <c r="E254" s="92"/>
      <c r="F254" s="456" t="s">
        <v>414</v>
      </c>
      <c r="G254" s="459"/>
      <c r="H254" s="77"/>
      <c r="I254" s="408"/>
      <c r="J254" s="408"/>
      <c r="K254" s="408"/>
      <c r="L254" s="408"/>
      <c r="M254" s="408"/>
      <c r="N254" s="408"/>
      <c r="O254" s="408"/>
      <c r="P254" s="408"/>
      <c r="Q254" s="408"/>
      <c r="R254" s="408"/>
      <c r="S254" s="408"/>
      <c r="T254" s="408"/>
      <c r="U254" s="408"/>
    </row>
    <row r="255" spans="1:21" s="80" customFormat="1" ht="20.100000000000001" hidden="1" customHeight="1" outlineLevel="1">
      <c r="A255" s="423">
        <v>2</v>
      </c>
      <c r="B255" s="424">
        <v>7</v>
      </c>
      <c r="C255" s="424" t="s">
        <v>34</v>
      </c>
      <c r="D255" s="418"/>
      <c r="E255" s="418"/>
      <c r="F255" s="433" t="s">
        <v>415</v>
      </c>
      <c r="G255" s="434"/>
      <c r="H255" s="79"/>
      <c r="I255" s="407"/>
      <c r="J255" s="407"/>
      <c r="K255" s="407"/>
      <c r="L255" s="407"/>
      <c r="M255" s="407"/>
      <c r="N255" s="407"/>
      <c r="O255" s="407"/>
      <c r="P255" s="407"/>
      <c r="Q255" s="407"/>
      <c r="R255" s="407"/>
      <c r="S255" s="407"/>
      <c r="T255" s="407"/>
      <c r="U255" s="407"/>
    </row>
    <row r="256" spans="1:21" s="460" customFormat="1" ht="20.100000000000001" hidden="1" customHeight="1" outlineLevel="1">
      <c r="A256" s="453">
        <v>2</v>
      </c>
      <c r="B256" s="435">
        <v>7</v>
      </c>
      <c r="C256" s="435" t="s">
        <v>34</v>
      </c>
      <c r="D256" s="92">
        <v>5</v>
      </c>
      <c r="E256" s="92">
        <v>2</v>
      </c>
      <c r="F256" s="367" t="s">
        <v>43</v>
      </c>
      <c r="G256" s="454"/>
      <c r="H256" s="77"/>
      <c r="I256" s="408"/>
      <c r="J256" s="408"/>
      <c r="K256" s="408"/>
      <c r="L256" s="408"/>
      <c r="M256" s="408"/>
      <c r="N256" s="408"/>
      <c r="O256" s="408"/>
      <c r="P256" s="408"/>
      <c r="Q256" s="408"/>
      <c r="R256" s="408"/>
      <c r="S256" s="408"/>
      <c r="T256" s="408"/>
      <c r="U256" s="408"/>
    </row>
    <row r="257" spans="1:21" s="80" customFormat="1" ht="20.100000000000001" hidden="1" customHeight="1" outlineLevel="1">
      <c r="A257" s="423">
        <v>2</v>
      </c>
      <c r="B257" s="424">
        <v>7</v>
      </c>
      <c r="C257" s="424" t="s">
        <v>37</v>
      </c>
      <c r="D257" s="418"/>
      <c r="E257" s="418"/>
      <c r="F257" s="433" t="s">
        <v>416</v>
      </c>
      <c r="G257" s="426"/>
      <c r="H257" s="79"/>
      <c r="I257" s="407"/>
      <c r="J257" s="407"/>
      <c r="K257" s="407"/>
      <c r="L257" s="407"/>
      <c r="M257" s="407"/>
      <c r="N257" s="407"/>
      <c r="O257" s="407"/>
      <c r="P257" s="407"/>
      <c r="Q257" s="407"/>
      <c r="R257" s="407"/>
      <c r="S257" s="407"/>
      <c r="T257" s="407"/>
      <c r="U257" s="407"/>
    </row>
    <row r="258" spans="1:21" s="78" customFormat="1" ht="20.100000000000001" hidden="1" customHeight="1" outlineLevel="1">
      <c r="A258" s="453">
        <v>2</v>
      </c>
      <c r="B258" s="435">
        <v>7</v>
      </c>
      <c r="C258" s="424" t="s">
        <v>37</v>
      </c>
      <c r="D258" s="92">
        <v>5</v>
      </c>
      <c r="E258" s="92">
        <v>3</v>
      </c>
      <c r="F258" s="367" t="s">
        <v>55</v>
      </c>
      <c r="G258" s="454"/>
      <c r="H258" s="77"/>
      <c r="I258" s="408"/>
      <c r="J258" s="408"/>
      <c r="K258" s="408"/>
      <c r="L258" s="408"/>
      <c r="M258" s="408"/>
      <c r="N258" s="408"/>
      <c r="O258" s="408"/>
      <c r="P258" s="408"/>
      <c r="Q258" s="408"/>
      <c r="R258" s="408"/>
      <c r="S258" s="408"/>
      <c r="T258" s="408"/>
      <c r="U258" s="408"/>
    </row>
    <row r="259" spans="1:21" s="78" customFormat="1" ht="20.100000000000001" hidden="1" customHeight="1" outlineLevel="1">
      <c r="A259" s="453">
        <v>2</v>
      </c>
      <c r="B259" s="435">
        <v>7</v>
      </c>
      <c r="C259" s="435" t="s">
        <v>585</v>
      </c>
      <c r="D259" s="92"/>
      <c r="E259" s="92"/>
      <c r="F259" s="433" t="s">
        <v>613</v>
      </c>
      <c r="G259" s="459"/>
      <c r="H259" s="77"/>
      <c r="I259" s="408"/>
      <c r="J259" s="408"/>
      <c r="K259" s="408"/>
      <c r="L259" s="408"/>
      <c r="M259" s="408"/>
      <c r="N259" s="408"/>
      <c r="O259" s="408"/>
      <c r="P259" s="408"/>
      <c r="Q259" s="408"/>
      <c r="R259" s="408"/>
      <c r="S259" s="408"/>
      <c r="T259" s="408"/>
      <c r="U259" s="408"/>
    </row>
    <row r="260" spans="1:21" s="78" customFormat="1" ht="19.5" hidden="1" customHeight="1" outlineLevel="1">
      <c r="A260" s="92">
        <v>2</v>
      </c>
      <c r="B260" s="420">
        <v>7</v>
      </c>
      <c r="C260" s="435" t="s">
        <v>585</v>
      </c>
      <c r="D260" s="92">
        <v>5</v>
      </c>
      <c r="E260" s="92">
        <v>2</v>
      </c>
      <c r="F260" s="367" t="s">
        <v>43</v>
      </c>
      <c r="G260" s="454"/>
      <c r="H260" s="77"/>
      <c r="I260" s="408"/>
      <c r="J260" s="408"/>
      <c r="K260" s="408"/>
      <c r="L260" s="408"/>
      <c r="M260" s="408"/>
      <c r="N260" s="408"/>
      <c r="O260" s="408"/>
      <c r="P260" s="408"/>
      <c r="Q260" s="408"/>
      <c r="R260" s="408"/>
      <c r="S260" s="408"/>
      <c r="T260" s="408"/>
      <c r="U260" s="408"/>
    </row>
    <row r="261" spans="1:21" s="78" customFormat="1" ht="19.5" hidden="1" customHeight="1" outlineLevel="1">
      <c r="A261" s="380">
        <v>2</v>
      </c>
      <c r="B261" s="452">
        <v>8</v>
      </c>
      <c r="C261" s="435"/>
      <c r="D261" s="92"/>
      <c r="E261" s="92"/>
      <c r="F261" s="458" t="s">
        <v>417</v>
      </c>
      <c r="G261" s="459"/>
      <c r="H261" s="77"/>
      <c r="I261" s="408"/>
      <c r="J261" s="408"/>
      <c r="K261" s="408"/>
      <c r="L261" s="408"/>
      <c r="M261" s="408"/>
      <c r="N261" s="408"/>
      <c r="O261" s="408"/>
      <c r="P261" s="408"/>
      <c r="Q261" s="408"/>
      <c r="R261" s="408"/>
      <c r="S261" s="408"/>
      <c r="T261" s="408"/>
      <c r="U261" s="408"/>
    </row>
    <row r="262" spans="1:21" s="78" customFormat="1" ht="19.5" hidden="1" customHeight="1" outlineLevel="1">
      <c r="A262" s="92">
        <v>2</v>
      </c>
      <c r="B262" s="420">
        <v>8</v>
      </c>
      <c r="C262" s="435" t="s">
        <v>34</v>
      </c>
      <c r="D262" s="92"/>
      <c r="E262" s="92"/>
      <c r="F262" s="433" t="s">
        <v>418</v>
      </c>
      <c r="G262" s="434"/>
      <c r="H262" s="77"/>
      <c r="I262" s="408"/>
      <c r="J262" s="408"/>
      <c r="K262" s="408"/>
      <c r="L262" s="408"/>
      <c r="M262" s="408"/>
      <c r="N262" s="408"/>
      <c r="O262" s="408"/>
      <c r="P262" s="408"/>
      <c r="Q262" s="408"/>
      <c r="R262" s="408"/>
      <c r="S262" s="408"/>
      <c r="T262" s="408"/>
      <c r="U262" s="408"/>
    </row>
    <row r="263" spans="1:21" s="78" customFormat="1" ht="19.5" hidden="1" customHeight="1" outlineLevel="1">
      <c r="A263" s="92">
        <v>2</v>
      </c>
      <c r="B263" s="420">
        <v>8</v>
      </c>
      <c r="C263" s="435" t="s">
        <v>34</v>
      </c>
      <c r="D263" s="92">
        <v>5</v>
      </c>
      <c r="E263" s="92">
        <v>2</v>
      </c>
      <c r="F263" s="367" t="s">
        <v>43</v>
      </c>
      <c r="G263" s="454"/>
      <c r="H263" s="77"/>
      <c r="I263" s="408"/>
      <c r="J263" s="408"/>
      <c r="K263" s="408"/>
      <c r="L263" s="408"/>
      <c r="M263" s="408"/>
      <c r="N263" s="408"/>
      <c r="O263" s="408"/>
      <c r="P263" s="408"/>
      <c r="Q263" s="408"/>
      <c r="R263" s="408"/>
      <c r="S263" s="408"/>
      <c r="T263" s="408"/>
      <c r="U263" s="408"/>
    </row>
    <row r="264" spans="1:21" s="78" customFormat="1" ht="19.5" hidden="1" customHeight="1" outlineLevel="1">
      <c r="A264" s="92">
        <v>2</v>
      </c>
      <c r="B264" s="420">
        <v>8</v>
      </c>
      <c r="C264" s="435" t="s">
        <v>37</v>
      </c>
      <c r="D264" s="92"/>
      <c r="E264" s="92"/>
      <c r="F264" s="425" t="s">
        <v>419</v>
      </c>
      <c r="G264" s="426"/>
      <c r="H264" s="77"/>
      <c r="I264" s="408"/>
      <c r="J264" s="408"/>
      <c r="K264" s="408"/>
      <c r="L264" s="408"/>
      <c r="M264" s="408"/>
      <c r="N264" s="408"/>
      <c r="O264" s="408"/>
      <c r="P264" s="408"/>
      <c r="Q264" s="408"/>
      <c r="R264" s="408"/>
      <c r="S264" s="408"/>
      <c r="T264" s="408"/>
      <c r="U264" s="408"/>
    </row>
    <row r="265" spans="1:21" s="81" customFormat="1" ht="19.5" hidden="1" customHeight="1" outlineLevel="1">
      <c r="A265" s="92">
        <v>2</v>
      </c>
      <c r="B265" s="420">
        <v>8</v>
      </c>
      <c r="C265" s="435" t="s">
        <v>37</v>
      </c>
      <c r="D265" s="92">
        <v>5</v>
      </c>
      <c r="E265" s="92">
        <v>3</v>
      </c>
      <c r="F265" s="367" t="s">
        <v>55</v>
      </c>
      <c r="G265" s="454"/>
      <c r="H265" s="77"/>
      <c r="I265" s="408"/>
      <c r="J265" s="408"/>
      <c r="K265" s="408"/>
      <c r="L265" s="408"/>
      <c r="M265" s="408"/>
      <c r="N265" s="408"/>
      <c r="O265" s="408"/>
      <c r="P265" s="408"/>
      <c r="Q265" s="408"/>
      <c r="R265" s="408"/>
      <c r="S265" s="408"/>
      <c r="T265" s="408"/>
      <c r="U265" s="408"/>
    </row>
    <row r="266" spans="1:21" s="78" customFormat="1" ht="19.5" hidden="1" customHeight="1" outlineLevel="1">
      <c r="A266" s="92">
        <v>2</v>
      </c>
      <c r="B266" s="420">
        <v>8</v>
      </c>
      <c r="C266" s="435" t="s">
        <v>39</v>
      </c>
      <c r="D266" s="92"/>
      <c r="E266" s="92"/>
      <c r="F266" s="433" t="s">
        <v>420</v>
      </c>
      <c r="G266" s="434"/>
      <c r="H266" s="77"/>
      <c r="I266" s="408"/>
      <c r="J266" s="408"/>
      <c r="K266" s="408"/>
      <c r="L266" s="408"/>
      <c r="M266" s="408"/>
      <c r="N266" s="408"/>
      <c r="O266" s="408"/>
      <c r="P266" s="408"/>
      <c r="Q266" s="408"/>
      <c r="R266" s="408"/>
      <c r="S266" s="408"/>
      <c r="T266" s="408"/>
      <c r="U266" s="408"/>
    </row>
    <row r="267" spans="1:21" s="78" customFormat="1" ht="19.5" hidden="1" customHeight="1" outlineLevel="1">
      <c r="A267" s="92">
        <v>2</v>
      </c>
      <c r="B267" s="420">
        <v>8</v>
      </c>
      <c r="C267" s="435" t="s">
        <v>39</v>
      </c>
      <c r="D267" s="92">
        <v>5</v>
      </c>
      <c r="E267" s="92">
        <v>2</v>
      </c>
      <c r="F267" s="367" t="s">
        <v>43</v>
      </c>
      <c r="G267" s="454"/>
      <c r="H267" s="77"/>
      <c r="I267" s="408"/>
      <c r="J267" s="408"/>
      <c r="K267" s="408"/>
      <c r="L267" s="408"/>
      <c r="M267" s="408"/>
      <c r="N267" s="408"/>
      <c r="O267" s="408"/>
      <c r="P267" s="408"/>
      <c r="Q267" s="408"/>
      <c r="R267" s="408"/>
      <c r="S267" s="408"/>
      <c r="T267" s="408"/>
      <c r="U267" s="408"/>
    </row>
    <row r="268" spans="1:21" s="78" customFormat="1" ht="19.5" hidden="1" customHeight="1" outlineLevel="1">
      <c r="A268" s="92">
        <v>2</v>
      </c>
      <c r="B268" s="420">
        <v>8</v>
      </c>
      <c r="C268" s="435" t="s">
        <v>585</v>
      </c>
      <c r="D268" s="92"/>
      <c r="E268" s="92"/>
      <c r="F268" s="461" t="s">
        <v>614</v>
      </c>
      <c r="G268" s="462"/>
      <c r="H268" s="77"/>
      <c r="I268" s="408"/>
      <c r="J268" s="408"/>
      <c r="K268" s="408"/>
      <c r="L268" s="408"/>
      <c r="M268" s="408"/>
      <c r="N268" s="408"/>
      <c r="O268" s="408"/>
      <c r="P268" s="408"/>
      <c r="Q268" s="408"/>
      <c r="R268" s="408"/>
      <c r="S268" s="408"/>
      <c r="T268" s="408"/>
      <c r="U268" s="408"/>
    </row>
    <row r="269" spans="1:21" s="78" customFormat="1" ht="19.5" hidden="1" customHeight="1" outlineLevel="1">
      <c r="A269" s="92">
        <v>2</v>
      </c>
      <c r="B269" s="420">
        <v>8</v>
      </c>
      <c r="C269" s="435" t="s">
        <v>585</v>
      </c>
      <c r="D269" s="92">
        <v>5</v>
      </c>
      <c r="E269" s="92">
        <v>2</v>
      </c>
      <c r="F269" s="367" t="s">
        <v>43</v>
      </c>
      <c r="G269" s="454"/>
      <c r="H269" s="77"/>
      <c r="I269" s="408"/>
      <c r="J269" s="408"/>
      <c r="K269" s="408"/>
      <c r="L269" s="408"/>
      <c r="M269" s="408"/>
      <c r="N269" s="408"/>
      <c r="O269" s="408"/>
      <c r="P269" s="408"/>
      <c r="Q269" s="408"/>
      <c r="R269" s="408"/>
      <c r="S269" s="408"/>
      <c r="T269" s="408"/>
      <c r="U269" s="408"/>
    </row>
    <row r="270" spans="1:21" s="74" customFormat="1" ht="19.5" hidden="1" customHeight="1" collapsed="1">
      <c r="A270" s="380">
        <v>3</v>
      </c>
      <c r="B270" s="452"/>
      <c r="C270" s="452"/>
      <c r="D270" s="380"/>
      <c r="E270" s="380"/>
      <c r="F270" s="89" t="s">
        <v>466</v>
      </c>
      <c r="G270" s="447"/>
      <c r="H270" s="73"/>
      <c r="I270" s="405"/>
      <c r="J270" s="405"/>
      <c r="K270" s="405"/>
      <c r="L270" s="405"/>
      <c r="M270" s="405"/>
      <c r="N270" s="405"/>
      <c r="O270" s="405"/>
      <c r="P270" s="405"/>
      <c r="Q270" s="405"/>
      <c r="R270" s="405"/>
      <c r="S270" s="405"/>
      <c r="T270" s="405"/>
      <c r="U270" s="405"/>
    </row>
    <row r="271" spans="1:21" s="76" customFormat="1" ht="19.5" hidden="1" customHeight="1" outlineLevel="1">
      <c r="A271" s="415">
        <v>3</v>
      </c>
      <c r="B271" s="416">
        <v>1</v>
      </c>
      <c r="C271" s="416"/>
      <c r="D271" s="415"/>
      <c r="E271" s="415"/>
      <c r="F271" s="93" t="s">
        <v>467</v>
      </c>
      <c r="G271" s="463"/>
      <c r="H271" s="75"/>
      <c r="I271" s="406"/>
      <c r="J271" s="406"/>
      <c r="K271" s="406"/>
      <c r="L271" s="406"/>
      <c r="M271" s="406"/>
      <c r="N271" s="406"/>
      <c r="O271" s="406"/>
      <c r="P271" s="406"/>
      <c r="Q271" s="406"/>
      <c r="R271" s="406"/>
      <c r="S271" s="406"/>
      <c r="T271" s="406"/>
      <c r="U271" s="406"/>
    </row>
    <row r="272" spans="1:21" s="78" customFormat="1" ht="45" hidden="1" customHeight="1" outlineLevel="1">
      <c r="A272" s="453">
        <v>3</v>
      </c>
      <c r="B272" s="435">
        <v>1</v>
      </c>
      <c r="C272" s="435" t="s">
        <v>34</v>
      </c>
      <c r="D272" s="92"/>
      <c r="E272" s="92"/>
      <c r="F272" s="464" t="s">
        <v>468</v>
      </c>
      <c r="G272" s="454"/>
      <c r="H272" s="77"/>
      <c r="I272" s="408"/>
      <c r="J272" s="408"/>
      <c r="K272" s="408"/>
      <c r="L272" s="408"/>
      <c r="M272" s="408"/>
      <c r="N272" s="408"/>
      <c r="O272" s="408"/>
      <c r="P272" s="408"/>
      <c r="Q272" s="408"/>
      <c r="R272" s="408"/>
      <c r="S272" s="408"/>
      <c r="T272" s="408"/>
      <c r="U272" s="408"/>
    </row>
    <row r="273" spans="1:21" s="78" customFormat="1" ht="19.5" hidden="1" customHeight="1" outlineLevel="1">
      <c r="A273" s="453">
        <v>3</v>
      </c>
      <c r="B273" s="435">
        <v>1</v>
      </c>
      <c r="C273" s="435" t="s">
        <v>34</v>
      </c>
      <c r="D273" s="92">
        <v>5</v>
      </c>
      <c r="E273" s="92">
        <v>2</v>
      </c>
      <c r="F273" s="367" t="s">
        <v>43</v>
      </c>
      <c r="G273" s="454"/>
      <c r="H273" s="77"/>
      <c r="I273" s="408"/>
      <c r="J273" s="408"/>
      <c r="K273" s="408"/>
      <c r="L273" s="408"/>
      <c r="M273" s="408"/>
      <c r="N273" s="408"/>
      <c r="O273" s="408"/>
      <c r="P273" s="408"/>
      <c r="Q273" s="408"/>
      <c r="R273" s="408"/>
      <c r="S273" s="408"/>
      <c r="T273" s="408"/>
      <c r="U273" s="408"/>
    </row>
    <row r="274" spans="1:21" s="81" customFormat="1" ht="19.5" hidden="1" customHeight="1" outlineLevel="1">
      <c r="A274" s="453">
        <v>3</v>
      </c>
      <c r="B274" s="435">
        <v>1</v>
      </c>
      <c r="C274" s="435" t="s">
        <v>34</v>
      </c>
      <c r="D274" s="92">
        <v>5</v>
      </c>
      <c r="E274" s="92">
        <v>3</v>
      </c>
      <c r="F274" s="367" t="s">
        <v>55</v>
      </c>
      <c r="G274" s="454"/>
      <c r="H274" s="77"/>
      <c r="I274" s="408"/>
      <c r="J274" s="408"/>
      <c r="K274" s="408"/>
      <c r="L274" s="408"/>
      <c r="M274" s="408"/>
      <c r="N274" s="408"/>
      <c r="O274" s="408"/>
      <c r="P274" s="408"/>
      <c r="Q274" s="408"/>
      <c r="R274" s="408"/>
      <c r="S274" s="408"/>
      <c r="T274" s="408"/>
      <c r="U274" s="408"/>
    </row>
    <row r="275" spans="1:21" s="78" customFormat="1" ht="18" hidden="1" customHeight="1" outlineLevel="1">
      <c r="A275" s="453">
        <v>3</v>
      </c>
      <c r="B275" s="435">
        <v>1</v>
      </c>
      <c r="C275" s="435" t="s">
        <v>37</v>
      </c>
      <c r="D275" s="92"/>
      <c r="E275" s="92"/>
      <c r="F275" s="433" t="s">
        <v>469</v>
      </c>
      <c r="G275" s="426"/>
      <c r="H275" s="77"/>
      <c r="I275" s="408"/>
      <c r="J275" s="408"/>
      <c r="K275" s="408"/>
      <c r="L275" s="408"/>
      <c r="M275" s="408"/>
      <c r="N275" s="408"/>
      <c r="O275" s="408"/>
      <c r="P275" s="408"/>
      <c r="Q275" s="408"/>
      <c r="R275" s="408"/>
      <c r="S275" s="408"/>
      <c r="T275" s="408"/>
      <c r="U275" s="408"/>
    </row>
    <row r="276" spans="1:21" s="78" customFormat="1" ht="19.5" hidden="1" customHeight="1" outlineLevel="1">
      <c r="A276" s="453">
        <v>3</v>
      </c>
      <c r="B276" s="435">
        <v>1</v>
      </c>
      <c r="C276" s="435" t="s">
        <v>37</v>
      </c>
      <c r="D276" s="92">
        <v>5</v>
      </c>
      <c r="E276" s="92">
        <v>2</v>
      </c>
      <c r="F276" s="367" t="s">
        <v>43</v>
      </c>
      <c r="G276" s="454"/>
      <c r="H276" s="77"/>
      <c r="I276" s="408"/>
      <c r="J276" s="408"/>
      <c r="K276" s="408"/>
      <c r="L276" s="408"/>
      <c r="M276" s="408"/>
      <c r="N276" s="408"/>
      <c r="O276" s="408"/>
      <c r="P276" s="408"/>
      <c r="Q276" s="408"/>
      <c r="R276" s="408"/>
      <c r="S276" s="408"/>
      <c r="T276" s="408"/>
      <c r="U276" s="408"/>
    </row>
    <row r="277" spans="1:21" s="78" customFormat="1" ht="38.1" hidden="1" customHeight="1" outlineLevel="1">
      <c r="A277" s="453">
        <v>3</v>
      </c>
      <c r="B277" s="435">
        <v>1</v>
      </c>
      <c r="C277" s="435" t="s">
        <v>39</v>
      </c>
      <c r="D277" s="92"/>
      <c r="E277" s="92"/>
      <c r="F277" s="433" t="s">
        <v>470</v>
      </c>
      <c r="G277" s="426"/>
      <c r="H277" s="77"/>
      <c r="I277" s="408"/>
      <c r="J277" s="408"/>
      <c r="K277" s="408"/>
      <c r="L277" s="408"/>
      <c r="M277" s="408"/>
      <c r="N277" s="408"/>
      <c r="O277" s="408"/>
      <c r="P277" s="408"/>
      <c r="Q277" s="408"/>
      <c r="R277" s="408"/>
      <c r="S277" s="408"/>
      <c r="T277" s="408"/>
      <c r="U277" s="408"/>
    </row>
    <row r="278" spans="1:21" s="78" customFormat="1" ht="19.5" hidden="1" customHeight="1" outlineLevel="1">
      <c r="A278" s="453">
        <v>3</v>
      </c>
      <c r="B278" s="435">
        <v>1</v>
      </c>
      <c r="C278" s="435" t="s">
        <v>39</v>
      </c>
      <c r="D278" s="92">
        <v>5</v>
      </c>
      <c r="E278" s="92">
        <v>2</v>
      </c>
      <c r="F278" s="367" t="s">
        <v>43</v>
      </c>
      <c r="G278" s="454"/>
      <c r="H278" s="77"/>
      <c r="I278" s="408"/>
      <c r="J278" s="408"/>
      <c r="K278" s="408"/>
      <c r="L278" s="408"/>
      <c r="M278" s="408"/>
      <c r="N278" s="408"/>
      <c r="O278" s="408"/>
      <c r="P278" s="408"/>
      <c r="Q278" s="408"/>
      <c r="R278" s="408"/>
      <c r="S278" s="408"/>
      <c r="T278" s="408"/>
      <c r="U278" s="408"/>
    </row>
    <row r="279" spans="1:21" s="78" customFormat="1" ht="18" hidden="1" customHeight="1" outlineLevel="1">
      <c r="A279" s="453">
        <v>3</v>
      </c>
      <c r="B279" s="435">
        <v>1</v>
      </c>
      <c r="C279" s="435" t="s">
        <v>41</v>
      </c>
      <c r="D279" s="92"/>
      <c r="E279" s="92"/>
      <c r="F279" s="433" t="s">
        <v>471</v>
      </c>
      <c r="G279" s="434"/>
      <c r="H279" s="77"/>
      <c r="I279" s="408"/>
      <c r="J279" s="408"/>
      <c r="K279" s="408"/>
      <c r="L279" s="408"/>
      <c r="M279" s="408"/>
      <c r="N279" s="408"/>
      <c r="O279" s="408"/>
      <c r="P279" s="408"/>
      <c r="Q279" s="408"/>
      <c r="R279" s="408"/>
      <c r="S279" s="408"/>
      <c r="T279" s="408"/>
      <c r="U279" s="408"/>
    </row>
    <row r="280" spans="1:21" s="78" customFormat="1" ht="19.5" hidden="1" customHeight="1" outlineLevel="1">
      <c r="A280" s="453">
        <v>3</v>
      </c>
      <c r="B280" s="435">
        <v>1</v>
      </c>
      <c r="C280" s="435" t="s">
        <v>41</v>
      </c>
      <c r="D280" s="92">
        <v>5</v>
      </c>
      <c r="E280" s="92">
        <v>2</v>
      </c>
      <c r="F280" s="367" t="s">
        <v>43</v>
      </c>
      <c r="G280" s="454"/>
      <c r="H280" s="77"/>
      <c r="I280" s="408"/>
      <c r="J280" s="408"/>
      <c r="K280" s="408"/>
      <c r="L280" s="408"/>
      <c r="M280" s="408"/>
      <c r="N280" s="408"/>
      <c r="O280" s="408"/>
      <c r="P280" s="408"/>
      <c r="Q280" s="408"/>
      <c r="R280" s="408"/>
      <c r="S280" s="408"/>
      <c r="T280" s="408"/>
      <c r="U280" s="408"/>
    </row>
    <row r="281" spans="1:21" s="78" customFormat="1" ht="18" hidden="1" customHeight="1" outlineLevel="1">
      <c r="A281" s="453">
        <v>3</v>
      </c>
      <c r="B281" s="435">
        <v>1</v>
      </c>
      <c r="C281" s="435" t="s">
        <v>45</v>
      </c>
      <c r="D281" s="92"/>
      <c r="E281" s="92"/>
      <c r="F281" s="433" t="s">
        <v>472</v>
      </c>
      <c r="G281" s="434"/>
      <c r="H281" s="77"/>
      <c r="I281" s="408"/>
      <c r="J281" s="408"/>
      <c r="K281" s="408"/>
      <c r="L281" s="408"/>
      <c r="M281" s="408"/>
      <c r="N281" s="408"/>
      <c r="O281" s="408"/>
      <c r="P281" s="408"/>
      <c r="Q281" s="408"/>
      <c r="R281" s="408"/>
      <c r="S281" s="408"/>
      <c r="T281" s="408"/>
      <c r="U281" s="408"/>
    </row>
    <row r="282" spans="1:21" s="78" customFormat="1" ht="19.5" hidden="1" customHeight="1" outlineLevel="1">
      <c r="A282" s="453">
        <v>3</v>
      </c>
      <c r="B282" s="435">
        <v>1</v>
      </c>
      <c r="C282" s="435" t="s">
        <v>45</v>
      </c>
      <c r="D282" s="92">
        <v>5</v>
      </c>
      <c r="E282" s="92">
        <v>2</v>
      </c>
      <c r="F282" s="367" t="s">
        <v>43</v>
      </c>
      <c r="G282" s="454"/>
      <c r="H282" s="77"/>
      <c r="I282" s="408"/>
      <c r="J282" s="408"/>
      <c r="K282" s="408"/>
      <c r="L282" s="408"/>
      <c r="M282" s="408"/>
      <c r="N282" s="408"/>
      <c r="O282" s="408"/>
      <c r="P282" s="408"/>
      <c r="Q282" s="408"/>
      <c r="R282" s="408"/>
      <c r="S282" s="408"/>
      <c r="T282" s="408"/>
      <c r="U282" s="408"/>
    </row>
    <row r="283" spans="1:21" s="78" customFormat="1" ht="19.5" hidden="1" customHeight="1" outlineLevel="1">
      <c r="A283" s="453"/>
      <c r="B283" s="435"/>
      <c r="C283" s="435" t="s">
        <v>49</v>
      </c>
      <c r="D283" s="92"/>
      <c r="E283" s="92"/>
      <c r="F283" s="433" t="s">
        <v>473</v>
      </c>
      <c r="G283" s="434"/>
      <c r="H283" s="77"/>
      <c r="I283" s="408"/>
      <c r="J283" s="408"/>
      <c r="K283" s="408"/>
      <c r="L283" s="408"/>
      <c r="M283" s="408"/>
      <c r="N283" s="408"/>
      <c r="O283" s="408"/>
      <c r="P283" s="408"/>
      <c r="Q283" s="408"/>
      <c r="R283" s="408"/>
      <c r="S283" s="408"/>
      <c r="T283" s="408"/>
      <c r="U283" s="408"/>
    </row>
    <row r="284" spans="1:21" s="78" customFormat="1" ht="19.5" hidden="1" customHeight="1" outlineLevel="1">
      <c r="A284" s="453">
        <v>3</v>
      </c>
      <c r="B284" s="435">
        <v>1</v>
      </c>
      <c r="C284" s="435" t="s">
        <v>49</v>
      </c>
      <c r="D284" s="92">
        <v>5</v>
      </c>
      <c r="E284" s="92">
        <v>2</v>
      </c>
      <c r="F284" s="367" t="s">
        <v>43</v>
      </c>
      <c r="G284" s="454"/>
      <c r="H284" s="77"/>
      <c r="I284" s="408"/>
      <c r="J284" s="408"/>
      <c r="K284" s="408"/>
      <c r="L284" s="408"/>
      <c r="M284" s="408"/>
      <c r="N284" s="408"/>
      <c r="O284" s="408"/>
      <c r="P284" s="408"/>
      <c r="Q284" s="408"/>
      <c r="R284" s="408"/>
      <c r="S284" s="408"/>
      <c r="T284" s="408"/>
      <c r="U284" s="408"/>
    </row>
    <row r="285" spans="1:21" s="78" customFormat="1" ht="19.5" hidden="1" customHeight="1" outlineLevel="1">
      <c r="A285" s="453">
        <v>3</v>
      </c>
      <c r="B285" s="435">
        <v>1</v>
      </c>
      <c r="C285" s="435" t="s">
        <v>51</v>
      </c>
      <c r="D285" s="92"/>
      <c r="E285" s="92"/>
      <c r="F285" s="433" t="s">
        <v>474</v>
      </c>
      <c r="G285" s="426"/>
      <c r="H285" s="77"/>
      <c r="I285" s="408"/>
      <c r="J285" s="408"/>
      <c r="K285" s="408"/>
      <c r="L285" s="408"/>
      <c r="M285" s="408"/>
      <c r="N285" s="408"/>
      <c r="O285" s="408"/>
      <c r="P285" s="408"/>
      <c r="Q285" s="408"/>
      <c r="R285" s="408"/>
      <c r="S285" s="408"/>
      <c r="T285" s="408"/>
      <c r="U285" s="408"/>
    </row>
    <row r="286" spans="1:21" s="78" customFormat="1" ht="19.5" hidden="1" customHeight="1" outlineLevel="1">
      <c r="A286" s="453">
        <v>3</v>
      </c>
      <c r="B286" s="435">
        <v>1</v>
      </c>
      <c r="C286" s="435" t="s">
        <v>51</v>
      </c>
      <c r="D286" s="92">
        <v>5</v>
      </c>
      <c r="E286" s="92">
        <v>2</v>
      </c>
      <c r="F286" s="367" t="s">
        <v>43</v>
      </c>
      <c r="G286" s="454"/>
      <c r="H286" s="77"/>
      <c r="I286" s="408"/>
      <c r="J286" s="408"/>
      <c r="K286" s="408"/>
      <c r="L286" s="408"/>
      <c r="M286" s="408"/>
      <c r="N286" s="408"/>
      <c r="O286" s="408"/>
      <c r="P286" s="408"/>
      <c r="Q286" s="408"/>
      <c r="R286" s="408"/>
      <c r="S286" s="408"/>
      <c r="T286" s="408"/>
      <c r="U286" s="408"/>
    </row>
    <row r="287" spans="1:21" s="78" customFormat="1" ht="19.5" hidden="1" customHeight="1" outlineLevel="1">
      <c r="A287" s="453">
        <v>3</v>
      </c>
      <c r="B287" s="435">
        <v>1</v>
      </c>
      <c r="C287" s="435" t="s">
        <v>585</v>
      </c>
      <c r="D287" s="92"/>
      <c r="E287" s="92"/>
      <c r="F287" s="433" t="s">
        <v>615</v>
      </c>
      <c r="G287" s="426"/>
      <c r="H287" s="77"/>
      <c r="I287" s="408"/>
      <c r="J287" s="408"/>
      <c r="K287" s="408"/>
      <c r="L287" s="408"/>
      <c r="M287" s="408"/>
      <c r="N287" s="408"/>
      <c r="O287" s="408"/>
      <c r="P287" s="408"/>
      <c r="Q287" s="408"/>
      <c r="R287" s="408"/>
      <c r="S287" s="408"/>
      <c r="T287" s="408"/>
      <c r="U287" s="408"/>
    </row>
    <row r="288" spans="1:21" s="78" customFormat="1" ht="19.5" hidden="1" customHeight="1" outlineLevel="1">
      <c r="A288" s="453">
        <v>3</v>
      </c>
      <c r="B288" s="435">
        <v>1</v>
      </c>
      <c r="C288" s="435" t="s">
        <v>585</v>
      </c>
      <c r="D288" s="92">
        <v>5</v>
      </c>
      <c r="E288" s="92">
        <v>2</v>
      </c>
      <c r="F288" s="367" t="s">
        <v>43</v>
      </c>
      <c r="G288" s="454"/>
      <c r="H288" s="77"/>
      <c r="I288" s="408"/>
      <c r="J288" s="408"/>
      <c r="K288" s="408"/>
      <c r="L288" s="408"/>
      <c r="M288" s="408"/>
      <c r="N288" s="408"/>
      <c r="O288" s="408"/>
      <c r="P288" s="408"/>
      <c r="Q288" s="408"/>
      <c r="R288" s="408"/>
      <c r="S288" s="408"/>
      <c r="T288" s="408"/>
      <c r="U288" s="408"/>
    </row>
    <row r="289" spans="1:21" s="78" customFormat="1" ht="19.5" hidden="1" customHeight="1" collapsed="1">
      <c r="A289" s="92">
        <v>3</v>
      </c>
      <c r="B289" s="420">
        <v>2</v>
      </c>
      <c r="C289" s="435"/>
      <c r="D289" s="92"/>
      <c r="E289" s="92"/>
      <c r="F289" s="465" t="s">
        <v>475</v>
      </c>
      <c r="G289" s="454"/>
      <c r="H289" s="77" t="s">
        <v>47</v>
      </c>
      <c r="I289" s="408"/>
      <c r="J289" s="408"/>
      <c r="K289" s="408"/>
      <c r="L289" s="408"/>
      <c r="M289" s="408"/>
      <c r="N289" s="408"/>
      <c r="O289" s="408"/>
      <c r="P289" s="408"/>
      <c r="Q289" s="408"/>
      <c r="R289" s="408"/>
      <c r="S289" s="408"/>
      <c r="T289" s="408"/>
      <c r="U289" s="408"/>
    </row>
    <row r="290" spans="1:21" s="78" customFormat="1" ht="19.5" hidden="1" customHeight="1" outlineLevel="1">
      <c r="A290" s="92">
        <v>3</v>
      </c>
      <c r="B290" s="420">
        <v>2</v>
      </c>
      <c r="C290" s="435" t="s">
        <v>34</v>
      </c>
      <c r="D290" s="92"/>
      <c r="E290" s="92"/>
      <c r="F290" s="433" t="s">
        <v>476</v>
      </c>
      <c r="G290" s="434"/>
      <c r="H290" s="77"/>
      <c r="I290" s="408"/>
      <c r="J290" s="408"/>
      <c r="K290" s="408"/>
      <c r="L290" s="408"/>
      <c r="M290" s="408"/>
      <c r="N290" s="408"/>
      <c r="O290" s="408"/>
      <c r="P290" s="408"/>
      <c r="Q290" s="408"/>
      <c r="R290" s="408"/>
      <c r="S290" s="408"/>
      <c r="T290" s="408"/>
      <c r="U290" s="408"/>
    </row>
    <row r="291" spans="1:21" s="78" customFormat="1" ht="19.5" hidden="1" customHeight="1" outlineLevel="1">
      <c r="A291" s="453">
        <v>3</v>
      </c>
      <c r="B291" s="435">
        <v>2</v>
      </c>
      <c r="C291" s="435" t="s">
        <v>34</v>
      </c>
      <c r="D291" s="92">
        <v>5</v>
      </c>
      <c r="E291" s="92">
        <v>2</v>
      </c>
      <c r="F291" s="367" t="s">
        <v>43</v>
      </c>
      <c r="G291" s="454"/>
      <c r="H291" s="77"/>
      <c r="I291" s="408"/>
      <c r="J291" s="408"/>
      <c r="K291" s="408"/>
      <c r="L291" s="408"/>
      <c r="M291" s="408"/>
      <c r="N291" s="408"/>
      <c r="O291" s="408"/>
      <c r="P291" s="408"/>
      <c r="Q291" s="408"/>
      <c r="R291" s="408"/>
      <c r="S291" s="408"/>
      <c r="T291" s="408"/>
      <c r="U291" s="408"/>
    </row>
    <row r="292" spans="1:21" s="78" customFormat="1" ht="39.950000000000003" hidden="1" customHeight="1" outlineLevel="1">
      <c r="A292" s="92">
        <v>3</v>
      </c>
      <c r="B292" s="420">
        <v>2</v>
      </c>
      <c r="C292" s="435" t="s">
        <v>37</v>
      </c>
      <c r="D292" s="92"/>
      <c r="E292" s="92"/>
      <c r="F292" s="433" t="s">
        <v>477</v>
      </c>
      <c r="G292" s="426"/>
      <c r="H292" s="77"/>
      <c r="I292" s="408"/>
      <c r="J292" s="408"/>
      <c r="K292" s="408"/>
      <c r="L292" s="408"/>
      <c r="M292" s="408"/>
      <c r="N292" s="408"/>
      <c r="O292" s="408"/>
      <c r="P292" s="408"/>
      <c r="Q292" s="408"/>
      <c r="R292" s="408"/>
      <c r="S292" s="408"/>
      <c r="T292" s="408"/>
      <c r="U292" s="408"/>
    </row>
    <row r="293" spans="1:21" s="78" customFormat="1" ht="19.5" hidden="1" customHeight="1" outlineLevel="1">
      <c r="A293" s="453">
        <v>3</v>
      </c>
      <c r="B293" s="420">
        <v>2</v>
      </c>
      <c r="C293" s="435" t="s">
        <v>37</v>
      </c>
      <c r="D293" s="92">
        <v>5</v>
      </c>
      <c r="E293" s="92">
        <v>2</v>
      </c>
      <c r="F293" s="367" t="s">
        <v>43</v>
      </c>
      <c r="G293" s="454"/>
      <c r="H293" s="77"/>
      <c r="I293" s="408"/>
      <c r="J293" s="408"/>
      <c r="K293" s="408"/>
      <c r="L293" s="408"/>
      <c r="M293" s="408"/>
      <c r="N293" s="408"/>
      <c r="O293" s="408"/>
      <c r="P293" s="408"/>
      <c r="Q293" s="408"/>
      <c r="R293" s="408"/>
      <c r="S293" s="408"/>
      <c r="T293" s="408"/>
      <c r="U293" s="408"/>
    </row>
    <row r="294" spans="1:21" s="78" customFormat="1" ht="47.25" hidden="1" collapsed="1">
      <c r="A294" s="92">
        <v>3</v>
      </c>
      <c r="B294" s="420">
        <v>2</v>
      </c>
      <c r="C294" s="435" t="s">
        <v>39</v>
      </c>
      <c r="D294" s="92"/>
      <c r="E294" s="92"/>
      <c r="F294" s="433" t="s">
        <v>478</v>
      </c>
      <c r="G294" s="426"/>
      <c r="H294" s="77"/>
      <c r="I294" s="408"/>
      <c r="J294" s="408"/>
      <c r="K294" s="408"/>
      <c r="L294" s="408"/>
      <c r="M294" s="408"/>
      <c r="N294" s="408"/>
      <c r="O294" s="408"/>
      <c r="P294" s="486">
        <f>G294/2</f>
        <v>0</v>
      </c>
      <c r="Q294" s="408"/>
      <c r="R294" s="486">
        <f>P294</f>
        <v>0</v>
      </c>
      <c r="S294" s="408"/>
      <c r="T294" s="408"/>
      <c r="U294" s="486">
        <f>SUM(I294:T294)</f>
        <v>0</v>
      </c>
    </row>
    <row r="295" spans="1:21" s="78" customFormat="1" ht="19.5" hidden="1" customHeight="1">
      <c r="A295" s="453">
        <v>3</v>
      </c>
      <c r="B295" s="435">
        <v>2</v>
      </c>
      <c r="C295" s="435" t="s">
        <v>39</v>
      </c>
      <c r="D295" s="92">
        <v>5</v>
      </c>
      <c r="E295" s="92">
        <v>2</v>
      </c>
      <c r="F295" s="367" t="s">
        <v>43</v>
      </c>
      <c r="G295" s="454"/>
      <c r="H295" s="77"/>
      <c r="I295" s="408"/>
      <c r="J295" s="408"/>
      <c r="K295" s="408"/>
      <c r="L295" s="408"/>
      <c r="M295" s="408"/>
      <c r="N295" s="408"/>
      <c r="O295" s="408"/>
      <c r="P295" s="408"/>
      <c r="Q295" s="408"/>
      <c r="R295" s="408"/>
      <c r="S295" s="408"/>
      <c r="T295" s="408"/>
      <c r="U295" s="408"/>
    </row>
    <row r="296" spans="1:21" s="78" customFormat="1" ht="35.1" hidden="1" customHeight="1" outlineLevel="1">
      <c r="A296" s="92">
        <v>3</v>
      </c>
      <c r="B296" s="420">
        <v>2</v>
      </c>
      <c r="C296" s="435" t="s">
        <v>41</v>
      </c>
      <c r="D296" s="92"/>
      <c r="E296" s="92"/>
      <c r="F296" s="433" t="s">
        <v>479</v>
      </c>
      <c r="G296" s="426"/>
      <c r="H296" s="77"/>
      <c r="I296" s="408"/>
      <c r="J296" s="408"/>
      <c r="K296" s="408"/>
      <c r="L296" s="408"/>
      <c r="M296" s="408"/>
      <c r="N296" s="408"/>
      <c r="O296" s="408"/>
      <c r="P296" s="408"/>
      <c r="Q296" s="408"/>
      <c r="R296" s="408"/>
      <c r="S296" s="408"/>
      <c r="T296" s="408"/>
      <c r="U296" s="408"/>
    </row>
    <row r="297" spans="1:21" s="78" customFormat="1" ht="19.5" hidden="1" customHeight="1" outlineLevel="1">
      <c r="A297" s="453">
        <v>3</v>
      </c>
      <c r="B297" s="420">
        <v>2</v>
      </c>
      <c r="C297" s="435" t="s">
        <v>41</v>
      </c>
      <c r="D297" s="92">
        <v>5</v>
      </c>
      <c r="E297" s="92">
        <v>2</v>
      </c>
      <c r="F297" s="367" t="s">
        <v>43</v>
      </c>
      <c r="G297" s="454"/>
      <c r="H297" s="77"/>
      <c r="I297" s="408"/>
      <c r="J297" s="408"/>
      <c r="K297" s="408"/>
      <c r="L297" s="408"/>
      <c r="M297" s="408"/>
      <c r="N297" s="408"/>
      <c r="O297" s="408"/>
      <c r="P297" s="408"/>
      <c r="Q297" s="408"/>
      <c r="R297" s="408"/>
      <c r="S297" s="408"/>
      <c r="T297" s="408"/>
      <c r="U297" s="408"/>
    </row>
    <row r="298" spans="1:21" s="78" customFormat="1" ht="38.1" hidden="1" customHeight="1" outlineLevel="1">
      <c r="A298" s="92">
        <v>3</v>
      </c>
      <c r="B298" s="420">
        <v>2</v>
      </c>
      <c r="C298" s="435" t="s">
        <v>45</v>
      </c>
      <c r="D298" s="92"/>
      <c r="E298" s="92"/>
      <c r="F298" s="433" t="s">
        <v>480</v>
      </c>
      <c r="G298" s="426"/>
      <c r="H298" s="77"/>
      <c r="I298" s="408"/>
      <c r="J298" s="408"/>
      <c r="K298" s="408"/>
      <c r="L298" s="408"/>
      <c r="M298" s="408"/>
      <c r="N298" s="408"/>
      <c r="O298" s="408"/>
      <c r="P298" s="408"/>
      <c r="Q298" s="408"/>
      <c r="R298" s="408"/>
      <c r="S298" s="408"/>
      <c r="T298" s="408"/>
      <c r="U298" s="408"/>
    </row>
    <row r="299" spans="1:21" s="78" customFormat="1" ht="19.5" hidden="1" customHeight="1" outlineLevel="1">
      <c r="A299" s="453">
        <v>3</v>
      </c>
      <c r="B299" s="420">
        <v>2</v>
      </c>
      <c r="C299" s="435" t="s">
        <v>45</v>
      </c>
      <c r="D299" s="92">
        <v>5</v>
      </c>
      <c r="E299" s="92">
        <v>2</v>
      </c>
      <c r="F299" s="367" t="s">
        <v>43</v>
      </c>
      <c r="G299" s="454"/>
      <c r="H299" s="77"/>
      <c r="I299" s="408"/>
      <c r="J299" s="408"/>
      <c r="K299" s="408"/>
      <c r="L299" s="408"/>
      <c r="M299" s="408"/>
      <c r="N299" s="408"/>
      <c r="O299" s="408"/>
      <c r="P299" s="408"/>
      <c r="Q299" s="408"/>
      <c r="R299" s="408"/>
      <c r="S299" s="408"/>
      <c r="T299" s="408"/>
      <c r="U299" s="408"/>
    </row>
    <row r="300" spans="1:21" s="81" customFormat="1" ht="19.5" hidden="1" customHeight="1" outlineLevel="1">
      <c r="A300" s="453">
        <v>3</v>
      </c>
      <c r="B300" s="435">
        <v>2</v>
      </c>
      <c r="C300" s="435" t="s">
        <v>45</v>
      </c>
      <c r="D300" s="92">
        <v>5</v>
      </c>
      <c r="E300" s="92">
        <v>3</v>
      </c>
      <c r="F300" s="367" t="s">
        <v>55</v>
      </c>
      <c r="G300" s="454"/>
      <c r="H300" s="77"/>
      <c r="I300" s="408"/>
      <c r="J300" s="408"/>
      <c r="K300" s="408"/>
      <c r="L300" s="408"/>
      <c r="M300" s="408"/>
      <c r="N300" s="408"/>
      <c r="O300" s="408"/>
      <c r="P300" s="408"/>
      <c r="Q300" s="408"/>
      <c r="R300" s="408"/>
      <c r="S300" s="408"/>
      <c r="T300" s="408"/>
      <c r="U300" s="408"/>
    </row>
    <row r="301" spans="1:21" s="78" customFormat="1" ht="19.5" hidden="1" customHeight="1" outlineLevel="1">
      <c r="A301" s="92">
        <v>3</v>
      </c>
      <c r="B301" s="420">
        <v>2</v>
      </c>
      <c r="C301" s="435" t="s">
        <v>585</v>
      </c>
      <c r="D301" s="92"/>
      <c r="E301" s="92"/>
      <c r="F301" s="433" t="s">
        <v>616</v>
      </c>
      <c r="G301" s="434"/>
      <c r="H301" s="77"/>
      <c r="I301" s="408"/>
      <c r="J301" s="408"/>
      <c r="K301" s="408"/>
      <c r="L301" s="408"/>
      <c r="M301" s="408"/>
      <c r="N301" s="408"/>
      <c r="O301" s="408"/>
      <c r="P301" s="408"/>
      <c r="Q301" s="408"/>
      <c r="R301" s="408"/>
      <c r="S301" s="408"/>
      <c r="T301" s="408"/>
      <c r="U301" s="408"/>
    </row>
    <row r="302" spans="1:21" s="78" customFormat="1" ht="19.5" hidden="1" customHeight="1" outlineLevel="1">
      <c r="A302" s="453">
        <v>3</v>
      </c>
      <c r="B302" s="435">
        <v>2</v>
      </c>
      <c r="C302" s="435" t="s">
        <v>585</v>
      </c>
      <c r="D302" s="92">
        <v>5</v>
      </c>
      <c r="E302" s="92">
        <v>2</v>
      </c>
      <c r="F302" s="367" t="s">
        <v>43</v>
      </c>
      <c r="G302" s="454"/>
      <c r="H302" s="77"/>
      <c r="I302" s="408"/>
      <c r="J302" s="408"/>
      <c r="K302" s="408"/>
      <c r="L302" s="408"/>
      <c r="M302" s="408"/>
      <c r="N302" s="408"/>
      <c r="O302" s="408"/>
      <c r="P302" s="408"/>
      <c r="Q302" s="408"/>
      <c r="R302" s="408"/>
      <c r="S302" s="408"/>
      <c r="T302" s="408"/>
      <c r="U302" s="408"/>
    </row>
    <row r="303" spans="1:21" s="78" customFormat="1" ht="19.5" hidden="1" customHeight="1" collapsed="1">
      <c r="A303" s="453">
        <v>3</v>
      </c>
      <c r="B303" s="420">
        <v>3</v>
      </c>
      <c r="C303" s="435"/>
      <c r="D303" s="92"/>
      <c r="E303" s="92"/>
      <c r="F303" s="89" t="s">
        <v>481</v>
      </c>
      <c r="G303" s="454"/>
      <c r="H303" s="77"/>
      <c r="I303" s="408"/>
      <c r="J303" s="408"/>
      <c r="K303" s="408"/>
      <c r="L303" s="408"/>
      <c r="M303" s="408"/>
      <c r="N303" s="408"/>
      <c r="O303" s="408"/>
      <c r="P303" s="408"/>
      <c r="Q303" s="408"/>
      <c r="R303" s="408"/>
      <c r="S303" s="408"/>
      <c r="T303" s="408"/>
      <c r="U303" s="408"/>
    </row>
    <row r="304" spans="1:21" s="78" customFormat="1" ht="39.950000000000003" hidden="1" customHeight="1" outlineLevel="1">
      <c r="A304" s="453">
        <v>3</v>
      </c>
      <c r="B304" s="420">
        <v>3</v>
      </c>
      <c r="C304" s="435" t="s">
        <v>34</v>
      </c>
      <c r="D304" s="92"/>
      <c r="E304" s="92"/>
      <c r="F304" s="433" t="s">
        <v>482</v>
      </c>
      <c r="G304" s="426"/>
      <c r="H304" s="77"/>
      <c r="I304" s="408"/>
      <c r="J304" s="408"/>
      <c r="K304" s="408"/>
      <c r="L304" s="408"/>
      <c r="M304" s="408"/>
      <c r="N304" s="408"/>
      <c r="O304" s="408"/>
      <c r="P304" s="408"/>
      <c r="Q304" s="408"/>
      <c r="R304" s="408"/>
      <c r="S304" s="408"/>
      <c r="T304" s="408"/>
      <c r="U304" s="408"/>
    </row>
    <row r="305" spans="1:21" s="78" customFormat="1" ht="19.5" hidden="1" customHeight="1" outlineLevel="1">
      <c r="A305" s="453">
        <v>3</v>
      </c>
      <c r="B305" s="420">
        <v>3</v>
      </c>
      <c r="C305" s="435" t="s">
        <v>34</v>
      </c>
      <c r="D305" s="92">
        <v>5</v>
      </c>
      <c r="E305" s="92">
        <v>2</v>
      </c>
      <c r="F305" s="367" t="s">
        <v>43</v>
      </c>
      <c r="G305" s="454"/>
      <c r="H305" s="77"/>
      <c r="I305" s="408"/>
      <c r="J305" s="408"/>
      <c r="K305" s="408"/>
      <c r="L305" s="408"/>
      <c r="M305" s="408"/>
      <c r="N305" s="408"/>
      <c r="O305" s="408"/>
      <c r="P305" s="408"/>
      <c r="Q305" s="408"/>
      <c r="R305" s="408"/>
      <c r="S305" s="408"/>
      <c r="T305" s="408"/>
      <c r="U305" s="408"/>
    </row>
    <row r="306" spans="1:21" s="78" customFormat="1" ht="33.950000000000003" hidden="1" customHeight="1" outlineLevel="1">
      <c r="A306" s="453">
        <v>3</v>
      </c>
      <c r="B306" s="420">
        <v>3</v>
      </c>
      <c r="C306" s="435" t="s">
        <v>37</v>
      </c>
      <c r="D306" s="92"/>
      <c r="E306" s="92"/>
      <c r="F306" s="433" t="s">
        <v>483</v>
      </c>
      <c r="G306" s="426"/>
      <c r="H306" s="77"/>
      <c r="I306" s="408"/>
      <c r="J306" s="408"/>
      <c r="K306" s="408"/>
      <c r="L306" s="408"/>
      <c r="M306" s="408"/>
      <c r="N306" s="408"/>
      <c r="O306" s="408"/>
      <c r="P306" s="408"/>
      <c r="Q306" s="408"/>
      <c r="R306" s="408"/>
      <c r="S306" s="408"/>
      <c r="T306" s="408"/>
      <c r="U306" s="408"/>
    </row>
    <row r="307" spans="1:21" s="78" customFormat="1" ht="19.5" hidden="1" customHeight="1" outlineLevel="1">
      <c r="A307" s="453">
        <v>3</v>
      </c>
      <c r="B307" s="420">
        <v>3</v>
      </c>
      <c r="C307" s="435" t="s">
        <v>37</v>
      </c>
      <c r="D307" s="92">
        <v>5</v>
      </c>
      <c r="E307" s="92">
        <v>2</v>
      </c>
      <c r="F307" s="367" t="s">
        <v>43</v>
      </c>
      <c r="G307" s="454"/>
      <c r="H307" s="77"/>
      <c r="I307" s="408"/>
      <c r="J307" s="408"/>
      <c r="K307" s="408"/>
      <c r="L307" s="408"/>
      <c r="M307" s="408"/>
      <c r="N307" s="408"/>
      <c r="O307" s="408"/>
      <c r="P307" s="408"/>
      <c r="Q307" s="408"/>
      <c r="R307" s="408"/>
      <c r="S307" s="408"/>
      <c r="T307" s="408"/>
      <c r="U307" s="408"/>
    </row>
    <row r="308" spans="1:21" s="78" customFormat="1" ht="19.5" hidden="1" customHeight="1" outlineLevel="1">
      <c r="A308" s="453">
        <v>3</v>
      </c>
      <c r="B308" s="420">
        <v>3</v>
      </c>
      <c r="C308" s="435" t="s">
        <v>39</v>
      </c>
      <c r="D308" s="92"/>
      <c r="E308" s="92"/>
      <c r="F308" s="433" t="s">
        <v>484</v>
      </c>
      <c r="G308" s="434"/>
      <c r="H308" s="77"/>
      <c r="I308" s="408"/>
      <c r="J308" s="408"/>
      <c r="K308" s="408"/>
      <c r="L308" s="408"/>
      <c r="M308" s="408"/>
      <c r="N308" s="408"/>
      <c r="O308" s="408"/>
      <c r="P308" s="408"/>
      <c r="Q308" s="408"/>
      <c r="R308" s="408"/>
      <c r="S308" s="408"/>
      <c r="T308" s="408"/>
      <c r="U308" s="408"/>
    </row>
    <row r="309" spans="1:21" s="78" customFormat="1" ht="19.5" hidden="1" customHeight="1" outlineLevel="1">
      <c r="A309" s="453">
        <v>3</v>
      </c>
      <c r="B309" s="420">
        <v>3</v>
      </c>
      <c r="C309" s="435" t="s">
        <v>39</v>
      </c>
      <c r="D309" s="92">
        <v>5</v>
      </c>
      <c r="E309" s="92">
        <v>2</v>
      </c>
      <c r="F309" s="367" t="s">
        <v>43</v>
      </c>
      <c r="G309" s="454"/>
      <c r="H309" s="77"/>
      <c r="I309" s="408"/>
      <c r="J309" s="408"/>
      <c r="K309" s="408"/>
      <c r="L309" s="408"/>
      <c r="M309" s="408"/>
      <c r="N309" s="408"/>
      <c r="O309" s="408"/>
      <c r="P309" s="408"/>
      <c r="Q309" s="408"/>
      <c r="R309" s="408"/>
      <c r="S309" s="408"/>
      <c r="T309" s="408"/>
      <c r="U309" s="408"/>
    </row>
    <row r="310" spans="1:21" s="78" customFormat="1" ht="19.5" hidden="1" customHeight="1" outlineLevel="1">
      <c r="A310" s="453">
        <v>3</v>
      </c>
      <c r="B310" s="420">
        <v>3</v>
      </c>
      <c r="C310" s="435" t="s">
        <v>41</v>
      </c>
      <c r="D310" s="92"/>
      <c r="E310" s="92"/>
      <c r="F310" s="433" t="s">
        <v>485</v>
      </c>
      <c r="G310" s="434"/>
      <c r="H310" s="77"/>
      <c r="I310" s="408"/>
      <c r="J310" s="408"/>
      <c r="K310" s="408"/>
      <c r="L310" s="408"/>
      <c r="M310" s="408"/>
      <c r="N310" s="408"/>
      <c r="O310" s="408"/>
      <c r="P310" s="408"/>
      <c r="Q310" s="408"/>
      <c r="R310" s="408"/>
      <c r="S310" s="408"/>
      <c r="T310" s="408"/>
      <c r="U310" s="408"/>
    </row>
    <row r="311" spans="1:21" s="78" customFormat="1" ht="19.5" hidden="1" customHeight="1" outlineLevel="1">
      <c r="A311" s="453">
        <v>3</v>
      </c>
      <c r="B311" s="420">
        <v>3</v>
      </c>
      <c r="C311" s="435" t="s">
        <v>41</v>
      </c>
      <c r="D311" s="92">
        <v>5</v>
      </c>
      <c r="E311" s="92">
        <v>2</v>
      </c>
      <c r="F311" s="367" t="s">
        <v>43</v>
      </c>
      <c r="G311" s="454"/>
      <c r="H311" s="77"/>
      <c r="I311" s="408"/>
      <c r="J311" s="408"/>
      <c r="K311" s="408"/>
      <c r="L311" s="408"/>
      <c r="M311" s="408"/>
      <c r="N311" s="408"/>
      <c r="O311" s="408"/>
      <c r="P311" s="408"/>
      <c r="Q311" s="408"/>
      <c r="R311" s="408"/>
      <c r="S311" s="408"/>
      <c r="T311" s="408"/>
      <c r="U311" s="408"/>
    </row>
    <row r="312" spans="1:21" s="78" customFormat="1" ht="32.1" hidden="1" customHeight="1" outlineLevel="1">
      <c r="A312" s="453">
        <v>3</v>
      </c>
      <c r="B312" s="420">
        <v>3</v>
      </c>
      <c r="C312" s="435" t="s">
        <v>45</v>
      </c>
      <c r="D312" s="92"/>
      <c r="E312" s="92"/>
      <c r="F312" s="433" t="s">
        <v>486</v>
      </c>
      <c r="G312" s="426"/>
      <c r="H312" s="77"/>
      <c r="I312" s="408"/>
      <c r="J312" s="408"/>
      <c r="K312" s="408"/>
      <c r="L312" s="408"/>
      <c r="M312" s="408"/>
      <c r="N312" s="408"/>
      <c r="O312" s="408"/>
      <c r="P312" s="408"/>
      <c r="Q312" s="408"/>
      <c r="R312" s="408"/>
      <c r="S312" s="408"/>
      <c r="T312" s="408"/>
      <c r="U312" s="408"/>
    </row>
    <row r="313" spans="1:21" s="81" customFormat="1" ht="19.5" hidden="1" customHeight="1" outlineLevel="1">
      <c r="A313" s="453">
        <v>3</v>
      </c>
      <c r="B313" s="420">
        <v>3</v>
      </c>
      <c r="C313" s="435" t="s">
        <v>45</v>
      </c>
      <c r="D313" s="92">
        <v>5</v>
      </c>
      <c r="E313" s="92">
        <v>3</v>
      </c>
      <c r="F313" s="367" t="s">
        <v>55</v>
      </c>
      <c r="G313" s="454"/>
      <c r="H313" s="77"/>
      <c r="I313" s="408"/>
      <c r="J313" s="408"/>
      <c r="K313" s="408"/>
      <c r="L313" s="408"/>
      <c r="M313" s="408"/>
      <c r="N313" s="408"/>
      <c r="O313" s="408"/>
      <c r="P313" s="408"/>
      <c r="Q313" s="408"/>
      <c r="R313" s="408"/>
      <c r="S313" s="408"/>
      <c r="T313" s="408"/>
      <c r="U313" s="408"/>
    </row>
    <row r="314" spans="1:21" s="78" customFormat="1" ht="19.5" hidden="1" customHeight="1" outlineLevel="1">
      <c r="A314" s="453">
        <v>3</v>
      </c>
      <c r="B314" s="420">
        <v>3</v>
      </c>
      <c r="C314" s="435" t="s">
        <v>49</v>
      </c>
      <c r="D314" s="92"/>
      <c r="E314" s="92"/>
      <c r="F314" s="433" t="s">
        <v>487</v>
      </c>
      <c r="G314" s="434"/>
      <c r="H314" s="77"/>
      <c r="I314" s="408"/>
      <c r="J314" s="408"/>
      <c r="K314" s="408"/>
      <c r="L314" s="408"/>
      <c r="M314" s="408"/>
      <c r="N314" s="408"/>
      <c r="O314" s="408"/>
      <c r="P314" s="408"/>
      <c r="Q314" s="408"/>
      <c r="R314" s="408"/>
      <c r="S314" s="408"/>
      <c r="T314" s="408"/>
      <c r="U314" s="408"/>
    </row>
    <row r="315" spans="1:21" s="78" customFormat="1" ht="19.5" hidden="1" customHeight="1" outlineLevel="1">
      <c r="A315" s="453">
        <v>3</v>
      </c>
      <c r="B315" s="420">
        <v>3</v>
      </c>
      <c r="C315" s="435" t="s">
        <v>49</v>
      </c>
      <c r="D315" s="92">
        <v>5</v>
      </c>
      <c r="E315" s="92">
        <v>2</v>
      </c>
      <c r="F315" s="367" t="s">
        <v>43</v>
      </c>
      <c r="G315" s="454"/>
      <c r="H315" s="77"/>
      <c r="I315" s="408"/>
      <c r="J315" s="408"/>
      <c r="K315" s="408"/>
      <c r="L315" s="408"/>
      <c r="M315" s="408"/>
      <c r="N315" s="408"/>
      <c r="O315" s="408"/>
      <c r="P315" s="408"/>
      <c r="Q315" s="408"/>
      <c r="R315" s="408"/>
      <c r="S315" s="408"/>
      <c r="T315" s="408"/>
      <c r="U315" s="408"/>
    </row>
    <row r="316" spans="1:21" s="78" customFormat="1" ht="19.5" hidden="1" customHeight="1" outlineLevel="1">
      <c r="A316" s="453">
        <v>3</v>
      </c>
      <c r="B316" s="420">
        <v>3</v>
      </c>
      <c r="C316" s="435" t="s">
        <v>585</v>
      </c>
      <c r="D316" s="92"/>
      <c r="E316" s="92"/>
      <c r="F316" s="425" t="s">
        <v>617</v>
      </c>
      <c r="G316" s="434"/>
      <c r="H316" s="77"/>
      <c r="I316" s="408"/>
      <c r="J316" s="408"/>
      <c r="K316" s="408"/>
      <c r="L316" s="408"/>
      <c r="M316" s="408"/>
      <c r="N316" s="408"/>
      <c r="O316" s="408"/>
      <c r="P316" s="408"/>
      <c r="Q316" s="408"/>
      <c r="R316" s="408"/>
      <c r="S316" s="408"/>
      <c r="T316" s="408"/>
      <c r="U316" s="408"/>
    </row>
    <row r="317" spans="1:21" s="78" customFormat="1" ht="19.5" hidden="1" customHeight="1" outlineLevel="1">
      <c r="A317" s="453">
        <v>3</v>
      </c>
      <c r="B317" s="420">
        <v>3</v>
      </c>
      <c r="C317" s="435" t="s">
        <v>585</v>
      </c>
      <c r="D317" s="92">
        <v>5</v>
      </c>
      <c r="E317" s="92">
        <v>2</v>
      </c>
      <c r="F317" s="367" t="s">
        <v>43</v>
      </c>
      <c r="G317" s="454"/>
      <c r="H317" s="77"/>
      <c r="I317" s="408"/>
      <c r="J317" s="408"/>
      <c r="K317" s="408"/>
      <c r="L317" s="408"/>
      <c r="M317" s="408"/>
      <c r="N317" s="408"/>
      <c r="O317" s="408"/>
      <c r="P317" s="408"/>
      <c r="Q317" s="408"/>
      <c r="R317" s="408"/>
      <c r="S317" s="408"/>
      <c r="T317" s="408"/>
      <c r="U317" s="408"/>
    </row>
    <row r="318" spans="1:21" s="78" customFormat="1" ht="19.5" hidden="1" customHeight="1" collapsed="1">
      <c r="A318" s="453">
        <v>3</v>
      </c>
      <c r="B318" s="420">
        <v>4</v>
      </c>
      <c r="C318" s="435"/>
      <c r="D318" s="92"/>
      <c r="E318" s="92"/>
      <c r="F318" s="466" t="s">
        <v>488</v>
      </c>
      <c r="G318" s="422"/>
      <c r="H318" s="77"/>
      <c r="I318" s="408"/>
      <c r="J318" s="408"/>
      <c r="K318" s="408"/>
      <c r="L318" s="408"/>
      <c r="M318" s="408"/>
      <c r="N318" s="408"/>
      <c r="O318" s="408"/>
      <c r="P318" s="408"/>
      <c r="Q318" s="408"/>
      <c r="R318" s="408"/>
      <c r="S318" s="408"/>
      <c r="T318" s="408"/>
      <c r="U318" s="408"/>
    </row>
    <row r="319" spans="1:21" s="78" customFormat="1" ht="19.5" hidden="1" customHeight="1" outlineLevel="1">
      <c r="A319" s="453">
        <v>3</v>
      </c>
      <c r="B319" s="420">
        <v>4</v>
      </c>
      <c r="C319" s="435" t="s">
        <v>34</v>
      </c>
      <c r="D319" s="92"/>
      <c r="E319" s="92"/>
      <c r="F319" s="425" t="s">
        <v>489</v>
      </c>
      <c r="G319" s="422"/>
      <c r="H319" s="77"/>
      <c r="I319" s="408"/>
      <c r="J319" s="408"/>
      <c r="K319" s="408"/>
      <c r="L319" s="408"/>
      <c r="M319" s="408"/>
      <c r="N319" s="408"/>
      <c r="O319" s="408"/>
      <c r="P319" s="408"/>
      <c r="Q319" s="408"/>
      <c r="R319" s="408"/>
      <c r="S319" s="408"/>
      <c r="T319" s="408"/>
      <c r="U319" s="408"/>
    </row>
    <row r="320" spans="1:21" s="78" customFormat="1" ht="19.5" hidden="1" customHeight="1" outlineLevel="1">
      <c r="A320" s="453">
        <v>3</v>
      </c>
      <c r="B320" s="420">
        <v>4</v>
      </c>
      <c r="C320" s="435" t="s">
        <v>34</v>
      </c>
      <c r="D320" s="92">
        <v>5</v>
      </c>
      <c r="E320" s="92">
        <v>2</v>
      </c>
      <c r="F320" s="367" t="s">
        <v>43</v>
      </c>
      <c r="G320" s="454"/>
      <c r="H320" s="77"/>
      <c r="I320" s="408"/>
      <c r="J320" s="408"/>
      <c r="K320" s="408"/>
      <c r="L320" s="408"/>
      <c r="M320" s="408"/>
      <c r="N320" s="408"/>
      <c r="O320" s="408"/>
      <c r="P320" s="408"/>
      <c r="Q320" s="408"/>
      <c r="R320" s="408"/>
      <c r="S320" s="408"/>
      <c r="T320" s="408"/>
      <c r="U320" s="408"/>
    </row>
    <row r="321" spans="1:21" s="78" customFormat="1" ht="19.5" hidden="1" customHeight="1" outlineLevel="1">
      <c r="A321" s="453">
        <v>3</v>
      </c>
      <c r="B321" s="420">
        <v>4</v>
      </c>
      <c r="C321" s="435" t="s">
        <v>37</v>
      </c>
      <c r="D321" s="92"/>
      <c r="E321" s="92"/>
      <c r="F321" s="425" t="s">
        <v>490</v>
      </c>
      <c r="G321" s="422"/>
      <c r="H321" s="77"/>
      <c r="I321" s="408"/>
      <c r="J321" s="408"/>
      <c r="K321" s="408"/>
      <c r="L321" s="408"/>
      <c r="M321" s="408"/>
      <c r="N321" s="408"/>
      <c r="O321" s="408"/>
      <c r="P321" s="408"/>
      <c r="Q321" s="408"/>
      <c r="R321" s="408"/>
      <c r="S321" s="408"/>
      <c r="T321" s="408"/>
      <c r="U321" s="408"/>
    </row>
    <row r="322" spans="1:21" s="78" customFormat="1" ht="19.5" hidden="1" customHeight="1" outlineLevel="1">
      <c r="A322" s="453">
        <v>3</v>
      </c>
      <c r="B322" s="420">
        <v>4</v>
      </c>
      <c r="C322" s="435" t="s">
        <v>37</v>
      </c>
      <c r="D322" s="92">
        <v>5</v>
      </c>
      <c r="E322" s="92">
        <v>2</v>
      </c>
      <c r="F322" s="367" t="s">
        <v>43</v>
      </c>
      <c r="G322" s="454"/>
      <c r="H322" s="77"/>
      <c r="I322" s="408"/>
      <c r="J322" s="408"/>
      <c r="K322" s="408"/>
      <c r="L322" s="408"/>
      <c r="M322" s="408"/>
      <c r="N322" s="408"/>
      <c r="O322" s="408"/>
      <c r="P322" s="408"/>
      <c r="Q322" s="408"/>
      <c r="R322" s="408"/>
      <c r="S322" s="408"/>
      <c r="T322" s="408"/>
      <c r="U322" s="408"/>
    </row>
    <row r="323" spans="1:21" s="78" customFormat="1" ht="19.5" hidden="1" customHeight="1" collapsed="1">
      <c r="A323" s="453">
        <v>3</v>
      </c>
      <c r="B323" s="420">
        <v>4</v>
      </c>
      <c r="C323" s="435" t="s">
        <v>39</v>
      </c>
      <c r="D323" s="92"/>
      <c r="E323" s="92"/>
      <c r="F323" s="425" t="s">
        <v>491</v>
      </c>
      <c r="G323" s="422"/>
      <c r="H323" s="77" t="s">
        <v>44</v>
      </c>
      <c r="I323" s="408"/>
      <c r="J323" s="408"/>
      <c r="K323" s="408"/>
      <c r="L323" s="408"/>
      <c r="M323" s="408"/>
      <c r="N323" s="408"/>
      <c r="O323" s="408"/>
      <c r="P323" s="408"/>
      <c r="Q323" s="408"/>
      <c r="R323" s="408"/>
      <c r="S323" s="408"/>
      <c r="T323" s="408"/>
      <c r="U323" s="408"/>
    </row>
    <row r="324" spans="1:21" s="78" customFormat="1" ht="19.5" hidden="1" customHeight="1">
      <c r="A324" s="453">
        <v>3</v>
      </c>
      <c r="B324" s="420">
        <v>4</v>
      </c>
      <c r="C324" s="435" t="s">
        <v>39</v>
      </c>
      <c r="D324" s="92">
        <v>5</v>
      </c>
      <c r="E324" s="92">
        <v>2</v>
      </c>
      <c r="F324" s="367" t="s">
        <v>43</v>
      </c>
      <c r="G324" s="454"/>
      <c r="H324" s="77"/>
      <c r="I324" s="407"/>
      <c r="J324" s="407"/>
      <c r="K324" s="486">
        <f>G324/4</f>
        <v>0</v>
      </c>
      <c r="L324" s="408"/>
      <c r="M324" s="408"/>
      <c r="N324" s="486">
        <f>K324</f>
        <v>0</v>
      </c>
      <c r="O324" s="408"/>
      <c r="P324" s="408"/>
      <c r="Q324" s="486">
        <f>N324</f>
        <v>0</v>
      </c>
      <c r="R324" s="408"/>
      <c r="S324" s="408"/>
      <c r="T324" s="486">
        <f>Q324</f>
        <v>0</v>
      </c>
      <c r="U324" s="486">
        <f>SUM(I324:T324)</f>
        <v>0</v>
      </c>
    </row>
    <row r="325" spans="1:21" s="78" customFormat="1" ht="19.5" hidden="1" customHeight="1">
      <c r="A325" s="453">
        <v>3</v>
      </c>
      <c r="B325" s="420">
        <v>4</v>
      </c>
      <c r="C325" s="435" t="s">
        <v>41</v>
      </c>
      <c r="D325" s="92"/>
      <c r="E325" s="92"/>
      <c r="F325" s="425" t="s">
        <v>492</v>
      </c>
      <c r="G325" s="422"/>
      <c r="H325" s="77" t="s">
        <v>48</v>
      </c>
      <c r="I325" s="408"/>
      <c r="J325" s="408"/>
      <c r="K325" s="408"/>
      <c r="L325" s="408"/>
      <c r="M325" s="408"/>
      <c r="N325" s="408"/>
      <c r="O325" s="408"/>
      <c r="P325" s="408"/>
      <c r="Q325" s="408"/>
      <c r="R325" s="408"/>
      <c r="S325" s="408"/>
      <c r="T325" s="408"/>
      <c r="U325" s="408"/>
    </row>
    <row r="326" spans="1:21" s="78" customFormat="1" ht="19.5" hidden="1" customHeight="1">
      <c r="A326" s="453">
        <v>3</v>
      </c>
      <c r="B326" s="420">
        <v>4</v>
      </c>
      <c r="C326" s="435" t="s">
        <v>41</v>
      </c>
      <c r="D326" s="92">
        <v>5</v>
      </c>
      <c r="E326" s="92">
        <v>2</v>
      </c>
      <c r="F326" s="367" t="s">
        <v>43</v>
      </c>
      <c r="G326" s="454"/>
      <c r="H326" s="77"/>
      <c r="I326" s="408"/>
      <c r="J326" s="408"/>
      <c r="K326" s="408"/>
      <c r="L326" s="408"/>
      <c r="M326" s="408"/>
      <c r="N326" s="408"/>
      <c r="O326" s="408"/>
      <c r="P326" s="486">
        <f>G326</f>
        <v>0</v>
      </c>
      <c r="Q326" s="408"/>
      <c r="R326" s="408"/>
      <c r="S326" s="408"/>
      <c r="T326" s="408"/>
      <c r="U326" s="486">
        <f>SUM(I326:T326)</f>
        <v>0</v>
      </c>
    </row>
    <row r="327" spans="1:21" s="78" customFormat="1" ht="19.5" hidden="1" customHeight="1" outlineLevel="1">
      <c r="A327" s="453">
        <v>3</v>
      </c>
      <c r="B327" s="420">
        <v>4</v>
      </c>
      <c r="C327" s="435" t="s">
        <v>585</v>
      </c>
      <c r="D327" s="92"/>
      <c r="E327" s="92"/>
      <c r="F327" s="425" t="s">
        <v>618</v>
      </c>
      <c r="G327" s="422"/>
      <c r="H327" s="77"/>
      <c r="I327" s="408"/>
      <c r="J327" s="408"/>
      <c r="K327" s="408"/>
      <c r="L327" s="408"/>
      <c r="M327" s="408"/>
      <c r="N327" s="408"/>
      <c r="O327" s="408"/>
      <c r="P327" s="408"/>
      <c r="Q327" s="408"/>
      <c r="R327" s="408"/>
      <c r="S327" s="408"/>
      <c r="T327" s="408"/>
      <c r="U327" s="408"/>
    </row>
    <row r="328" spans="1:21" s="78" customFormat="1" ht="19.5" hidden="1" customHeight="1" outlineLevel="1">
      <c r="A328" s="453">
        <v>3</v>
      </c>
      <c r="B328" s="420">
        <v>4</v>
      </c>
      <c r="C328" s="435" t="s">
        <v>585</v>
      </c>
      <c r="D328" s="92">
        <v>5</v>
      </c>
      <c r="E328" s="92">
        <v>2</v>
      </c>
      <c r="F328" s="367" t="s">
        <v>43</v>
      </c>
      <c r="G328" s="454"/>
      <c r="H328" s="77"/>
      <c r="I328" s="408"/>
      <c r="J328" s="408"/>
      <c r="K328" s="408"/>
      <c r="L328" s="408"/>
      <c r="M328" s="408"/>
      <c r="N328" s="408"/>
      <c r="O328" s="408"/>
      <c r="P328" s="408"/>
      <c r="Q328" s="408"/>
      <c r="R328" s="408"/>
      <c r="S328" s="408"/>
      <c r="T328" s="408"/>
      <c r="U328" s="408"/>
    </row>
    <row r="329" spans="1:21" s="74" customFormat="1" ht="19.5" hidden="1" customHeight="1" collapsed="1">
      <c r="A329" s="380">
        <v>4</v>
      </c>
      <c r="B329" s="452"/>
      <c r="C329" s="452"/>
      <c r="D329" s="380"/>
      <c r="E329" s="380"/>
      <c r="F329" s="89" t="s">
        <v>518</v>
      </c>
      <c r="G329" s="371"/>
      <c r="H329" s="73"/>
      <c r="I329" s="405"/>
      <c r="J329" s="405"/>
      <c r="K329" s="405"/>
      <c r="L329" s="405"/>
      <c r="M329" s="405"/>
      <c r="N329" s="405"/>
      <c r="O329" s="405"/>
      <c r="P329" s="405"/>
      <c r="Q329" s="405"/>
      <c r="R329" s="405"/>
      <c r="S329" s="405"/>
      <c r="T329" s="405"/>
      <c r="U329" s="405"/>
    </row>
    <row r="330" spans="1:21" s="76" customFormat="1" ht="19.5" hidden="1" customHeight="1">
      <c r="A330" s="415">
        <v>4</v>
      </c>
      <c r="B330" s="416">
        <v>1</v>
      </c>
      <c r="C330" s="416"/>
      <c r="D330" s="415"/>
      <c r="E330" s="415"/>
      <c r="F330" s="93" t="s">
        <v>519</v>
      </c>
      <c r="G330" s="421"/>
      <c r="H330" s="75"/>
      <c r="I330" s="406"/>
      <c r="J330" s="406"/>
      <c r="K330" s="406"/>
      <c r="L330" s="406"/>
      <c r="M330" s="406"/>
      <c r="N330" s="406"/>
      <c r="O330" s="406"/>
      <c r="P330" s="406"/>
      <c r="Q330" s="406"/>
      <c r="R330" s="406"/>
      <c r="S330" s="406"/>
      <c r="T330" s="406"/>
      <c r="U330" s="406"/>
    </row>
    <row r="331" spans="1:21" s="78" customFormat="1" ht="19.5" hidden="1" customHeight="1" outlineLevel="1">
      <c r="A331" s="453">
        <v>4</v>
      </c>
      <c r="B331" s="435">
        <v>1</v>
      </c>
      <c r="C331" s="435" t="s">
        <v>34</v>
      </c>
      <c r="D331" s="92"/>
      <c r="E331" s="92"/>
      <c r="F331" s="467" t="s">
        <v>520</v>
      </c>
      <c r="G331" s="422"/>
      <c r="H331" s="77"/>
      <c r="I331" s="408"/>
      <c r="J331" s="408"/>
      <c r="K331" s="408"/>
      <c r="L331" s="408"/>
      <c r="M331" s="408"/>
      <c r="N331" s="408"/>
      <c r="O331" s="408"/>
      <c r="P331" s="408"/>
      <c r="Q331" s="408"/>
      <c r="R331" s="408"/>
      <c r="S331" s="408"/>
      <c r="T331" s="408"/>
      <c r="U331" s="408"/>
    </row>
    <row r="332" spans="1:21" s="78" customFormat="1" ht="19.5" hidden="1" customHeight="1" outlineLevel="1">
      <c r="A332" s="453">
        <v>4</v>
      </c>
      <c r="B332" s="435">
        <v>1</v>
      </c>
      <c r="C332" s="435" t="s">
        <v>34</v>
      </c>
      <c r="D332" s="92">
        <v>5</v>
      </c>
      <c r="E332" s="92">
        <v>2</v>
      </c>
      <c r="F332" s="367" t="s">
        <v>43</v>
      </c>
      <c r="G332" s="454"/>
      <c r="H332" s="77"/>
      <c r="I332" s="408"/>
      <c r="J332" s="408"/>
      <c r="K332" s="408"/>
      <c r="L332" s="408"/>
      <c r="M332" s="408"/>
      <c r="N332" s="408"/>
      <c r="O332" s="408"/>
      <c r="P332" s="408"/>
      <c r="Q332" s="408"/>
      <c r="R332" s="408"/>
      <c r="S332" s="408"/>
      <c r="T332" s="408"/>
      <c r="U332" s="408"/>
    </row>
    <row r="333" spans="1:21" s="78" customFormat="1" ht="19.5" hidden="1" customHeight="1" outlineLevel="1">
      <c r="A333" s="453">
        <v>4</v>
      </c>
      <c r="B333" s="435">
        <v>1</v>
      </c>
      <c r="C333" s="435" t="s">
        <v>34</v>
      </c>
      <c r="D333" s="92">
        <v>5</v>
      </c>
      <c r="E333" s="92">
        <v>3</v>
      </c>
      <c r="F333" s="367" t="s">
        <v>55</v>
      </c>
      <c r="G333" s="454"/>
      <c r="H333" s="77"/>
      <c r="I333" s="408"/>
      <c r="J333" s="408"/>
      <c r="K333" s="408"/>
      <c r="L333" s="408"/>
      <c r="M333" s="408"/>
      <c r="N333" s="408"/>
      <c r="O333" s="408"/>
      <c r="P333" s="408"/>
      <c r="Q333" s="408"/>
      <c r="R333" s="408"/>
      <c r="S333" s="408"/>
      <c r="T333" s="408"/>
      <c r="U333" s="408"/>
    </row>
    <row r="334" spans="1:21" s="78" customFormat="1" ht="19.5" hidden="1" customHeight="1" outlineLevel="1">
      <c r="A334" s="453">
        <v>4</v>
      </c>
      <c r="B334" s="435">
        <v>1</v>
      </c>
      <c r="C334" s="435" t="s">
        <v>37</v>
      </c>
      <c r="D334" s="92"/>
      <c r="E334" s="92"/>
      <c r="F334" s="467" t="s">
        <v>521</v>
      </c>
      <c r="G334" s="422"/>
      <c r="H334" s="77"/>
      <c r="I334" s="408"/>
      <c r="J334" s="408"/>
      <c r="K334" s="408"/>
      <c r="L334" s="408"/>
      <c r="M334" s="408"/>
      <c r="N334" s="408"/>
      <c r="O334" s="408"/>
      <c r="P334" s="408"/>
      <c r="Q334" s="408"/>
      <c r="R334" s="408"/>
      <c r="S334" s="408"/>
      <c r="T334" s="408"/>
      <c r="U334" s="408"/>
    </row>
    <row r="335" spans="1:21" s="78" customFormat="1" ht="19.5" hidden="1" customHeight="1" outlineLevel="1">
      <c r="A335" s="453">
        <v>4</v>
      </c>
      <c r="B335" s="435">
        <v>1</v>
      </c>
      <c r="C335" s="435" t="s">
        <v>37</v>
      </c>
      <c r="D335" s="92">
        <v>5</v>
      </c>
      <c r="E335" s="92">
        <v>2</v>
      </c>
      <c r="F335" s="367" t="s">
        <v>43</v>
      </c>
      <c r="G335" s="454"/>
      <c r="H335" s="77"/>
      <c r="I335" s="408"/>
      <c r="J335" s="408"/>
      <c r="K335" s="408"/>
      <c r="L335" s="408"/>
      <c r="M335" s="408"/>
      <c r="N335" s="408"/>
      <c r="O335" s="408"/>
      <c r="P335" s="408"/>
      <c r="Q335" s="408"/>
      <c r="R335" s="408"/>
      <c r="S335" s="408"/>
      <c r="T335" s="408"/>
      <c r="U335" s="408"/>
    </row>
    <row r="336" spans="1:21" s="78" customFormat="1" ht="24" hidden="1" customHeight="1" outlineLevel="1">
      <c r="A336" s="453">
        <v>4</v>
      </c>
      <c r="B336" s="435">
        <v>1</v>
      </c>
      <c r="C336" s="435" t="s">
        <v>39</v>
      </c>
      <c r="D336" s="92"/>
      <c r="E336" s="92"/>
      <c r="F336" s="467" t="s">
        <v>522</v>
      </c>
      <c r="G336" s="422"/>
      <c r="H336" s="77"/>
      <c r="I336" s="408"/>
      <c r="J336" s="408"/>
      <c r="K336" s="408"/>
      <c r="L336" s="408"/>
      <c r="M336" s="408"/>
      <c r="N336" s="408"/>
      <c r="O336" s="408"/>
      <c r="P336" s="408"/>
      <c r="Q336" s="408"/>
      <c r="R336" s="408"/>
      <c r="S336" s="408"/>
      <c r="T336" s="408"/>
      <c r="U336" s="408"/>
    </row>
    <row r="337" spans="1:21" s="81" customFormat="1" ht="19.5" hidden="1" customHeight="1" outlineLevel="1">
      <c r="A337" s="453">
        <v>4</v>
      </c>
      <c r="B337" s="435">
        <v>1</v>
      </c>
      <c r="C337" s="435" t="s">
        <v>39</v>
      </c>
      <c r="D337" s="92">
        <v>5</v>
      </c>
      <c r="E337" s="92">
        <v>3</v>
      </c>
      <c r="F337" s="367" t="s">
        <v>55</v>
      </c>
      <c r="G337" s="454"/>
      <c r="H337" s="77"/>
      <c r="I337" s="408"/>
      <c r="J337" s="408"/>
      <c r="K337" s="408"/>
      <c r="L337" s="408"/>
      <c r="M337" s="408"/>
      <c r="N337" s="408"/>
      <c r="O337" s="408"/>
      <c r="P337" s="408"/>
      <c r="Q337" s="408"/>
      <c r="R337" s="408"/>
      <c r="S337" s="408"/>
      <c r="T337" s="408"/>
      <c r="U337" s="408"/>
    </row>
    <row r="338" spans="1:21" s="78" customFormat="1" ht="23.1" hidden="1" customHeight="1" outlineLevel="1">
      <c r="A338" s="453">
        <v>4</v>
      </c>
      <c r="B338" s="435">
        <v>1</v>
      </c>
      <c r="C338" s="435" t="s">
        <v>41</v>
      </c>
      <c r="D338" s="92"/>
      <c r="E338" s="92"/>
      <c r="F338" s="467" t="s">
        <v>523</v>
      </c>
      <c r="G338" s="422"/>
      <c r="H338" s="77"/>
      <c r="I338" s="408"/>
      <c r="J338" s="408"/>
      <c r="K338" s="408"/>
      <c r="L338" s="408"/>
      <c r="M338" s="408"/>
      <c r="N338" s="408"/>
      <c r="O338" s="408"/>
      <c r="P338" s="408"/>
      <c r="Q338" s="408"/>
      <c r="R338" s="408"/>
      <c r="S338" s="408"/>
      <c r="T338" s="408"/>
      <c r="U338" s="408"/>
    </row>
    <row r="339" spans="1:21" s="81" customFormat="1" ht="19.5" hidden="1" customHeight="1" outlineLevel="1">
      <c r="A339" s="453">
        <v>4</v>
      </c>
      <c r="B339" s="435">
        <v>1</v>
      </c>
      <c r="C339" s="435" t="s">
        <v>41</v>
      </c>
      <c r="D339" s="92">
        <v>5</v>
      </c>
      <c r="E339" s="92">
        <v>3</v>
      </c>
      <c r="F339" s="367" t="s">
        <v>55</v>
      </c>
      <c r="G339" s="454"/>
      <c r="H339" s="77"/>
      <c r="I339" s="408"/>
      <c r="J339" s="408"/>
      <c r="K339" s="408"/>
      <c r="L339" s="408"/>
      <c r="M339" s="408"/>
      <c r="N339" s="408"/>
      <c r="O339" s="408"/>
      <c r="P339" s="408"/>
      <c r="Q339" s="408"/>
      <c r="R339" s="408"/>
      <c r="S339" s="408"/>
      <c r="T339" s="408"/>
      <c r="U339" s="408"/>
    </row>
    <row r="340" spans="1:21" s="78" customFormat="1" ht="19.5" hidden="1" customHeight="1" collapsed="1">
      <c r="A340" s="453">
        <v>4</v>
      </c>
      <c r="B340" s="435">
        <v>1</v>
      </c>
      <c r="C340" s="435" t="s">
        <v>45</v>
      </c>
      <c r="D340" s="92"/>
      <c r="E340" s="92"/>
      <c r="F340" s="467" t="s">
        <v>524</v>
      </c>
      <c r="G340" s="422"/>
      <c r="H340" s="77" t="s">
        <v>48</v>
      </c>
      <c r="I340" s="408"/>
      <c r="J340" s="408"/>
      <c r="K340" s="408"/>
      <c r="L340" s="408"/>
      <c r="M340" s="408"/>
      <c r="N340" s="408"/>
      <c r="O340" s="408"/>
      <c r="P340" s="408"/>
      <c r="Q340" s="408"/>
      <c r="R340" s="408"/>
      <c r="S340" s="408"/>
      <c r="T340" s="408"/>
      <c r="U340" s="408"/>
    </row>
    <row r="341" spans="1:21" s="78" customFormat="1" ht="19.5" hidden="1" customHeight="1">
      <c r="A341" s="453">
        <v>4</v>
      </c>
      <c r="B341" s="435">
        <v>1</v>
      </c>
      <c r="C341" s="435" t="s">
        <v>45</v>
      </c>
      <c r="D341" s="92">
        <v>5</v>
      </c>
      <c r="E341" s="92">
        <v>2</v>
      </c>
      <c r="F341" s="367" t="s">
        <v>43</v>
      </c>
      <c r="G341" s="454"/>
      <c r="H341" s="77"/>
      <c r="I341" s="408"/>
      <c r="J341" s="408"/>
      <c r="K341" s="408"/>
      <c r="L341" s="408"/>
      <c r="M341" s="486">
        <f>G341</f>
        <v>0</v>
      </c>
      <c r="N341" s="408"/>
      <c r="O341" s="408"/>
      <c r="P341" s="408"/>
      <c r="Q341" s="408"/>
      <c r="R341" s="408"/>
      <c r="S341" s="408"/>
      <c r="T341" s="408"/>
      <c r="U341" s="486">
        <f>SUM(I341:T341)</f>
        <v>0</v>
      </c>
    </row>
    <row r="342" spans="1:21" s="78" customFormat="1" ht="44.1" hidden="1" customHeight="1" outlineLevel="1">
      <c r="A342" s="453">
        <v>4</v>
      </c>
      <c r="B342" s="435">
        <v>1</v>
      </c>
      <c r="C342" s="435" t="s">
        <v>49</v>
      </c>
      <c r="D342" s="92"/>
      <c r="E342" s="92"/>
      <c r="F342" s="467" t="s">
        <v>525</v>
      </c>
      <c r="G342" s="422"/>
      <c r="H342" s="77"/>
      <c r="I342" s="408"/>
      <c r="J342" s="408"/>
      <c r="K342" s="408"/>
      <c r="L342" s="408"/>
      <c r="M342" s="408"/>
      <c r="N342" s="408"/>
      <c r="O342" s="408"/>
      <c r="P342" s="408"/>
      <c r="Q342" s="408"/>
      <c r="R342" s="408"/>
      <c r="S342" s="408"/>
      <c r="T342" s="408"/>
      <c r="U342" s="408"/>
    </row>
    <row r="343" spans="1:21" s="78" customFormat="1" ht="19.5" hidden="1" customHeight="1" outlineLevel="1">
      <c r="A343" s="453">
        <v>4</v>
      </c>
      <c r="B343" s="435">
        <v>1</v>
      </c>
      <c r="C343" s="435" t="s">
        <v>49</v>
      </c>
      <c r="D343" s="92">
        <v>5</v>
      </c>
      <c r="E343" s="92">
        <v>2</v>
      </c>
      <c r="F343" s="367" t="s">
        <v>43</v>
      </c>
      <c r="G343" s="454"/>
      <c r="H343" s="77"/>
      <c r="I343" s="408"/>
      <c r="J343" s="408"/>
      <c r="K343" s="408"/>
      <c r="L343" s="408"/>
      <c r="M343" s="408"/>
      <c r="N343" s="408"/>
      <c r="O343" s="408"/>
      <c r="P343" s="408"/>
      <c r="Q343" s="408"/>
      <c r="R343" s="408"/>
      <c r="S343" s="408"/>
      <c r="T343" s="408"/>
      <c r="U343" s="408"/>
    </row>
    <row r="344" spans="1:21" s="78" customFormat="1" ht="27.95" hidden="1" customHeight="1" outlineLevel="1">
      <c r="A344" s="453">
        <v>4</v>
      </c>
      <c r="B344" s="435">
        <v>1</v>
      </c>
      <c r="C344" s="435" t="s">
        <v>585</v>
      </c>
      <c r="D344" s="92"/>
      <c r="E344" s="92"/>
      <c r="F344" s="467" t="s">
        <v>619</v>
      </c>
      <c r="G344" s="422"/>
      <c r="H344" s="77"/>
      <c r="I344" s="408"/>
      <c r="J344" s="408"/>
      <c r="K344" s="408"/>
      <c r="L344" s="408"/>
      <c r="M344" s="408"/>
      <c r="N344" s="408"/>
      <c r="O344" s="408"/>
      <c r="P344" s="408"/>
      <c r="Q344" s="408"/>
      <c r="R344" s="408"/>
      <c r="S344" s="408"/>
      <c r="T344" s="408"/>
      <c r="U344" s="408"/>
    </row>
    <row r="345" spans="1:21" s="78" customFormat="1" ht="19.5" hidden="1" customHeight="1" outlineLevel="1">
      <c r="A345" s="453">
        <v>4</v>
      </c>
      <c r="B345" s="435">
        <v>1</v>
      </c>
      <c r="C345" s="435" t="s">
        <v>585</v>
      </c>
      <c r="D345" s="92">
        <v>5</v>
      </c>
      <c r="E345" s="92">
        <v>2</v>
      </c>
      <c r="F345" s="367" t="s">
        <v>43</v>
      </c>
      <c r="G345" s="454"/>
      <c r="H345" s="77"/>
      <c r="I345" s="408"/>
      <c r="J345" s="408"/>
      <c r="K345" s="408"/>
      <c r="L345" s="408"/>
      <c r="M345" s="408"/>
      <c r="N345" s="408"/>
      <c r="O345" s="408"/>
      <c r="P345" s="408"/>
      <c r="Q345" s="408"/>
      <c r="R345" s="408"/>
      <c r="S345" s="408"/>
      <c r="T345" s="408"/>
      <c r="U345" s="408"/>
    </row>
    <row r="346" spans="1:21" s="76" customFormat="1" ht="19.5" hidden="1" customHeight="1" collapsed="1">
      <c r="A346" s="415">
        <v>4</v>
      </c>
      <c r="B346" s="416">
        <v>2</v>
      </c>
      <c r="C346" s="416"/>
      <c r="D346" s="415"/>
      <c r="E346" s="415"/>
      <c r="F346" s="93" t="s">
        <v>526</v>
      </c>
      <c r="G346" s="421"/>
      <c r="H346" s="75"/>
      <c r="I346" s="406"/>
      <c r="J346" s="406"/>
      <c r="K346" s="406"/>
      <c r="L346" s="406"/>
      <c r="M346" s="406"/>
      <c r="N346" s="406"/>
      <c r="O346" s="406"/>
      <c r="P346" s="406"/>
      <c r="Q346" s="406"/>
      <c r="R346" s="406"/>
      <c r="S346" s="406"/>
      <c r="T346" s="406"/>
      <c r="U346" s="406"/>
    </row>
    <row r="347" spans="1:21" s="78" customFormat="1" ht="36" hidden="1" customHeight="1">
      <c r="A347" s="453">
        <v>4</v>
      </c>
      <c r="B347" s="435">
        <v>2</v>
      </c>
      <c r="C347" s="435" t="s">
        <v>34</v>
      </c>
      <c r="D347" s="92"/>
      <c r="E347" s="92"/>
      <c r="F347" s="467" t="s">
        <v>527</v>
      </c>
      <c r="G347" s="422"/>
      <c r="H347" s="77" t="s">
        <v>48</v>
      </c>
      <c r="I347" s="408"/>
      <c r="J347" s="408"/>
      <c r="K347" s="408"/>
      <c r="L347" s="408"/>
      <c r="M347" s="408"/>
      <c r="N347" s="408"/>
      <c r="O347" s="408"/>
      <c r="P347" s="408"/>
      <c r="Q347" s="408"/>
      <c r="R347" s="408"/>
      <c r="S347" s="408"/>
      <c r="T347" s="408"/>
      <c r="U347" s="408"/>
    </row>
    <row r="348" spans="1:21" s="78" customFormat="1" ht="19.5" hidden="1" customHeight="1">
      <c r="A348" s="453">
        <v>4</v>
      </c>
      <c r="B348" s="435">
        <v>2</v>
      </c>
      <c r="C348" s="435" t="s">
        <v>34</v>
      </c>
      <c r="D348" s="92">
        <v>5</v>
      </c>
      <c r="E348" s="92">
        <v>2</v>
      </c>
      <c r="F348" s="367" t="s">
        <v>43</v>
      </c>
      <c r="G348" s="454"/>
      <c r="H348" s="77"/>
      <c r="I348" s="408"/>
      <c r="J348" s="408"/>
      <c r="K348" s="408"/>
      <c r="L348" s="408"/>
      <c r="M348" s="408"/>
      <c r="N348" s="408"/>
      <c r="O348" s="486">
        <f>G348</f>
        <v>0</v>
      </c>
      <c r="P348" s="408"/>
      <c r="Q348" s="408"/>
      <c r="R348" s="408"/>
      <c r="S348" s="408"/>
      <c r="T348" s="408"/>
      <c r="U348" s="486">
        <f>SUM(I348:T348)</f>
        <v>0</v>
      </c>
    </row>
    <row r="349" spans="1:21" s="81" customFormat="1" ht="19.5" hidden="1" customHeight="1">
      <c r="A349" s="453">
        <v>4</v>
      </c>
      <c r="B349" s="435">
        <v>2</v>
      </c>
      <c r="C349" s="435" t="s">
        <v>34</v>
      </c>
      <c r="D349" s="92">
        <v>5</v>
      </c>
      <c r="E349" s="92">
        <v>3</v>
      </c>
      <c r="F349" s="367" t="s">
        <v>55</v>
      </c>
      <c r="G349" s="454">
        <f>'D.2-Penj-APBDesa'!K2292</f>
        <v>0</v>
      </c>
      <c r="H349" s="77"/>
      <c r="I349" s="408"/>
      <c r="J349" s="408"/>
      <c r="K349" s="408"/>
      <c r="L349" s="408"/>
      <c r="M349" s="408"/>
      <c r="N349" s="408"/>
      <c r="O349" s="408"/>
      <c r="P349" s="408"/>
      <c r="Q349" s="408"/>
      <c r="R349" s="408"/>
      <c r="S349" s="408"/>
      <c r="T349" s="408"/>
      <c r="U349" s="408"/>
    </row>
    <row r="350" spans="1:21" s="78" customFormat="1" ht="44.1" hidden="1" customHeight="1" outlineLevel="1">
      <c r="A350" s="453">
        <v>4</v>
      </c>
      <c r="B350" s="435">
        <v>2</v>
      </c>
      <c r="C350" s="435" t="s">
        <v>37</v>
      </c>
      <c r="D350" s="92"/>
      <c r="E350" s="92"/>
      <c r="F350" s="467" t="s">
        <v>528</v>
      </c>
      <c r="G350" s="422">
        <f>G351+G352</f>
        <v>0</v>
      </c>
      <c r="H350" s="77"/>
      <c r="I350" s="408"/>
      <c r="J350" s="408"/>
      <c r="K350" s="408"/>
      <c r="L350" s="408"/>
      <c r="M350" s="408"/>
      <c r="N350" s="408"/>
      <c r="O350" s="408"/>
      <c r="P350" s="408"/>
      <c r="Q350" s="408"/>
      <c r="R350" s="408"/>
      <c r="S350" s="408"/>
      <c r="T350" s="408"/>
      <c r="U350" s="408"/>
    </row>
    <row r="351" spans="1:21" s="78" customFormat="1" ht="19.5" hidden="1" customHeight="1" outlineLevel="1">
      <c r="A351" s="453">
        <v>4</v>
      </c>
      <c r="B351" s="435">
        <v>2</v>
      </c>
      <c r="C351" s="435" t="s">
        <v>37</v>
      </c>
      <c r="D351" s="92">
        <v>5</v>
      </c>
      <c r="E351" s="92">
        <v>2</v>
      </c>
      <c r="F351" s="367" t="s">
        <v>43</v>
      </c>
      <c r="G351" s="454">
        <f>'D.2-Penj-APBDesa'!K2297</f>
        <v>0</v>
      </c>
      <c r="H351" s="77"/>
      <c r="I351" s="408"/>
      <c r="J351" s="408"/>
      <c r="K351" s="408"/>
      <c r="L351" s="408"/>
      <c r="M351" s="408"/>
      <c r="N351" s="408"/>
      <c r="O351" s="408"/>
      <c r="P351" s="408"/>
      <c r="Q351" s="408"/>
      <c r="R351" s="408"/>
      <c r="S351" s="408"/>
      <c r="T351" s="408"/>
      <c r="U351" s="408"/>
    </row>
    <row r="352" spans="1:21" s="81" customFormat="1" ht="19.5" hidden="1" customHeight="1" outlineLevel="1">
      <c r="A352" s="453">
        <v>4</v>
      </c>
      <c r="B352" s="435">
        <v>2</v>
      </c>
      <c r="C352" s="435" t="s">
        <v>37</v>
      </c>
      <c r="D352" s="92">
        <v>5</v>
      </c>
      <c r="E352" s="92">
        <v>3</v>
      </c>
      <c r="F352" s="367" t="s">
        <v>55</v>
      </c>
      <c r="G352" s="454">
        <f>'D.2-Penj-APBDesa'!K2306</f>
        <v>0</v>
      </c>
      <c r="H352" s="77"/>
      <c r="I352" s="408"/>
      <c r="J352" s="408"/>
      <c r="K352" s="408"/>
      <c r="L352" s="408"/>
      <c r="M352" s="408"/>
      <c r="N352" s="408"/>
      <c r="O352" s="408"/>
      <c r="P352" s="408"/>
      <c r="Q352" s="408"/>
      <c r="R352" s="408"/>
      <c r="S352" s="408"/>
      <c r="T352" s="408"/>
      <c r="U352" s="408"/>
    </row>
    <row r="353" spans="1:21" s="78" customFormat="1" ht="19.5" hidden="1" customHeight="1" outlineLevel="1">
      <c r="A353" s="453">
        <v>4</v>
      </c>
      <c r="B353" s="435">
        <v>2</v>
      </c>
      <c r="C353" s="435" t="s">
        <v>39</v>
      </c>
      <c r="D353" s="92"/>
      <c r="E353" s="92"/>
      <c r="F353" s="467" t="s">
        <v>529</v>
      </c>
      <c r="G353" s="422">
        <f>G354</f>
        <v>0</v>
      </c>
      <c r="H353" s="77"/>
      <c r="I353" s="408"/>
      <c r="J353" s="408"/>
      <c r="K353" s="408"/>
      <c r="L353" s="408"/>
      <c r="M353" s="408"/>
      <c r="N353" s="408"/>
      <c r="O353" s="408"/>
      <c r="P353" s="408"/>
      <c r="Q353" s="408"/>
      <c r="R353" s="408"/>
      <c r="S353" s="408"/>
      <c r="T353" s="408"/>
      <c r="U353" s="408"/>
    </row>
    <row r="354" spans="1:21" s="78" customFormat="1" ht="19.5" hidden="1" customHeight="1" outlineLevel="1">
      <c r="A354" s="453">
        <v>4</v>
      </c>
      <c r="B354" s="435">
        <v>2</v>
      </c>
      <c r="C354" s="435" t="s">
        <v>39</v>
      </c>
      <c r="D354" s="92">
        <v>5</v>
      </c>
      <c r="E354" s="92">
        <v>2</v>
      </c>
      <c r="F354" s="367" t="s">
        <v>43</v>
      </c>
      <c r="G354" s="454">
        <f>'D.2-Penj-APBDesa'!K2311</f>
        <v>0</v>
      </c>
      <c r="H354" s="77"/>
      <c r="I354" s="408"/>
      <c r="J354" s="408"/>
      <c r="K354" s="408"/>
      <c r="L354" s="408"/>
      <c r="M354" s="408"/>
      <c r="N354" s="408"/>
      <c r="O354" s="408"/>
      <c r="P354" s="408"/>
      <c r="Q354" s="408"/>
      <c r="R354" s="408"/>
      <c r="S354" s="408"/>
      <c r="T354" s="408"/>
      <c r="U354" s="408"/>
    </row>
    <row r="355" spans="1:21" s="78" customFormat="1" ht="27.95" hidden="1" customHeight="1" outlineLevel="1">
      <c r="A355" s="453">
        <v>4</v>
      </c>
      <c r="B355" s="435">
        <v>2</v>
      </c>
      <c r="C355" s="435" t="s">
        <v>41</v>
      </c>
      <c r="D355" s="92"/>
      <c r="E355" s="92"/>
      <c r="F355" s="467" t="s">
        <v>530</v>
      </c>
      <c r="G355" s="422">
        <f>G356</f>
        <v>0</v>
      </c>
      <c r="H355" s="77"/>
      <c r="I355" s="408"/>
      <c r="J355" s="408"/>
      <c r="K355" s="408"/>
      <c r="L355" s="408"/>
      <c r="M355" s="408"/>
      <c r="N355" s="408"/>
      <c r="O355" s="408"/>
      <c r="P355" s="408"/>
      <c r="Q355" s="408"/>
      <c r="R355" s="408"/>
      <c r="S355" s="408"/>
      <c r="T355" s="408"/>
      <c r="U355" s="408"/>
    </row>
    <row r="356" spans="1:21" s="78" customFormat="1" ht="19.5" hidden="1" customHeight="1" outlineLevel="1">
      <c r="A356" s="453">
        <v>4</v>
      </c>
      <c r="B356" s="435">
        <v>2</v>
      </c>
      <c r="C356" s="435" t="s">
        <v>41</v>
      </c>
      <c r="D356" s="92">
        <v>5</v>
      </c>
      <c r="E356" s="92">
        <v>2</v>
      </c>
      <c r="F356" s="367" t="s">
        <v>43</v>
      </c>
      <c r="G356" s="454">
        <f>'D.2-Penj-APBDesa'!K2315</f>
        <v>0</v>
      </c>
      <c r="H356" s="77"/>
      <c r="I356" s="408"/>
      <c r="J356" s="408"/>
      <c r="K356" s="408"/>
      <c r="L356" s="408"/>
      <c r="M356" s="408"/>
      <c r="N356" s="408"/>
      <c r="O356" s="408"/>
      <c r="P356" s="408"/>
      <c r="Q356" s="408"/>
      <c r="R356" s="408"/>
      <c r="S356" s="408"/>
      <c r="T356" s="408"/>
      <c r="U356" s="408"/>
    </row>
    <row r="357" spans="1:21" s="78" customFormat="1" ht="44.1" hidden="1" customHeight="1" outlineLevel="1">
      <c r="A357" s="453">
        <v>4</v>
      </c>
      <c r="B357" s="435">
        <v>2</v>
      </c>
      <c r="C357" s="435" t="s">
        <v>45</v>
      </c>
      <c r="D357" s="92"/>
      <c r="E357" s="92"/>
      <c r="F357" s="467" t="s">
        <v>531</v>
      </c>
      <c r="G357" s="422">
        <f>G358</f>
        <v>0</v>
      </c>
      <c r="H357" s="77"/>
      <c r="I357" s="408"/>
      <c r="J357" s="408"/>
      <c r="K357" s="408"/>
      <c r="L357" s="408"/>
      <c r="M357" s="408"/>
      <c r="N357" s="408"/>
      <c r="O357" s="408"/>
      <c r="P357" s="408"/>
      <c r="Q357" s="408"/>
      <c r="R357" s="408"/>
      <c r="S357" s="408"/>
      <c r="T357" s="408"/>
      <c r="U357" s="408"/>
    </row>
    <row r="358" spans="1:21" s="78" customFormat="1" ht="19.5" hidden="1" customHeight="1" outlineLevel="1">
      <c r="A358" s="453">
        <v>4</v>
      </c>
      <c r="B358" s="435">
        <v>2</v>
      </c>
      <c r="C358" s="435" t="s">
        <v>45</v>
      </c>
      <c r="D358" s="92">
        <v>5</v>
      </c>
      <c r="E358" s="92">
        <v>2</v>
      </c>
      <c r="F358" s="367" t="s">
        <v>43</v>
      </c>
      <c r="G358" s="454">
        <f>'D.2-Penj-APBDesa'!K2319</f>
        <v>0</v>
      </c>
      <c r="H358" s="77"/>
      <c r="I358" s="408"/>
      <c r="J358" s="408"/>
      <c r="K358" s="408"/>
      <c r="L358" s="408"/>
      <c r="M358" s="408"/>
      <c r="N358" s="408"/>
      <c r="O358" s="408"/>
      <c r="P358" s="408"/>
      <c r="Q358" s="408"/>
      <c r="R358" s="408"/>
      <c r="S358" s="408"/>
      <c r="T358" s="408"/>
      <c r="U358" s="408"/>
    </row>
    <row r="359" spans="1:21" s="78" customFormat="1" ht="27.95" hidden="1" customHeight="1" outlineLevel="1">
      <c r="A359" s="453">
        <v>4</v>
      </c>
      <c r="B359" s="435">
        <v>2</v>
      </c>
      <c r="C359" s="435" t="s">
        <v>585</v>
      </c>
      <c r="D359" s="92"/>
      <c r="E359" s="92"/>
      <c r="F359" s="467" t="s">
        <v>620</v>
      </c>
      <c r="G359" s="422">
        <f>G360</f>
        <v>0</v>
      </c>
      <c r="H359" s="77"/>
      <c r="I359" s="408"/>
      <c r="J359" s="408"/>
      <c r="K359" s="408"/>
      <c r="L359" s="408"/>
      <c r="M359" s="408"/>
      <c r="N359" s="408"/>
      <c r="O359" s="408"/>
      <c r="P359" s="408"/>
      <c r="Q359" s="408"/>
      <c r="R359" s="408"/>
      <c r="S359" s="408"/>
      <c r="T359" s="408"/>
      <c r="U359" s="408"/>
    </row>
    <row r="360" spans="1:21" s="78" customFormat="1" ht="19.5" hidden="1" customHeight="1" outlineLevel="1">
      <c r="A360" s="453">
        <v>4</v>
      </c>
      <c r="B360" s="435">
        <v>2</v>
      </c>
      <c r="C360" s="435" t="s">
        <v>585</v>
      </c>
      <c r="D360" s="92">
        <v>5</v>
      </c>
      <c r="E360" s="92">
        <v>2</v>
      </c>
      <c r="F360" s="367" t="s">
        <v>43</v>
      </c>
      <c r="G360" s="454">
        <f>'D.2-Penj-APBDesa'!K2337</f>
        <v>0</v>
      </c>
      <c r="H360" s="77"/>
      <c r="I360" s="408"/>
      <c r="J360" s="408"/>
      <c r="K360" s="408"/>
      <c r="L360" s="408"/>
      <c r="M360" s="408"/>
      <c r="N360" s="408"/>
      <c r="O360" s="408"/>
      <c r="P360" s="408"/>
      <c r="Q360" s="408"/>
      <c r="R360" s="408"/>
      <c r="S360" s="408"/>
      <c r="T360" s="408"/>
      <c r="U360" s="408"/>
    </row>
    <row r="361" spans="1:21" s="76" customFormat="1" ht="19.5" customHeight="1" collapsed="1">
      <c r="A361" s="415">
        <v>4</v>
      </c>
      <c r="B361" s="416">
        <v>3</v>
      </c>
      <c r="C361" s="416"/>
      <c r="D361" s="415"/>
      <c r="E361" s="415"/>
      <c r="F361" s="93" t="s">
        <v>532</v>
      </c>
      <c r="G361" s="421">
        <f>G362+G364+G366+G368</f>
        <v>4000000</v>
      </c>
      <c r="H361" s="75"/>
      <c r="I361" s="406"/>
      <c r="J361" s="406"/>
      <c r="K361" s="406"/>
      <c r="L361" s="406"/>
      <c r="M361" s="406"/>
      <c r="N361" s="406"/>
      <c r="O361" s="406"/>
      <c r="P361" s="406"/>
      <c r="Q361" s="406"/>
      <c r="R361" s="406"/>
      <c r="S361" s="406"/>
      <c r="T361" s="406"/>
      <c r="U361" s="406"/>
    </row>
    <row r="362" spans="1:21" s="78" customFormat="1" ht="26.1" hidden="1" customHeight="1" outlineLevel="1">
      <c r="A362" s="453">
        <v>4</v>
      </c>
      <c r="B362" s="435">
        <v>3</v>
      </c>
      <c r="C362" s="435" t="s">
        <v>34</v>
      </c>
      <c r="D362" s="92"/>
      <c r="E362" s="92"/>
      <c r="F362" s="467" t="s">
        <v>533</v>
      </c>
      <c r="G362" s="422">
        <f>G363</f>
        <v>0</v>
      </c>
      <c r="H362" s="77"/>
      <c r="I362" s="408"/>
      <c r="J362" s="408"/>
      <c r="K362" s="408"/>
      <c r="L362" s="408"/>
      <c r="M362" s="408"/>
      <c r="N362" s="408"/>
      <c r="O362" s="408"/>
      <c r="P362" s="408"/>
      <c r="Q362" s="408"/>
      <c r="R362" s="408"/>
      <c r="S362" s="408"/>
      <c r="T362" s="408"/>
      <c r="U362" s="408"/>
    </row>
    <row r="363" spans="1:21" s="78" customFormat="1" ht="19.5" hidden="1" customHeight="1" outlineLevel="1">
      <c r="A363" s="453">
        <v>4</v>
      </c>
      <c r="B363" s="435">
        <v>3</v>
      </c>
      <c r="C363" s="435" t="s">
        <v>34</v>
      </c>
      <c r="D363" s="92">
        <v>5</v>
      </c>
      <c r="E363" s="92">
        <v>2</v>
      </c>
      <c r="F363" s="367" t="s">
        <v>43</v>
      </c>
      <c r="G363" s="454">
        <f>'D.2-Penj-APBDesa'!K2343</f>
        <v>0</v>
      </c>
      <c r="H363" s="77"/>
      <c r="I363" s="408"/>
      <c r="J363" s="408"/>
      <c r="K363" s="408"/>
      <c r="L363" s="408"/>
      <c r="M363" s="408"/>
      <c r="N363" s="408"/>
      <c r="O363" s="408"/>
      <c r="P363" s="408"/>
      <c r="Q363" s="408"/>
      <c r="R363" s="408"/>
      <c r="S363" s="408"/>
      <c r="T363" s="408"/>
      <c r="U363" s="408"/>
    </row>
    <row r="364" spans="1:21" s="78" customFormat="1" ht="16.5" customHeight="1" collapsed="1">
      <c r="A364" s="453">
        <v>4</v>
      </c>
      <c r="B364" s="435">
        <v>3</v>
      </c>
      <c r="C364" s="435" t="s">
        <v>34</v>
      </c>
      <c r="D364" s="92"/>
      <c r="E364" s="92"/>
      <c r="F364" s="467" t="s">
        <v>534</v>
      </c>
      <c r="G364" s="422">
        <f>G365</f>
        <v>4000000</v>
      </c>
      <c r="H364" s="77" t="s">
        <v>876</v>
      </c>
      <c r="I364" s="408"/>
      <c r="J364" s="408"/>
      <c r="K364" s="408"/>
      <c r="L364" s="408"/>
      <c r="M364" s="408"/>
      <c r="N364" s="408"/>
      <c r="O364" s="408"/>
      <c r="P364" s="408"/>
      <c r="Q364" s="408"/>
      <c r="R364" s="408"/>
      <c r="S364" s="408"/>
      <c r="T364" s="408"/>
      <c r="U364" s="408"/>
    </row>
    <row r="365" spans="1:21" s="78" customFormat="1" ht="19.5" customHeight="1">
      <c r="A365" s="453">
        <v>4</v>
      </c>
      <c r="B365" s="435">
        <v>3</v>
      </c>
      <c r="C365" s="435" t="s">
        <v>37</v>
      </c>
      <c r="D365" s="92">
        <v>5</v>
      </c>
      <c r="E365" s="92">
        <v>2</v>
      </c>
      <c r="F365" s="367" t="s">
        <v>43</v>
      </c>
      <c r="G365" s="454">
        <f>'D.2-Penj-APBDesa'!K2358</f>
        <v>4000000</v>
      </c>
      <c r="H365" s="77"/>
      <c r="I365" s="408"/>
      <c r="J365" s="408"/>
      <c r="K365" s="408"/>
      <c r="L365" s="408"/>
      <c r="M365" s="408"/>
      <c r="N365" s="408"/>
      <c r="O365" s="408"/>
      <c r="P365" s="486">
        <f>G365</f>
        <v>4000000</v>
      </c>
      <c r="Q365" s="408"/>
      <c r="R365" s="408"/>
      <c r="S365" s="408"/>
      <c r="T365" s="408"/>
      <c r="U365" s="486">
        <f>SUM(I365:T365)</f>
        <v>4000000</v>
      </c>
    </row>
    <row r="366" spans="1:21" s="78" customFormat="1" ht="26.1" hidden="1" customHeight="1" outlineLevel="1">
      <c r="A366" s="453">
        <v>4</v>
      </c>
      <c r="B366" s="435">
        <v>3</v>
      </c>
      <c r="C366" s="435" t="s">
        <v>39</v>
      </c>
      <c r="D366" s="92"/>
      <c r="E366" s="92"/>
      <c r="F366" s="467" t="s">
        <v>535</v>
      </c>
      <c r="G366" s="422">
        <f>G367</f>
        <v>0</v>
      </c>
      <c r="H366" s="77"/>
      <c r="I366" s="408"/>
      <c r="J366" s="408"/>
      <c r="K366" s="408"/>
      <c r="L366" s="408"/>
      <c r="M366" s="408"/>
      <c r="N366" s="408"/>
      <c r="O366" s="408"/>
      <c r="P366" s="408"/>
      <c r="Q366" s="408"/>
      <c r="R366" s="408"/>
      <c r="S366" s="408"/>
      <c r="T366" s="408"/>
      <c r="U366" s="408"/>
    </row>
    <row r="367" spans="1:21" s="78" customFormat="1" ht="19.5" hidden="1" customHeight="1" outlineLevel="1">
      <c r="A367" s="453">
        <v>4</v>
      </c>
      <c r="B367" s="435">
        <v>3</v>
      </c>
      <c r="C367" s="435" t="s">
        <v>39</v>
      </c>
      <c r="D367" s="92">
        <v>5</v>
      </c>
      <c r="E367" s="92">
        <v>2</v>
      </c>
      <c r="F367" s="367" t="s">
        <v>43</v>
      </c>
      <c r="G367" s="454">
        <f>'D.2-Penj-APBDesa'!K2364</f>
        <v>0</v>
      </c>
      <c r="H367" s="77"/>
      <c r="I367" s="408"/>
      <c r="J367" s="408"/>
      <c r="K367" s="408"/>
      <c r="L367" s="408"/>
      <c r="M367" s="408"/>
      <c r="N367" s="408"/>
      <c r="O367" s="408"/>
      <c r="P367" s="408"/>
      <c r="Q367" s="408"/>
      <c r="R367" s="408"/>
      <c r="S367" s="408"/>
      <c r="T367" s="408"/>
      <c r="U367" s="408"/>
    </row>
    <row r="368" spans="1:21" s="78" customFormat="1" ht="26.1" hidden="1" customHeight="1" outlineLevel="1">
      <c r="A368" s="453">
        <v>4</v>
      </c>
      <c r="B368" s="435">
        <v>3</v>
      </c>
      <c r="C368" s="435" t="s">
        <v>585</v>
      </c>
      <c r="D368" s="92"/>
      <c r="E368" s="92"/>
      <c r="F368" s="467" t="s">
        <v>621</v>
      </c>
      <c r="G368" s="422">
        <f>G369</f>
        <v>0</v>
      </c>
      <c r="H368" s="77"/>
      <c r="I368" s="408"/>
      <c r="J368" s="408"/>
      <c r="K368" s="408"/>
      <c r="L368" s="408"/>
      <c r="M368" s="408"/>
      <c r="N368" s="408"/>
      <c r="O368" s="408"/>
      <c r="P368" s="408"/>
      <c r="Q368" s="408"/>
      <c r="R368" s="408"/>
      <c r="S368" s="408"/>
      <c r="T368" s="408"/>
      <c r="U368" s="408"/>
    </row>
    <row r="369" spans="1:21" s="78" customFormat="1" ht="19.5" hidden="1" customHeight="1" outlineLevel="1">
      <c r="A369" s="453">
        <v>4</v>
      </c>
      <c r="B369" s="435">
        <v>3</v>
      </c>
      <c r="C369" s="435" t="s">
        <v>585</v>
      </c>
      <c r="D369" s="92">
        <v>5</v>
      </c>
      <c r="E369" s="92">
        <v>2</v>
      </c>
      <c r="F369" s="367" t="s">
        <v>43</v>
      </c>
      <c r="G369" s="454">
        <f>'D.2-Penj-APBDesa'!K2370</f>
        <v>0</v>
      </c>
      <c r="H369" s="77"/>
      <c r="I369" s="408"/>
      <c r="J369" s="408"/>
      <c r="K369" s="408"/>
      <c r="L369" s="408"/>
      <c r="M369" s="408"/>
      <c r="N369" s="408"/>
      <c r="O369" s="408"/>
      <c r="P369" s="408"/>
      <c r="Q369" s="408"/>
      <c r="R369" s="408"/>
      <c r="S369" s="408"/>
      <c r="T369" s="408"/>
      <c r="U369" s="408"/>
    </row>
    <row r="370" spans="1:21" s="78" customFormat="1" ht="31.5" hidden="1" collapsed="1">
      <c r="A370" s="380">
        <v>4</v>
      </c>
      <c r="B370" s="452">
        <v>4</v>
      </c>
      <c r="C370" s="420"/>
      <c r="D370" s="92"/>
      <c r="E370" s="92"/>
      <c r="F370" s="468" t="s">
        <v>536</v>
      </c>
      <c r="G370" s="422">
        <f>G371+G373+G375+G377</f>
        <v>0</v>
      </c>
      <c r="H370" s="77"/>
      <c r="I370" s="408"/>
      <c r="J370" s="408"/>
      <c r="K370" s="408"/>
      <c r="L370" s="408"/>
      <c r="M370" s="408"/>
      <c r="N370" s="408"/>
      <c r="O370" s="408"/>
      <c r="P370" s="408"/>
      <c r="Q370" s="408"/>
      <c r="R370" s="408"/>
      <c r="S370" s="408"/>
      <c r="T370" s="408"/>
      <c r="U370" s="408"/>
    </row>
    <row r="371" spans="1:21" s="78" customFormat="1" hidden="1" outlineLevel="1">
      <c r="A371" s="92">
        <v>4</v>
      </c>
      <c r="B371" s="420">
        <v>4</v>
      </c>
      <c r="C371" s="420" t="s">
        <v>34</v>
      </c>
      <c r="D371" s="92"/>
      <c r="E371" s="92"/>
      <c r="F371" s="467" t="s">
        <v>537</v>
      </c>
      <c r="G371" s="422">
        <f>G372</f>
        <v>0</v>
      </c>
      <c r="H371" s="77"/>
      <c r="I371" s="408"/>
      <c r="J371" s="408"/>
      <c r="K371" s="408"/>
      <c r="L371" s="408"/>
      <c r="M371" s="408"/>
      <c r="N371" s="408"/>
      <c r="O371" s="408"/>
      <c r="P371" s="408"/>
      <c r="Q371" s="408"/>
      <c r="R371" s="408"/>
      <c r="S371" s="408"/>
      <c r="T371" s="408"/>
      <c r="U371" s="408"/>
    </row>
    <row r="372" spans="1:21" s="78" customFormat="1" ht="19.5" hidden="1" customHeight="1" outlineLevel="1">
      <c r="A372" s="453">
        <v>4</v>
      </c>
      <c r="B372" s="420">
        <v>4</v>
      </c>
      <c r="C372" s="420" t="s">
        <v>34</v>
      </c>
      <c r="D372" s="92">
        <v>5</v>
      </c>
      <c r="E372" s="92">
        <v>2</v>
      </c>
      <c r="F372" s="367" t="s">
        <v>43</v>
      </c>
      <c r="G372" s="454">
        <f>'D.2-Penj-APBDesa'!K2377</f>
        <v>0</v>
      </c>
      <c r="H372" s="77"/>
      <c r="I372" s="408"/>
      <c r="J372" s="408"/>
      <c r="K372" s="408"/>
      <c r="L372" s="408"/>
      <c r="M372" s="408"/>
      <c r="N372" s="408"/>
      <c r="O372" s="408"/>
      <c r="P372" s="408"/>
      <c r="Q372" s="408"/>
      <c r="R372" s="408"/>
      <c r="S372" s="408"/>
      <c r="T372" s="408"/>
      <c r="U372" s="408"/>
    </row>
    <row r="373" spans="1:21" s="78" customFormat="1" hidden="1" outlineLevel="1">
      <c r="A373" s="453">
        <v>4</v>
      </c>
      <c r="B373" s="420">
        <v>4</v>
      </c>
      <c r="C373" s="420" t="s">
        <v>37</v>
      </c>
      <c r="D373" s="92"/>
      <c r="E373" s="92"/>
      <c r="F373" s="467" t="s">
        <v>538</v>
      </c>
      <c r="G373" s="422">
        <f>G374</f>
        <v>0</v>
      </c>
      <c r="H373" s="77"/>
      <c r="I373" s="408"/>
      <c r="J373" s="408"/>
      <c r="K373" s="408"/>
      <c r="L373" s="408"/>
      <c r="M373" s="408"/>
      <c r="N373" s="408"/>
      <c r="O373" s="408"/>
      <c r="P373" s="408"/>
      <c r="Q373" s="408"/>
      <c r="R373" s="408"/>
      <c r="S373" s="408"/>
      <c r="T373" s="408"/>
      <c r="U373" s="408"/>
    </row>
    <row r="374" spans="1:21" s="78" customFormat="1" ht="19.5" hidden="1" customHeight="1" outlineLevel="1">
      <c r="A374" s="453">
        <v>4</v>
      </c>
      <c r="B374" s="420">
        <v>4</v>
      </c>
      <c r="C374" s="420" t="s">
        <v>37</v>
      </c>
      <c r="D374" s="92">
        <v>5</v>
      </c>
      <c r="E374" s="92">
        <v>2</v>
      </c>
      <c r="F374" s="367" t="s">
        <v>43</v>
      </c>
      <c r="G374" s="454">
        <f>'D.2-Penj-APBDesa'!K2395</f>
        <v>0</v>
      </c>
      <c r="H374" s="77"/>
      <c r="I374" s="408"/>
      <c r="J374" s="408"/>
      <c r="K374" s="408"/>
      <c r="L374" s="408"/>
      <c r="M374" s="408"/>
      <c r="N374" s="408"/>
      <c r="O374" s="408"/>
      <c r="P374" s="408"/>
      <c r="Q374" s="408"/>
      <c r="R374" s="408"/>
      <c r="S374" s="408"/>
      <c r="T374" s="408"/>
      <c r="U374" s="408"/>
    </row>
    <row r="375" spans="1:21" s="78" customFormat="1" ht="31.5" hidden="1" outlineLevel="1">
      <c r="A375" s="453">
        <v>4</v>
      </c>
      <c r="B375" s="420">
        <v>4</v>
      </c>
      <c r="C375" s="420" t="s">
        <v>39</v>
      </c>
      <c r="D375" s="92"/>
      <c r="E375" s="92"/>
      <c r="F375" s="467" t="s">
        <v>539</v>
      </c>
      <c r="G375" s="422">
        <f>G376</f>
        <v>0</v>
      </c>
      <c r="H375" s="77"/>
      <c r="I375" s="408"/>
      <c r="J375" s="408"/>
      <c r="K375" s="408"/>
      <c r="L375" s="408"/>
      <c r="M375" s="408"/>
      <c r="N375" s="408"/>
      <c r="O375" s="408"/>
      <c r="P375" s="408"/>
      <c r="Q375" s="408"/>
      <c r="R375" s="408"/>
      <c r="S375" s="408"/>
      <c r="T375" s="408"/>
      <c r="U375" s="408"/>
    </row>
    <row r="376" spans="1:21" s="78" customFormat="1" ht="19.5" hidden="1" customHeight="1" outlineLevel="1">
      <c r="A376" s="453">
        <v>4</v>
      </c>
      <c r="B376" s="420">
        <v>4</v>
      </c>
      <c r="C376" s="420" t="s">
        <v>39</v>
      </c>
      <c r="D376" s="92">
        <v>5</v>
      </c>
      <c r="E376" s="92">
        <v>2</v>
      </c>
      <c r="F376" s="367" t="s">
        <v>43</v>
      </c>
      <c r="G376" s="454">
        <f>'D.2-Penj-APBDesa'!K2413</f>
        <v>0</v>
      </c>
      <c r="H376" s="77"/>
      <c r="I376" s="408"/>
      <c r="J376" s="408"/>
      <c r="K376" s="408"/>
      <c r="L376" s="408"/>
      <c r="M376" s="408"/>
      <c r="N376" s="408"/>
      <c r="O376" s="408"/>
      <c r="P376" s="408"/>
      <c r="Q376" s="408"/>
      <c r="R376" s="408"/>
      <c r="S376" s="408"/>
      <c r="T376" s="408"/>
      <c r="U376" s="408"/>
    </row>
    <row r="377" spans="1:21" s="78" customFormat="1" ht="31.5" hidden="1" outlineLevel="1">
      <c r="A377" s="453">
        <v>4</v>
      </c>
      <c r="B377" s="420">
        <v>4</v>
      </c>
      <c r="C377" s="420" t="s">
        <v>585</v>
      </c>
      <c r="D377" s="92"/>
      <c r="E377" s="92"/>
      <c r="F377" s="467" t="s">
        <v>622</v>
      </c>
      <c r="G377" s="422">
        <f>G378</f>
        <v>0</v>
      </c>
      <c r="H377" s="77"/>
      <c r="I377" s="408"/>
      <c r="J377" s="408"/>
      <c r="K377" s="408"/>
      <c r="L377" s="408"/>
      <c r="M377" s="408"/>
      <c r="N377" s="408"/>
      <c r="O377" s="408"/>
      <c r="P377" s="408"/>
      <c r="Q377" s="408"/>
      <c r="R377" s="408"/>
      <c r="S377" s="408"/>
      <c r="T377" s="408"/>
      <c r="U377" s="408"/>
    </row>
    <row r="378" spans="1:21" s="78" customFormat="1" ht="19.5" hidden="1" customHeight="1" outlineLevel="1">
      <c r="A378" s="453">
        <v>4</v>
      </c>
      <c r="B378" s="420">
        <v>4</v>
      </c>
      <c r="C378" s="420" t="s">
        <v>585</v>
      </c>
      <c r="D378" s="92">
        <v>5</v>
      </c>
      <c r="E378" s="92">
        <v>2</v>
      </c>
      <c r="F378" s="367" t="s">
        <v>43</v>
      </c>
      <c r="G378" s="454">
        <f>'D.2-Penj-APBDesa'!K2434</f>
        <v>0</v>
      </c>
      <c r="H378" s="77"/>
      <c r="I378" s="408"/>
      <c r="J378" s="408"/>
      <c r="K378" s="408"/>
      <c r="L378" s="408"/>
      <c r="M378" s="408"/>
      <c r="N378" s="408"/>
      <c r="O378" s="408"/>
      <c r="P378" s="408"/>
      <c r="Q378" s="408"/>
      <c r="R378" s="408"/>
      <c r="S378" s="408"/>
      <c r="T378" s="408"/>
      <c r="U378" s="408"/>
    </row>
    <row r="379" spans="1:21" s="78" customFormat="1" hidden="1" collapsed="1">
      <c r="A379" s="380">
        <v>4</v>
      </c>
      <c r="B379" s="452">
        <v>5</v>
      </c>
      <c r="C379" s="420"/>
      <c r="D379" s="92"/>
      <c r="E379" s="92"/>
      <c r="F379" s="456" t="s">
        <v>540</v>
      </c>
      <c r="G379" s="459">
        <f>G380+G382+G384+G386</f>
        <v>0</v>
      </c>
      <c r="H379" s="77"/>
      <c r="I379" s="408"/>
      <c r="J379" s="408"/>
      <c r="K379" s="408"/>
      <c r="L379" s="408"/>
      <c r="M379" s="408"/>
      <c r="N379" s="408"/>
      <c r="O379" s="408"/>
      <c r="P379" s="408"/>
      <c r="Q379" s="408"/>
      <c r="R379" s="408"/>
      <c r="S379" s="408"/>
      <c r="T379" s="408"/>
      <c r="U379" s="408"/>
    </row>
    <row r="380" spans="1:21" s="78" customFormat="1" hidden="1" outlineLevel="1">
      <c r="A380" s="92">
        <v>4</v>
      </c>
      <c r="B380" s="420">
        <v>5</v>
      </c>
      <c r="C380" s="420" t="s">
        <v>34</v>
      </c>
      <c r="D380" s="92"/>
      <c r="E380" s="92"/>
      <c r="F380" s="433" t="s">
        <v>541</v>
      </c>
      <c r="G380" s="459">
        <f>G381</f>
        <v>0</v>
      </c>
      <c r="H380" s="77"/>
      <c r="I380" s="408"/>
      <c r="J380" s="408"/>
      <c r="K380" s="408"/>
      <c r="L380" s="408"/>
      <c r="M380" s="408"/>
      <c r="N380" s="408"/>
      <c r="O380" s="408"/>
      <c r="P380" s="408"/>
      <c r="Q380" s="408"/>
      <c r="R380" s="408"/>
      <c r="S380" s="408"/>
      <c r="T380" s="408"/>
      <c r="U380" s="408"/>
    </row>
    <row r="381" spans="1:21" s="78" customFormat="1" ht="19.5" hidden="1" customHeight="1" outlineLevel="1">
      <c r="A381" s="453">
        <v>4</v>
      </c>
      <c r="B381" s="420">
        <v>5</v>
      </c>
      <c r="C381" s="420" t="s">
        <v>34</v>
      </c>
      <c r="D381" s="92">
        <v>5</v>
      </c>
      <c r="E381" s="92">
        <v>2</v>
      </c>
      <c r="F381" s="367" t="s">
        <v>43</v>
      </c>
      <c r="G381" s="454">
        <f>'D.2-Penj-APBDesa'!K2449</f>
        <v>0</v>
      </c>
      <c r="H381" s="77"/>
      <c r="I381" s="408"/>
      <c r="J381" s="408"/>
      <c r="K381" s="408"/>
      <c r="L381" s="408"/>
      <c r="M381" s="408"/>
      <c r="N381" s="408"/>
      <c r="O381" s="408"/>
      <c r="P381" s="408"/>
      <c r="Q381" s="408"/>
      <c r="R381" s="408"/>
      <c r="S381" s="408"/>
      <c r="T381" s="408"/>
      <c r="U381" s="408"/>
    </row>
    <row r="382" spans="1:21" s="78" customFormat="1" ht="31.5" hidden="1" outlineLevel="1">
      <c r="A382" s="92">
        <v>4</v>
      </c>
      <c r="B382" s="420">
        <v>5</v>
      </c>
      <c r="C382" s="420" t="s">
        <v>37</v>
      </c>
      <c r="D382" s="92"/>
      <c r="E382" s="92"/>
      <c r="F382" s="433" t="s">
        <v>542</v>
      </c>
      <c r="G382" s="459">
        <f>G383</f>
        <v>0</v>
      </c>
      <c r="H382" s="77"/>
      <c r="I382" s="408"/>
      <c r="J382" s="408"/>
      <c r="K382" s="408"/>
      <c r="L382" s="408"/>
      <c r="M382" s="408"/>
      <c r="N382" s="408"/>
      <c r="O382" s="408"/>
      <c r="P382" s="408"/>
      <c r="Q382" s="408"/>
      <c r="R382" s="408"/>
      <c r="S382" s="408"/>
      <c r="T382" s="408"/>
      <c r="U382" s="408"/>
    </row>
    <row r="383" spans="1:21" s="78" customFormat="1" ht="19.5" hidden="1" customHeight="1" outlineLevel="1">
      <c r="A383" s="453">
        <v>4</v>
      </c>
      <c r="B383" s="420">
        <v>5</v>
      </c>
      <c r="C383" s="420" t="s">
        <v>37</v>
      </c>
      <c r="D383" s="92">
        <v>5</v>
      </c>
      <c r="E383" s="92">
        <v>2</v>
      </c>
      <c r="F383" s="367" t="s">
        <v>43</v>
      </c>
      <c r="G383" s="454">
        <f>'D.2-Penj-APBDesa'!K2470</f>
        <v>0</v>
      </c>
      <c r="H383" s="77"/>
      <c r="I383" s="408"/>
      <c r="J383" s="408"/>
      <c r="K383" s="408"/>
      <c r="L383" s="408"/>
      <c r="M383" s="408"/>
      <c r="N383" s="408"/>
      <c r="O383" s="408"/>
      <c r="P383" s="408"/>
      <c r="Q383" s="408"/>
      <c r="R383" s="408"/>
      <c r="S383" s="408"/>
      <c r="T383" s="408"/>
      <c r="U383" s="408"/>
    </row>
    <row r="384" spans="1:21" s="78" customFormat="1" ht="39" hidden="1" customHeight="1" outlineLevel="1">
      <c r="A384" s="92">
        <v>4</v>
      </c>
      <c r="B384" s="420">
        <v>5</v>
      </c>
      <c r="C384" s="420" t="s">
        <v>39</v>
      </c>
      <c r="D384" s="92"/>
      <c r="E384" s="92"/>
      <c r="F384" s="433" t="s">
        <v>543</v>
      </c>
      <c r="G384" s="426">
        <f>G385</f>
        <v>0</v>
      </c>
      <c r="H384" s="77"/>
      <c r="I384" s="408"/>
      <c r="J384" s="408"/>
      <c r="K384" s="408"/>
      <c r="L384" s="408"/>
      <c r="M384" s="408"/>
      <c r="N384" s="408"/>
      <c r="O384" s="408"/>
      <c r="P384" s="408"/>
      <c r="Q384" s="408"/>
      <c r="R384" s="408"/>
      <c r="S384" s="408"/>
      <c r="T384" s="408"/>
      <c r="U384" s="408"/>
    </row>
    <row r="385" spans="1:21" s="78" customFormat="1" ht="19.5" hidden="1" customHeight="1" outlineLevel="1">
      <c r="A385" s="453">
        <v>4</v>
      </c>
      <c r="B385" s="420">
        <v>5</v>
      </c>
      <c r="C385" s="420" t="s">
        <v>39</v>
      </c>
      <c r="D385" s="92">
        <v>5</v>
      </c>
      <c r="E385" s="92">
        <v>2</v>
      </c>
      <c r="F385" s="367" t="s">
        <v>43</v>
      </c>
      <c r="G385" s="454">
        <f>'D.2-Penj-APBDesa'!K2487</f>
        <v>0</v>
      </c>
      <c r="H385" s="77"/>
      <c r="I385" s="408"/>
      <c r="J385" s="408"/>
      <c r="K385" s="408"/>
      <c r="L385" s="408"/>
      <c r="M385" s="408"/>
      <c r="N385" s="408"/>
      <c r="O385" s="408"/>
      <c r="P385" s="408"/>
      <c r="Q385" s="408"/>
      <c r="R385" s="408"/>
      <c r="S385" s="408"/>
      <c r="T385" s="408"/>
      <c r="U385" s="408"/>
    </row>
    <row r="386" spans="1:21" s="78" customFormat="1" ht="31.5" hidden="1" outlineLevel="1">
      <c r="A386" s="453">
        <v>4</v>
      </c>
      <c r="B386" s="420">
        <v>5</v>
      </c>
      <c r="C386" s="420" t="s">
        <v>585</v>
      </c>
      <c r="D386" s="92"/>
      <c r="E386" s="92"/>
      <c r="F386" s="433" t="s">
        <v>623</v>
      </c>
      <c r="G386" s="459">
        <f>G387</f>
        <v>0</v>
      </c>
      <c r="H386" s="77"/>
      <c r="I386" s="408"/>
      <c r="J386" s="408"/>
      <c r="K386" s="408"/>
      <c r="L386" s="408"/>
      <c r="M386" s="408"/>
      <c r="N386" s="408"/>
      <c r="O386" s="408"/>
      <c r="P386" s="408"/>
      <c r="Q386" s="408"/>
      <c r="R386" s="408"/>
      <c r="S386" s="408"/>
      <c r="T386" s="408"/>
      <c r="U386" s="408"/>
    </row>
    <row r="387" spans="1:21" s="78" customFormat="1" ht="19.5" hidden="1" customHeight="1" outlineLevel="1">
      <c r="A387" s="453">
        <v>4</v>
      </c>
      <c r="B387" s="420">
        <v>5</v>
      </c>
      <c r="C387" s="420" t="s">
        <v>585</v>
      </c>
      <c r="D387" s="92">
        <v>5</v>
      </c>
      <c r="E387" s="92">
        <v>2</v>
      </c>
      <c r="F387" s="367" t="s">
        <v>43</v>
      </c>
      <c r="G387" s="454">
        <f>'D.2-Penj-APBDesa'!K2494</f>
        <v>0</v>
      </c>
      <c r="H387" s="77"/>
      <c r="I387" s="408"/>
      <c r="J387" s="408"/>
      <c r="K387" s="408"/>
      <c r="L387" s="408"/>
      <c r="M387" s="408"/>
      <c r="N387" s="408"/>
      <c r="O387" s="408"/>
      <c r="P387" s="408"/>
      <c r="Q387" s="408"/>
      <c r="R387" s="408"/>
      <c r="S387" s="408"/>
      <c r="T387" s="408"/>
      <c r="U387" s="408"/>
    </row>
    <row r="388" spans="1:21" s="78" customFormat="1" hidden="1" collapsed="1">
      <c r="A388" s="380">
        <v>4</v>
      </c>
      <c r="B388" s="452">
        <v>6</v>
      </c>
      <c r="C388" s="420"/>
      <c r="D388" s="92"/>
      <c r="E388" s="92"/>
      <c r="F388" s="458" t="s">
        <v>544</v>
      </c>
      <c r="G388" s="459"/>
      <c r="H388" s="77"/>
      <c r="I388" s="408"/>
      <c r="J388" s="408"/>
      <c r="K388" s="408"/>
      <c r="L388" s="408"/>
      <c r="M388" s="408"/>
      <c r="N388" s="408"/>
      <c r="O388" s="408"/>
      <c r="P388" s="408"/>
      <c r="Q388" s="408"/>
      <c r="R388" s="408"/>
      <c r="S388" s="408"/>
      <c r="T388" s="408"/>
      <c r="U388" s="408"/>
    </row>
    <row r="389" spans="1:21" s="78" customFormat="1" ht="31.5" hidden="1" outlineLevel="1">
      <c r="A389" s="92">
        <v>4</v>
      </c>
      <c r="B389" s="420">
        <v>6</v>
      </c>
      <c r="C389" s="420" t="s">
        <v>34</v>
      </c>
      <c r="D389" s="92"/>
      <c r="E389" s="92"/>
      <c r="F389" s="433" t="s">
        <v>545</v>
      </c>
      <c r="G389" s="459"/>
      <c r="H389" s="77"/>
      <c r="I389" s="408"/>
      <c r="J389" s="408"/>
      <c r="K389" s="408"/>
      <c r="L389" s="408"/>
      <c r="M389" s="408"/>
      <c r="N389" s="408"/>
      <c r="O389" s="408"/>
      <c r="P389" s="408"/>
      <c r="Q389" s="408"/>
      <c r="R389" s="408"/>
      <c r="S389" s="408"/>
      <c r="T389" s="408"/>
      <c r="U389" s="408"/>
    </row>
    <row r="390" spans="1:21" s="78" customFormat="1" ht="19.5" hidden="1" customHeight="1" outlineLevel="1">
      <c r="A390" s="453">
        <v>4</v>
      </c>
      <c r="B390" s="420">
        <v>6</v>
      </c>
      <c r="C390" s="420" t="s">
        <v>34</v>
      </c>
      <c r="D390" s="92">
        <v>5</v>
      </c>
      <c r="E390" s="92">
        <v>2</v>
      </c>
      <c r="F390" s="367" t="s">
        <v>43</v>
      </c>
      <c r="G390" s="454"/>
      <c r="H390" s="77"/>
      <c r="I390" s="408"/>
      <c r="J390" s="408"/>
      <c r="K390" s="408"/>
      <c r="L390" s="408"/>
      <c r="M390" s="408"/>
      <c r="N390" s="408"/>
      <c r="O390" s="408"/>
      <c r="P390" s="408"/>
      <c r="Q390" s="408"/>
      <c r="R390" s="408"/>
      <c r="S390" s="408"/>
      <c r="T390" s="408"/>
      <c r="U390" s="408"/>
    </row>
    <row r="391" spans="1:21" s="78" customFormat="1" ht="31.5" hidden="1" outlineLevel="1">
      <c r="A391" s="92">
        <v>4</v>
      </c>
      <c r="B391" s="420">
        <v>6</v>
      </c>
      <c r="C391" s="420" t="s">
        <v>37</v>
      </c>
      <c r="D391" s="92"/>
      <c r="E391" s="92"/>
      <c r="F391" s="433" t="s">
        <v>546</v>
      </c>
      <c r="G391" s="459"/>
      <c r="H391" s="77"/>
      <c r="I391" s="408"/>
      <c r="J391" s="408"/>
      <c r="K391" s="408"/>
      <c r="L391" s="408"/>
      <c r="M391" s="408"/>
      <c r="N391" s="408"/>
      <c r="O391" s="408"/>
      <c r="P391" s="408"/>
      <c r="Q391" s="408"/>
      <c r="R391" s="408"/>
      <c r="S391" s="408"/>
      <c r="T391" s="408"/>
      <c r="U391" s="408"/>
    </row>
    <row r="392" spans="1:21" s="78" customFormat="1" ht="19.5" hidden="1" customHeight="1" outlineLevel="1">
      <c r="A392" s="453">
        <v>4</v>
      </c>
      <c r="B392" s="420">
        <v>6</v>
      </c>
      <c r="C392" s="420" t="s">
        <v>37</v>
      </c>
      <c r="D392" s="92">
        <v>5</v>
      </c>
      <c r="E392" s="92">
        <v>2</v>
      </c>
      <c r="F392" s="367" t="s">
        <v>43</v>
      </c>
      <c r="G392" s="454"/>
      <c r="H392" s="77"/>
      <c r="I392" s="408"/>
      <c r="J392" s="408"/>
      <c r="K392" s="408"/>
      <c r="L392" s="408"/>
      <c r="M392" s="408"/>
      <c r="N392" s="408"/>
      <c r="O392" s="408"/>
      <c r="P392" s="408"/>
      <c r="Q392" s="408"/>
      <c r="R392" s="408"/>
      <c r="S392" s="408"/>
      <c r="T392" s="408"/>
      <c r="U392" s="408"/>
    </row>
    <row r="393" spans="1:21" s="78" customFormat="1" hidden="1" outlineLevel="1">
      <c r="A393" s="92">
        <v>4</v>
      </c>
      <c r="B393" s="420">
        <v>6</v>
      </c>
      <c r="C393" s="420" t="s">
        <v>585</v>
      </c>
      <c r="D393" s="92"/>
      <c r="E393" s="92"/>
      <c r="F393" s="433" t="s">
        <v>624</v>
      </c>
      <c r="G393" s="459"/>
      <c r="H393" s="77"/>
      <c r="I393" s="408"/>
      <c r="J393" s="408"/>
      <c r="K393" s="408"/>
      <c r="L393" s="408"/>
      <c r="M393" s="408"/>
      <c r="N393" s="408"/>
      <c r="O393" s="408"/>
      <c r="P393" s="408"/>
      <c r="Q393" s="408"/>
      <c r="R393" s="408"/>
      <c r="S393" s="408"/>
      <c r="T393" s="408"/>
      <c r="U393" s="408"/>
    </row>
    <row r="394" spans="1:21" s="78" customFormat="1" ht="19.5" hidden="1" customHeight="1" outlineLevel="1">
      <c r="A394" s="453">
        <v>4</v>
      </c>
      <c r="B394" s="420">
        <v>6</v>
      </c>
      <c r="C394" s="420" t="s">
        <v>585</v>
      </c>
      <c r="D394" s="92">
        <v>5</v>
      </c>
      <c r="E394" s="92">
        <v>2</v>
      </c>
      <c r="F394" s="367" t="s">
        <v>43</v>
      </c>
      <c r="G394" s="454"/>
      <c r="H394" s="77"/>
      <c r="I394" s="408"/>
      <c r="J394" s="408"/>
      <c r="K394" s="408"/>
      <c r="L394" s="408"/>
      <c r="M394" s="408"/>
      <c r="N394" s="408"/>
      <c r="O394" s="408"/>
      <c r="P394" s="408"/>
      <c r="Q394" s="408"/>
      <c r="R394" s="408"/>
      <c r="S394" s="408"/>
      <c r="T394" s="408"/>
      <c r="U394" s="408"/>
    </row>
    <row r="395" spans="1:21" s="78" customFormat="1" hidden="1" collapsed="1">
      <c r="A395" s="92">
        <v>4</v>
      </c>
      <c r="B395" s="420">
        <v>7</v>
      </c>
      <c r="C395" s="420"/>
      <c r="D395" s="92"/>
      <c r="E395" s="92"/>
      <c r="F395" s="458" t="s">
        <v>547</v>
      </c>
      <c r="G395" s="459"/>
      <c r="H395" s="77"/>
      <c r="I395" s="408"/>
      <c r="J395" s="408"/>
      <c r="K395" s="408"/>
      <c r="L395" s="408"/>
      <c r="M395" s="408"/>
      <c r="N395" s="408"/>
      <c r="O395" s="408"/>
      <c r="P395" s="408"/>
      <c r="Q395" s="408"/>
      <c r="R395" s="408"/>
      <c r="S395" s="408"/>
      <c r="T395" s="408"/>
      <c r="U395" s="408"/>
    </row>
    <row r="396" spans="1:21" s="78" customFormat="1" hidden="1" outlineLevel="1">
      <c r="A396" s="92">
        <v>4</v>
      </c>
      <c r="B396" s="420">
        <v>7</v>
      </c>
      <c r="C396" s="420" t="s">
        <v>34</v>
      </c>
      <c r="D396" s="92"/>
      <c r="E396" s="92"/>
      <c r="F396" s="469" t="s">
        <v>548</v>
      </c>
      <c r="G396" s="434"/>
      <c r="H396" s="77"/>
      <c r="I396" s="408"/>
      <c r="J396" s="408"/>
      <c r="K396" s="408"/>
      <c r="L396" s="408"/>
      <c r="M396" s="408"/>
      <c r="N396" s="408"/>
      <c r="O396" s="408"/>
      <c r="P396" s="408"/>
      <c r="Q396" s="408"/>
      <c r="R396" s="408"/>
      <c r="S396" s="408"/>
      <c r="T396" s="408"/>
      <c r="U396" s="408"/>
    </row>
    <row r="397" spans="1:21" s="78" customFormat="1" ht="19.5" hidden="1" customHeight="1" outlineLevel="1">
      <c r="A397" s="453">
        <v>4</v>
      </c>
      <c r="B397" s="435">
        <v>7</v>
      </c>
      <c r="C397" s="420" t="s">
        <v>34</v>
      </c>
      <c r="D397" s="92">
        <v>5</v>
      </c>
      <c r="E397" s="92">
        <v>2</v>
      </c>
      <c r="F397" s="367" t="s">
        <v>43</v>
      </c>
      <c r="G397" s="454"/>
      <c r="H397" s="77"/>
      <c r="I397" s="408"/>
      <c r="J397" s="408"/>
      <c r="K397" s="408"/>
      <c r="L397" s="408"/>
      <c r="M397" s="408"/>
      <c r="N397" s="408"/>
      <c r="O397" s="408"/>
      <c r="P397" s="408"/>
      <c r="Q397" s="408"/>
      <c r="R397" s="408"/>
      <c r="S397" s="408"/>
      <c r="T397" s="408"/>
      <c r="U397" s="408"/>
    </row>
    <row r="398" spans="1:21" s="78" customFormat="1" ht="31.5" hidden="1" collapsed="1">
      <c r="A398" s="453">
        <v>4</v>
      </c>
      <c r="B398" s="435">
        <v>7</v>
      </c>
      <c r="C398" s="435" t="s">
        <v>37</v>
      </c>
      <c r="D398" s="92"/>
      <c r="E398" s="92"/>
      <c r="F398" s="469" t="s">
        <v>549</v>
      </c>
      <c r="G398" s="434"/>
      <c r="H398" s="77" t="s">
        <v>48</v>
      </c>
      <c r="I398" s="408"/>
      <c r="J398" s="408"/>
      <c r="K398" s="408"/>
      <c r="L398" s="408"/>
      <c r="M398" s="408"/>
      <c r="N398" s="408"/>
      <c r="O398" s="408"/>
      <c r="P398" s="408"/>
      <c r="Q398" s="408"/>
      <c r="R398" s="408"/>
      <c r="S398" s="408"/>
      <c r="T398" s="408"/>
      <c r="U398" s="408"/>
    </row>
    <row r="399" spans="1:21" s="81" customFormat="1" ht="19.5" hidden="1" customHeight="1">
      <c r="A399" s="453">
        <v>4</v>
      </c>
      <c r="B399" s="435">
        <v>7</v>
      </c>
      <c r="C399" s="435" t="s">
        <v>37</v>
      </c>
      <c r="D399" s="92">
        <v>5</v>
      </c>
      <c r="E399" s="92">
        <v>3</v>
      </c>
      <c r="F399" s="367" t="s">
        <v>55</v>
      </c>
      <c r="G399" s="454"/>
      <c r="H399" s="77"/>
      <c r="I399" s="408"/>
      <c r="J399" s="408"/>
      <c r="K399" s="408"/>
      <c r="L399" s="408"/>
      <c r="M399" s="408"/>
      <c r="N399" s="408"/>
      <c r="O399" s="408"/>
      <c r="P399" s="408"/>
      <c r="Q399" s="408"/>
      <c r="R399" s="486">
        <f>G399</f>
        <v>0</v>
      </c>
      <c r="S399" s="408"/>
      <c r="T399" s="408"/>
      <c r="U399" s="486">
        <f>SUM(I399:T399)</f>
        <v>0</v>
      </c>
    </row>
    <row r="400" spans="1:21" s="78" customFormat="1" hidden="1" outlineLevel="1">
      <c r="A400" s="453">
        <v>4</v>
      </c>
      <c r="B400" s="435">
        <v>7</v>
      </c>
      <c r="C400" s="420" t="s">
        <v>39</v>
      </c>
      <c r="D400" s="92"/>
      <c r="E400" s="92"/>
      <c r="F400" s="469" t="s">
        <v>550</v>
      </c>
      <c r="G400" s="434"/>
      <c r="H400" s="77"/>
      <c r="I400" s="408"/>
      <c r="J400" s="408"/>
      <c r="K400" s="408"/>
      <c r="L400" s="408"/>
      <c r="M400" s="408"/>
      <c r="N400" s="408"/>
      <c r="O400" s="408"/>
      <c r="P400" s="408"/>
      <c r="Q400" s="408"/>
      <c r="R400" s="408"/>
      <c r="S400" s="408"/>
      <c r="T400" s="408"/>
      <c r="U400" s="408"/>
    </row>
    <row r="401" spans="1:21" s="78" customFormat="1" ht="19.5" hidden="1" customHeight="1" outlineLevel="1">
      <c r="A401" s="453">
        <v>4</v>
      </c>
      <c r="B401" s="435">
        <v>7</v>
      </c>
      <c r="C401" s="420" t="s">
        <v>39</v>
      </c>
      <c r="D401" s="92">
        <v>5</v>
      </c>
      <c r="E401" s="92">
        <v>2</v>
      </c>
      <c r="F401" s="367" t="s">
        <v>43</v>
      </c>
      <c r="G401" s="454"/>
      <c r="H401" s="77"/>
      <c r="I401" s="408"/>
      <c r="J401" s="408"/>
      <c r="K401" s="408"/>
      <c r="L401" s="408"/>
      <c r="M401" s="408"/>
      <c r="N401" s="408"/>
      <c r="O401" s="408"/>
      <c r="P401" s="408"/>
      <c r="Q401" s="408"/>
      <c r="R401" s="408"/>
      <c r="S401" s="408"/>
      <c r="T401" s="408"/>
      <c r="U401" s="408"/>
    </row>
    <row r="402" spans="1:21" s="81" customFormat="1" ht="19.5" hidden="1" customHeight="1" outlineLevel="1">
      <c r="A402" s="453">
        <v>4</v>
      </c>
      <c r="B402" s="435">
        <v>7</v>
      </c>
      <c r="C402" s="420" t="s">
        <v>39</v>
      </c>
      <c r="D402" s="92">
        <v>5</v>
      </c>
      <c r="E402" s="92">
        <v>3</v>
      </c>
      <c r="F402" s="367" t="s">
        <v>55</v>
      </c>
      <c r="G402" s="454"/>
      <c r="H402" s="77"/>
      <c r="I402" s="408"/>
      <c r="J402" s="408"/>
      <c r="K402" s="408"/>
      <c r="L402" s="408"/>
      <c r="M402" s="408"/>
      <c r="N402" s="408"/>
      <c r="O402" s="408"/>
      <c r="P402" s="408"/>
      <c r="Q402" s="408"/>
      <c r="R402" s="408"/>
      <c r="S402" s="408"/>
      <c r="T402" s="408"/>
      <c r="U402" s="408"/>
    </row>
    <row r="403" spans="1:21" s="78" customFormat="1" ht="39.950000000000003" hidden="1" customHeight="1" outlineLevel="1">
      <c r="A403" s="92">
        <v>4</v>
      </c>
      <c r="B403" s="420">
        <v>7</v>
      </c>
      <c r="C403" s="420" t="s">
        <v>41</v>
      </c>
      <c r="D403" s="92"/>
      <c r="E403" s="92"/>
      <c r="F403" s="469" t="s">
        <v>551</v>
      </c>
      <c r="G403" s="426"/>
      <c r="H403" s="77"/>
      <c r="I403" s="408"/>
      <c r="J403" s="408"/>
      <c r="K403" s="408"/>
      <c r="L403" s="408"/>
      <c r="M403" s="408"/>
      <c r="N403" s="408"/>
      <c r="O403" s="408"/>
      <c r="P403" s="408"/>
      <c r="Q403" s="408"/>
      <c r="R403" s="408"/>
      <c r="S403" s="408"/>
      <c r="T403" s="408"/>
      <c r="U403" s="408"/>
    </row>
    <row r="404" spans="1:21" s="78" customFormat="1" ht="19.5" hidden="1" customHeight="1" outlineLevel="1">
      <c r="A404" s="453">
        <v>4</v>
      </c>
      <c r="B404" s="435">
        <v>7</v>
      </c>
      <c r="C404" s="420" t="s">
        <v>41</v>
      </c>
      <c r="D404" s="92">
        <v>5</v>
      </c>
      <c r="E404" s="92">
        <v>2</v>
      </c>
      <c r="F404" s="367" t="s">
        <v>43</v>
      </c>
      <c r="G404" s="454"/>
      <c r="H404" s="77"/>
      <c r="I404" s="408"/>
      <c r="J404" s="408"/>
      <c r="K404" s="408"/>
      <c r="L404" s="408"/>
      <c r="M404" s="408"/>
      <c r="N404" s="408"/>
      <c r="O404" s="408"/>
      <c r="P404" s="408"/>
      <c r="Q404" s="408"/>
      <c r="R404" s="408"/>
      <c r="S404" s="408"/>
      <c r="T404" s="408"/>
      <c r="U404" s="408"/>
    </row>
    <row r="405" spans="1:21" s="78" customFormat="1" ht="31.5" hidden="1" outlineLevel="1">
      <c r="A405" s="453">
        <v>4</v>
      </c>
      <c r="B405" s="435">
        <v>7</v>
      </c>
      <c r="C405" s="420" t="s">
        <v>585</v>
      </c>
      <c r="D405" s="92"/>
      <c r="E405" s="92"/>
      <c r="F405" s="469" t="s">
        <v>625</v>
      </c>
      <c r="G405" s="434"/>
      <c r="H405" s="77"/>
      <c r="I405" s="408"/>
      <c r="J405" s="408"/>
      <c r="K405" s="408"/>
      <c r="L405" s="408"/>
      <c r="M405" s="408"/>
      <c r="N405" s="408"/>
      <c r="O405" s="408"/>
      <c r="P405" s="408"/>
      <c r="Q405" s="408"/>
      <c r="R405" s="408"/>
      <c r="S405" s="408"/>
      <c r="T405" s="408"/>
      <c r="U405" s="408"/>
    </row>
    <row r="406" spans="1:21" s="78" customFormat="1" ht="19.5" hidden="1" customHeight="1" outlineLevel="1">
      <c r="A406" s="453">
        <v>4</v>
      </c>
      <c r="B406" s="435">
        <v>7</v>
      </c>
      <c r="C406" s="420" t="s">
        <v>585</v>
      </c>
      <c r="D406" s="92">
        <v>5</v>
      </c>
      <c r="E406" s="92">
        <v>2</v>
      </c>
      <c r="F406" s="367" t="s">
        <v>43</v>
      </c>
      <c r="G406" s="454"/>
      <c r="H406" s="77"/>
      <c r="I406" s="408"/>
      <c r="J406" s="408"/>
      <c r="K406" s="408"/>
      <c r="L406" s="408"/>
      <c r="M406" s="408"/>
      <c r="N406" s="408"/>
      <c r="O406" s="408"/>
      <c r="P406" s="408"/>
      <c r="Q406" s="408"/>
      <c r="R406" s="408"/>
      <c r="S406" s="408"/>
      <c r="T406" s="408"/>
      <c r="U406" s="408"/>
    </row>
    <row r="407" spans="1:21" s="74" customFormat="1" ht="17.25" hidden="1" customHeight="1" collapsed="1">
      <c r="A407" s="380">
        <v>5</v>
      </c>
      <c r="B407" s="452"/>
      <c r="C407" s="452"/>
      <c r="D407" s="380"/>
      <c r="E407" s="380"/>
      <c r="F407" s="89" t="s">
        <v>552</v>
      </c>
      <c r="G407" s="371"/>
      <c r="H407" s="73"/>
      <c r="I407" s="405"/>
      <c r="J407" s="405"/>
      <c r="K407" s="405"/>
      <c r="L407" s="405"/>
      <c r="M407" s="405"/>
      <c r="N407" s="405"/>
      <c r="O407" s="405"/>
      <c r="P407" s="405"/>
      <c r="Q407" s="405"/>
      <c r="R407" s="405"/>
      <c r="S407" s="405"/>
      <c r="T407" s="405"/>
      <c r="U407" s="405"/>
    </row>
    <row r="408" spans="1:21" s="74" customFormat="1" hidden="1">
      <c r="A408" s="380">
        <v>5</v>
      </c>
      <c r="B408" s="452">
        <v>1</v>
      </c>
      <c r="C408" s="380"/>
      <c r="D408" s="380"/>
      <c r="E408" s="380"/>
      <c r="F408" s="89" t="s">
        <v>553</v>
      </c>
      <c r="G408" s="371"/>
      <c r="H408" s="73"/>
      <c r="I408" s="405"/>
      <c r="J408" s="405"/>
      <c r="K408" s="405"/>
      <c r="L408" s="405"/>
      <c r="M408" s="405"/>
      <c r="N408" s="405"/>
      <c r="O408" s="405"/>
      <c r="P408" s="405"/>
      <c r="Q408" s="405"/>
      <c r="R408" s="405"/>
      <c r="S408" s="405"/>
      <c r="T408" s="405"/>
      <c r="U408" s="405"/>
    </row>
    <row r="409" spans="1:21" s="76" customFormat="1" hidden="1">
      <c r="A409" s="415">
        <v>5</v>
      </c>
      <c r="B409" s="416">
        <v>1</v>
      </c>
      <c r="C409" s="416" t="s">
        <v>554</v>
      </c>
      <c r="D409" s="415"/>
      <c r="E409" s="415"/>
      <c r="F409" s="93" t="s">
        <v>553</v>
      </c>
      <c r="G409" s="421"/>
      <c r="H409" s="75" t="s">
        <v>876</v>
      </c>
      <c r="I409" s="406"/>
      <c r="J409" s="406"/>
      <c r="K409" s="406"/>
      <c r="L409" s="406"/>
      <c r="M409" s="406"/>
      <c r="N409" s="406"/>
      <c r="O409" s="406"/>
      <c r="P409" s="406"/>
      <c r="Q409" s="406"/>
      <c r="R409" s="406"/>
      <c r="S409" s="406"/>
      <c r="T409" s="406"/>
      <c r="U409" s="406"/>
    </row>
    <row r="410" spans="1:21" s="80" customFormat="1" ht="18.75" hidden="1">
      <c r="A410" s="418">
        <v>5</v>
      </c>
      <c r="B410" s="419">
        <v>1</v>
      </c>
      <c r="C410" s="419" t="s">
        <v>554</v>
      </c>
      <c r="D410" s="418">
        <v>5</v>
      </c>
      <c r="E410" s="418">
        <v>4</v>
      </c>
      <c r="F410" s="90" t="s">
        <v>555</v>
      </c>
      <c r="G410" s="382"/>
      <c r="H410" s="79"/>
      <c r="I410" s="407"/>
      <c r="J410" s="407"/>
      <c r="K410" s="407"/>
      <c r="L410" s="407"/>
      <c r="M410" s="407"/>
      <c r="N410" s="472"/>
      <c r="O410" s="407"/>
      <c r="P410" s="407"/>
      <c r="Q410" s="407"/>
      <c r="R410" s="407"/>
      <c r="S410" s="407"/>
      <c r="T410" s="496">
        <f>G410-N410</f>
        <v>0</v>
      </c>
      <c r="U410" s="486">
        <f>SUM(I410:T410)</f>
        <v>0</v>
      </c>
    </row>
    <row r="411" spans="1:21" s="74" customFormat="1" hidden="1" outlineLevel="1">
      <c r="A411" s="380">
        <v>5</v>
      </c>
      <c r="B411" s="452">
        <v>2</v>
      </c>
      <c r="C411" s="380"/>
      <c r="D411" s="380"/>
      <c r="E411" s="380"/>
      <c r="F411" s="89" t="s">
        <v>556</v>
      </c>
      <c r="G411" s="371">
        <f>G412</f>
        <v>0</v>
      </c>
      <c r="H411" s="73"/>
      <c r="I411" s="405"/>
      <c r="J411" s="405"/>
      <c r="K411" s="405"/>
      <c r="L411" s="405"/>
      <c r="M411" s="405"/>
      <c r="N411" s="405"/>
      <c r="O411" s="405"/>
      <c r="P411" s="405"/>
      <c r="Q411" s="405"/>
      <c r="R411" s="405"/>
      <c r="S411" s="405"/>
      <c r="T411" s="405"/>
      <c r="U411" s="405"/>
    </row>
    <row r="412" spans="1:21" s="76" customFormat="1" hidden="1" outlineLevel="1">
      <c r="A412" s="415">
        <v>5</v>
      </c>
      <c r="B412" s="416">
        <v>2</v>
      </c>
      <c r="C412" s="416" t="s">
        <v>554</v>
      </c>
      <c r="D412" s="415"/>
      <c r="E412" s="415"/>
      <c r="F412" s="93" t="s">
        <v>553</v>
      </c>
      <c r="G412" s="421">
        <f>G413</f>
        <v>0</v>
      </c>
      <c r="H412" s="75"/>
      <c r="I412" s="406"/>
      <c r="J412" s="406"/>
      <c r="K412" s="406"/>
      <c r="L412" s="406"/>
      <c r="M412" s="406"/>
      <c r="N412" s="406"/>
      <c r="O412" s="406"/>
      <c r="P412" s="406"/>
      <c r="Q412" s="406"/>
      <c r="R412" s="406"/>
      <c r="S412" s="406"/>
      <c r="T412" s="406"/>
      <c r="U412" s="406"/>
    </row>
    <row r="413" spans="1:21" s="80" customFormat="1" ht="18.75" hidden="1" outlineLevel="1">
      <c r="A413" s="418">
        <v>5</v>
      </c>
      <c r="B413" s="419">
        <v>2</v>
      </c>
      <c r="C413" s="419" t="s">
        <v>554</v>
      </c>
      <c r="D413" s="418">
        <v>5</v>
      </c>
      <c r="E413" s="418">
        <v>4</v>
      </c>
      <c r="F413" s="90" t="s">
        <v>555</v>
      </c>
      <c r="G413" s="382"/>
      <c r="H413" s="79"/>
      <c r="I413" s="407"/>
      <c r="J413" s="407"/>
      <c r="K413" s="407"/>
      <c r="L413" s="407"/>
      <c r="M413" s="407"/>
      <c r="N413" s="407"/>
      <c r="O413" s="407"/>
      <c r="P413" s="407"/>
      <c r="Q413" s="407"/>
      <c r="R413" s="407"/>
      <c r="S413" s="407"/>
      <c r="T413" s="407"/>
      <c r="U413" s="407"/>
    </row>
    <row r="414" spans="1:21" s="74" customFormat="1" hidden="1" outlineLevel="1">
      <c r="A414" s="380">
        <v>5</v>
      </c>
      <c r="B414" s="452">
        <v>3</v>
      </c>
      <c r="C414" s="380"/>
      <c r="D414" s="380"/>
      <c r="E414" s="380"/>
      <c r="F414" s="89" t="s">
        <v>557</v>
      </c>
      <c r="G414" s="371">
        <f>G415</f>
        <v>0</v>
      </c>
      <c r="H414" s="73"/>
      <c r="I414" s="405"/>
      <c r="J414" s="405"/>
      <c r="K414" s="405"/>
      <c r="L414" s="405"/>
      <c r="M414" s="405"/>
      <c r="N414" s="405"/>
      <c r="O414" s="405"/>
      <c r="P414" s="405"/>
      <c r="Q414" s="405"/>
      <c r="R414" s="405"/>
      <c r="S414" s="405"/>
      <c r="T414" s="405"/>
      <c r="U414" s="405"/>
    </row>
    <row r="415" spans="1:21" s="76" customFormat="1" hidden="1" outlineLevel="1">
      <c r="A415" s="415">
        <v>5</v>
      </c>
      <c r="B415" s="416">
        <v>3</v>
      </c>
      <c r="C415" s="416" t="s">
        <v>554</v>
      </c>
      <c r="D415" s="415"/>
      <c r="E415" s="415"/>
      <c r="F415" s="93" t="s">
        <v>553</v>
      </c>
      <c r="G415" s="421">
        <f>G416</f>
        <v>0</v>
      </c>
      <c r="H415" s="75"/>
      <c r="I415" s="406"/>
      <c r="J415" s="406"/>
      <c r="K415" s="406"/>
      <c r="L415" s="406"/>
      <c r="M415" s="406"/>
      <c r="N415" s="406"/>
      <c r="O415" s="406"/>
      <c r="P415" s="406"/>
      <c r="Q415" s="406"/>
      <c r="R415" s="406"/>
      <c r="S415" s="406"/>
      <c r="T415" s="406"/>
      <c r="U415" s="406"/>
    </row>
    <row r="416" spans="1:21" s="80" customFormat="1" ht="18.75" hidden="1" outlineLevel="1">
      <c r="A416" s="418">
        <v>5</v>
      </c>
      <c r="B416" s="419">
        <v>3</v>
      </c>
      <c r="C416" s="419" t="s">
        <v>554</v>
      </c>
      <c r="D416" s="418">
        <v>5</v>
      </c>
      <c r="E416" s="418">
        <v>4</v>
      </c>
      <c r="F416" s="90" t="s">
        <v>555</v>
      </c>
      <c r="G416" s="382"/>
      <c r="H416" s="79"/>
      <c r="I416" s="407"/>
      <c r="J416" s="407"/>
      <c r="K416" s="407"/>
      <c r="L416" s="407"/>
      <c r="M416" s="407"/>
      <c r="N416" s="407"/>
      <c r="O416" s="407"/>
      <c r="P416" s="407"/>
      <c r="Q416" s="407"/>
      <c r="R416" s="407"/>
      <c r="S416" s="407"/>
      <c r="T416" s="407"/>
      <c r="U416" s="407"/>
    </row>
    <row r="417" spans="1:21" s="78" customFormat="1" collapsed="1">
      <c r="A417" s="92"/>
      <c r="B417" s="92"/>
      <c r="C417" s="92"/>
      <c r="D417" s="92"/>
      <c r="E417" s="92"/>
      <c r="F417" s="89" t="s">
        <v>558</v>
      </c>
      <c r="G417" s="371" t="e">
        <f>G407+G361+G270+G14+G102</f>
        <v>#REF!</v>
      </c>
      <c r="H417" s="77"/>
      <c r="I417" s="472" t="e">
        <f>SUM(I14:I416)</f>
        <v>#REF!</v>
      </c>
      <c r="J417" s="472" t="e">
        <f t="shared" ref="J417:T417" si="5">SUM(J14:J416)</f>
        <v>#REF!</v>
      </c>
      <c r="K417" s="472" t="e">
        <f t="shared" si="5"/>
        <v>#REF!</v>
      </c>
      <c r="L417" s="472" t="e">
        <f t="shared" si="5"/>
        <v>#REF!</v>
      </c>
      <c r="M417" s="472" t="e">
        <f t="shared" si="5"/>
        <v>#REF!</v>
      </c>
      <c r="N417" s="472" t="e">
        <f t="shared" si="5"/>
        <v>#REF!</v>
      </c>
      <c r="O417" s="472" t="e">
        <f t="shared" si="5"/>
        <v>#REF!</v>
      </c>
      <c r="P417" s="472" t="e">
        <f t="shared" si="5"/>
        <v>#REF!</v>
      </c>
      <c r="Q417" s="472" t="e">
        <f t="shared" si="5"/>
        <v>#REF!</v>
      </c>
      <c r="R417" s="472" t="e">
        <f t="shared" si="5"/>
        <v>#REF!</v>
      </c>
      <c r="S417" s="472" t="e">
        <f t="shared" si="5"/>
        <v>#REF!</v>
      </c>
      <c r="T417" s="472" t="e">
        <f t="shared" si="5"/>
        <v>#REF!</v>
      </c>
      <c r="U417" s="472" t="e">
        <f>SUM(U14:U416)</f>
        <v>#REF!</v>
      </c>
    </row>
    <row r="418" spans="1:21">
      <c r="A418" s="369"/>
      <c r="B418" s="369"/>
      <c r="C418" s="369"/>
      <c r="D418" s="369"/>
      <c r="E418" s="369"/>
      <c r="F418" s="88"/>
      <c r="G418" s="350"/>
      <c r="H418" s="88"/>
      <c r="U418" s="498" t="e">
        <f>G417-U417</f>
        <v>#REF!</v>
      </c>
    </row>
    <row r="419" spans="1:21" ht="24" customHeight="1">
      <c r="A419" s="368"/>
      <c r="B419" s="368"/>
      <c r="C419" s="368"/>
      <c r="D419" s="368"/>
      <c r="E419" s="368"/>
      <c r="F419" s="368"/>
      <c r="G419" s="844"/>
      <c r="H419" s="844"/>
      <c r="S419" s="411" t="s">
        <v>951</v>
      </c>
    </row>
    <row r="420" spans="1:21" ht="24" customHeight="1">
      <c r="A420" s="368"/>
      <c r="B420" s="368"/>
      <c r="C420" s="368"/>
      <c r="D420" s="368"/>
      <c r="E420" s="368"/>
      <c r="F420" s="368"/>
      <c r="G420" s="844" t="s">
        <v>948</v>
      </c>
      <c r="H420" s="844"/>
    </row>
    <row r="421" spans="1:21" ht="36" customHeight="1">
      <c r="A421" s="368"/>
      <c r="B421" s="368"/>
      <c r="C421" s="368"/>
      <c r="D421" s="368"/>
      <c r="E421" s="368"/>
      <c r="F421" s="368"/>
      <c r="G421" s="842" t="s">
        <v>949</v>
      </c>
      <c r="H421" s="842"/>
      <c r="R421" s="849" t="str">
        <f>'1.1.5'!G36</f>
        <v>Tim Penyusun RKPDesa</v>
      </c>
      <c r="S421" s="849"/>
      <c r="T421" s="849"/>
      <c r="U421" s="849"/>
    </row>
    <row r="422" spans="1:21">
      <c r="A422" s="368"/>
      <c r="B422" s="368"/>
      <c r="C422" s="368"/>
      <c r="D422" s="368"/>
      <c r="E422" s="368"/>
      <c r="F422" s="368"/>
      <c r="G422" s="349"/>
      <c r="H422" s="369"/>
    </row>
    <row r="423" spans="1:21">
      <c r="A423" s="368"/>
      <c r="B423" s="368"/>
      <c r="C423" s="368"/>
      <c r="D423" s="368"/>
      <c r="E423" s="368"/>
      <c r="F423" s="368"/>
      <c r="G423" s="349"/>
      <c r="H423" s="369"/>
    </row>
    <row r="424" spans="1:21" ht="24" customHeight="1">
      <c r="A424" s="368"/>
      <c r="B424" s="368"/>
      <c r="C424" s="368"/>
      <c r="D424" s="368"/>
      <c r="E424" s="368"/>
      <c r="F424" s="368"/>
      <c r="G424" s="497"/>
      <c r="H424" s="497"/>
    </row>
    <row r="425" spans="1:21">
      <c r="A425" s="368"/>
      <c r="B425" s="368"/>
      <c r="C425" s="368"/>
      <c r="D425" s="368"/>
      <c r="E425" s="368"/>
      <c r="F425" s="368"/>
      <c r="G425" s="842" t="s">
        <v>950</v>
      </c>
      <c r="H425" s="842"/>
      <c r="S425" s="796" t="str">
        <f>'1.1.6'!G66</f>
        <v>MUHAMAD SUBANDI</v>
      </c>
      <c r="T425" s="796"/>
    </row>
    <row r="426" spans="1:21">
      <c r="M426" s="796" t="s">
        <v>952</v>
      </c>
      <c r="N426" s="796"/>
      <c r="O426" s="796"/>
    </row>
    <row r="427" spans="1:21">
      <c r="M427" s="796" t="s">
        <v>924</v>
      </c>
      <c r="N427" s="796"/>
      <c r="O427" s="796"/>
    </row>
    <row r="428" spans="1:21">
      <c r="M428" s="796"/>
      <c r="N428" s="796"/>
      <c r="O428" s="796"/>
    </row>
    <row r="429" spans="1:21">
      <c r="M429" s="796"/>
      <c r="N429" s="796"/>
      <c r="O429" s="796"/>
    </row>
    <row r="430" spans="1:21">
      <c r="M430" s="796"/>
      <c r="N430" s="796"/>
      <c r="O430" s="796"/>
    </row>
    <row r="431" spans="1:21">
      <c r="M431" s="796" t="s">
        <v>89</v>
      </c>
      <c r="N431" s="796"/>
      <c r="O431" s="796"/>
    </row>
    <row r="432" spans="1:21">
      <c r="M432" s="796"/>
      <c r="N432" s="796"/>
      <c r="O432" s="796"/>
    </row>
  </sheetData>
  <mergeCells count="36">
    <mergeCell ref="A1:U1"/>
    <mergeCell ref="A2:U2"/>
    <mergeCell ref="M427:O427"/>
    <mergeCell ref="M428:O428"/>
    <mergeCell ref="M429:O429"/>
    <mergeCell ref="S425:T425"/>
    <mergeCell ref="R421:U421"/>
    <mergeCell ref="S10:S11"/>
    <mergeCell ref="T10:T11"/>
    <mergeCell ref="A12:C12"/>
    <mergeCell ref="D12:E12"/>
    <mergeCell ref="I12:T12"/>
    <mergeCell ref="G419:H419"/>
    <mergeCell ref="M10:M11"/>
    <mergeCell ref="N10:N11"/>
    <mergeCell ref="O10:O11"/>
    <mergeCell ref="M431:O431"/>
    <mergeCell ref="M432:O432"/>
    <mergeCell ref="G420:H420"/>
    <mergeCell ref="G421:H421"/>
    <mergeCell ref="G425:H425"/>
    <mergeCell ref="M426:O426"/>
    <mergeCell ref="A9:E11"/>
    <mergeCell ref="F9:F11"/>
    <mergeCell ref="G9:H9"/>
    <mergeCell ref="I9:T9"/>
    <mergeCell ref="M430:O430"/>
    <mergeCell ref="U9:U11"/>
    <mergeCell ref="H10:H11"/>
    <mergeCell ref="I10:I11"/>
    <mergeCell ref="J10:J11"/>
    <mergeCell ref="K10:K11"/>
    <mergeCell ref="L10:L11"/>
    <mergeCell ref="P10:P11"/>
    <mergeCell ref="Q10:Q11"/>
    <mergeCell ref="R10:R11"/>
  </mergeCells>
  <pageMargins left="0.23622047244094491" right="0.70866141732283472" top="0.74803149606299213" bottom="0.74803149606299213" header="0.31496062992125984" footer="0.31496062992125984"/>
  <pageSetup paperSize="5" scale="40" orientation="landscape" horizontalDpi="4294967293" r:id="rId1"/>
  <colBreaks count="1" manualBreakCount="1">
    <brk id="2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U432"/>
  <sheetViews>
    <sheetView view="pageBreakPreview" zoomScale="86" zoomScaleNormal="46" zoomScaleSheetLayoutView="86" workbookViewId="0">
      <selection sqref="A1:U1"/>
    </sheetView>
  </sheetViews>
  <sheetFormatPr defaultColWidth="10.85546875" defaultRowHeight="18" outlineLevelRow="1"/>
  <cols>
    <col min="1" max="2" width="5.28515625" style="411" customWidth="1"/>
    <col min="3" max="3" width="9.85546875" style="411" customWidth="1"/>
    <col min="4" max="5" width="5.28515625" style="411" customWidth="1"/>
    <col min="6" max="6" width="77.42578125" style="412" customWidth="1"/>
    <col min="7" max="7" width="22.42578125" style="413" customWidth="1"/>
    <col min="8" max="8" width="15.5703125" style="411" customWidth="1"/>
    <col min="9" max="9" width="19.5703125" style="411" customWidth="1"/>
    <col min="10" max="10" width="16.5703125" style="411" customWidth="1"/>
    <col min="11" max="11" width="22.5703125" style="411" customWidth="1"/>
    <col min="12" max="12" width="16.5703125" style="411" customWidth="1"/>
    <col min="13" max="16" width="22.5703125" style="411" customWidth="1"/>
    <col min="17" max="17" width="20.7109375" style="411" customWidth="1"/>
    <col min="18" max="18" width="22.5703125" style="411" customWidth="1"/>
    <col min="19" max="19" width="19.140625" style="411" customWidth="1"/>
    <col min="20" max="20" width="22.5703125" style="411" customWidth="1"/>
    <col min="21" max="21" width="24" style="411" customWidth="1"/>
    <col min="22" max="16384" width="10.85546875" style="411"/>
  </cols>
  <sheetData>
    <row r="1" spans="1:21">
      <c r="A1" s="767" t="s">
        <v>926</v>
      </c>
      <c r="B1" s="767"/>
      <c r="C1" s="767"/>
      <c r="D1" s="767"/>
      <c r="E1" s="767"/>
      <c r="F1" s="767"/>
      <c r="G1" s="767"/>
      <c r="H1" s="767"/>
      <c r="I1" s="767"/>
      <c r="J1" s="767"/>
      <c r="K1" s="767"/>
      <c r="L1" s="767"/>
      <c r="M1" s="767"/>
      <c r="N1" s="767"/>
      <c r="O1" s="767"/>
      <c r="P1" s="767"/>
      <c r="Q1" s="767"/>
      <c r="R1" s="767"/>
      <c r="S1" s="767"/>
      <c r="T1" s="767"/>
      <c r="U1" s="767"/>
    </row>
    <row r="2" spans="1:21">
      <c r="A2" s="767" t="s">
        <v>1297</v>
      </c>
      <c r="B2" s="767"/>
      <c r="C2" s="767"/>
      <c r="D2" s="767"/>
      <c r="E2" s="767"/>
      <c r="F2" s="767"/>
      <c r="G2" s="767"/>
      <c r="H2" s="767"/>
      <c r="I2" s="767"/>
      <c r="J2" s="767"/>
      <c r="K2" s="767"/>
      <c r="L2" s="767"/>
      <c r="M2" s="767"/>
      <c r="N2" s="767"/>
      <c r="O2" s="767"/>
      <c r="P2" s="767"/>
      <c r="Q2" s="767"/>
      <c r="R2" s="767"/>
      <c r="S2" s="767"/>
      <c r="T2" s="767"/>
      <c r="U2" s="767"/>
    </row>
    <row r="5" spans="1:21">
      <c r="A5" s="414" t="s">
        <v>927</v>
      </c>
      <c r="D5" s="411" t="s">
        <v>1262</v>
      </c>
    </row>
    <row r="6" spans="1:21">
      <c r="A6" s="414" t="s">
        <v>928</v>
      </c>
      <c r="D6" s="411" t="s">
        <v>931</v>
      </c>
    </row>
    <row r="7" spans="1:21">
      <c r="A7" s="381" t="s">
        <v>929</v>
      </c>
      <c r="B7" s="72"/>
      <c r="C7" s="72"/>
      <c r="D7" s="381" t="s">
        <v>932</v>
      </c>
      <c r="E7" s="72"/>
      <c r="F7" s="370"/>
      <c r="G7" s="351"/>
      <c r="H7" s="72"/>
    </row>
    <row r="8" spans="1:21">
      <c r="A8" s="72"/>
      <c r="B8" s="72"/>
      <c r="C8" s="72"/>
      <c r="D8" s="72"/>
      <c r="E8" s="72"/>
      <c r="F8" s="370"/>
      <c r="G8" s="351"/>
      <c r="H8" s="72"/>
    </row>
    <row r="9" spans="1:21" ht="27.75" customHeight="1">
      <c r="A9" s="831" t="s">
        <v>2</v>
      </c>
      <c r="B9" s="832"/>
      <c r="C9" s="832"/>
      <c r="D9" s="832"/>
      <c r="E9" s="833"/>
      <c r="F9" s="840" t="s">
        <v>3</v>
      </c>
      <c r="G9" s="845" t="s">
        <v>4</v>
      </c>
      <c r="H9" s="846"/>
      <c r="I9" s="848" t="s">
        <v>935</v>
      </c>
      <c r="J9" s="848"/>
      <c r="K9" s="848"/>
      <c r="L9" s="848"/>
      <c r="M9" s="848"/>
      <c r="N9" s="848"/>
      <c r="O9" s="848"/>
      <c r="P9" s="848"/>
      <c r="Q9" s="848"/>
      <c r="R9" s="848"/>
      <c r="S9" s="848"/>
      <c r="T9" s="848"/>
      <c r="U9" s="816" t="s">
        <v>126</v>
      </c>
    </row>
    <row r="10" spans="1:21">
      <c r="A10" s="834"/>
      <c r="B10" s="835"/>
      <c r="C10" s="835"/>
      <c r="D10" s="835"/>
      <c r="E10" s="836"/>
      <c r="F10" s="841"/>
      <c r="G10" s="372" t="s">
        <v>933</v>
      </c>
      <c r="H10" s="841" t="s">
        <v>934</v>
      </c>
      <c r="I10" s="848" t="s">
        <v>936</v>
      </c>
      <c r="J10" s="848" t="s">
        <v>937</v>
      </c>
      <c r="K10" s="848" t="s">
        <v>938</v>
      </c>
      <c r="L10" s="848" t="s">
        <v>939</v>
      </c>
      <c r="M10" s="848" t="s">
        <v>940</v>
      </c>
      <c r="N10" s="848" t="s">
        <v>941</v>
      </c>
      <c r="O10" s="848" t="s">
        <v>942</v>
      </c>
      <c r="P10" s="848" t="s">
        <v>943</v>
      </c>
      <c r="Q10" s="848" t="s">
        <v>944</v>
      </c>
      <c r="R10" s="848" t="s">
        <v>945</v>
      </c>
      <c r="S10" s="848" t="s">
        <v>946</v>
      </c>
      <c r="T10" s="848" t="s">
        <v>947</v>
      </c>
      <c r="U10" s="816"/>
    </row>
    <row r="11" spans="1:21" ht="22.5" customHeight="1">
      <c r="A11" s="837"/>
      <c r="B11" s="838"/>
      <c r="C11" s="838"/>
      <c r="D11" s="838"/>
      <c r="E11" s="839"/>
      <c r="F11" s="841"/>
      <c r="G11" s="372" t="s">
        <v>6</v>
      </c>
      <c r="H11" s="847"/>
      <c r="I11" s="848"/>
      <c r="J11" s="848"/>
      <c r="K11" s="848"/>
      <c r="L11" s="848"/>
      <c r="M11" s="848"/>
      <c r="N11" s="848"/>
      <c r="O11" s="848"/>
      <c r="P11" s="848"/>
      <c r="Q11" s="848"/>
      <c r="R11" s="848"/>
      <c r="S11" s="848"/>
      <c r="T11" s="848"/>
      <c r="U11" s="816"/>
    </row>
    <row r="12" spans="1:21">
      <c r="A12" s="823">
        <v>1</v>
      </c>
      <c r="B12" s="843"/>
      <c r="C12" s="824"/>
      <c r="D12" s="823">
        <v>2</v>
      </c>
      <c r="E12" s="824"/>
      <c r="F12" s="373">
        <v>3</v>
      </c>
      <c r="G12" s="379">
        <v>4</v>
      </c>
      <c r="H12" s="374">
        <v>5</v>
      </c>
      <c r="I12" s="850">
        <v>6</v>
      </c>
      <c r="J12" s="850"/>
      <c r="K12" s="850"/>
      <c r="L12" s="850"/>
      <c r="M12" s="850"/>
      <c r="N12" s="850"/>
      <c r="O12" s="850"/>
      <c r="P12" s="850"/>
      <c r="Q12" s="850"/>
      <c r="R12" s="850"/>
      <c r="S12" s="850"/>
      <c r="T12" s="850"/>
      <c r="U12" s="470">
        <v>7</v>
      </c>
    </row>
    <row r="13" spans="1:21">
      <c r="A13" s="375" t="s">
        <v>8</v>
      </c>
      <c r="B13" s="376" t="s">
        <v>9</v>
      </c>
      <c r="C13" s="376" t="s">
        <v>10</v>
      </c>
      <c r="D13" s="376" t="s">
        <v>8</v>
      </c>
      <c r="E13" s="376" t="s">
        <v>9</v>
      </c>
      <c r="F13" s="377"/>
      <c r="G13" s="378"/>
      <c r="H13" s="376"/>
      <c r="I13" s="471"/>
      <c r="J13" s="471"/>
      <c r="K13" s="471"/>
      <c r="L13" s="471"/>
      <c r="M13" s="471"/>
      <c r="N13" s="471"/>
      <c r="O13" s="471"/>
      <c r="P13" s="471"/>
      <c r="Q13" s="471"/>
      <c r="R13" s="471"/>
      <c r="S13" s="471"/>
      <c r="T13" s="471"/>
      <c r="U13" s="471"/>
    </row>
    <row r="14" spans="1:21" s="74" customFormat="1">
      <c r="A14" s="380">
        <v>1</v>
      </c>
      <c r="B14" s="380"/>
      <c r="C14" s="380"/>
      <c r="D14" s="380"/>
      <c r="E14" s="380"/>
      <c r="F14" s="89" t="s">
        <v>31</v>
      </c>
      <c r="G14" s="371">
        <f>G15+G33+G43+G56+G83</f>
        <v>0</v>
      </c>
      <c r="H14" s="73"/>
      <c r="I14" s="405"/>
      <c r="J14" s="405"/>
      <c r="K14" s="405"/>
      <c r="L14" s="405"/>
      <c r="M14" s="405"/>
      <c r="N14" s="405"/>
      <c r="O14" s="405"/>
      <c r="P14" s="405"/>
      <c r="Q14" s="405"/>
      <c r="R14" s="405"/>
      <c r="S14" s="405"/>
      <c r="T14" s="405"/>
      <c r="U14" s="405"/>
    </row>
    <row r="15" spans="1:21" s="76" customFormat="1" ht="33.75" hidden="1" customHeight="1">
      <c r="A15" s="415">
        <v>1</v>
      </c>
      <c r="B15" s="416">
        <v>1</v>
      </c>
      <c r="C15" s="415"/>
      <c r="D15" s="415"/>
      <c r="E15" s="415"/>
      <c r="F15" s="93" t="s">
        <v>33</v>
      </c>
      <c r="G15" s="417">
        <f>G16+G18+G20+G22+G24+G26+G28+G30</f>
        <v>0</v>
      </c>
      <c r="H15" s="75"/>
      <c r="I15" s="406"/>
      <c r="J15" s="406"/>
      <c r="K15" s="406"/>
      <c r="L15" s="406"/>
      <c r="M15" s="406"/>
      <c r="N15" s="406"/>
      <c r="O15" s="406"/>
      <c r="P15" s="406"/>
      <c r="Q15" s="406"/>
      <c r="R15" s="406"/>
      <c r="S15" s="406"/>
      <c r="T15" s="406"/>
      <c r="U15" s="406"/>
    </row>
    <row r="16" spans="1:21" s="80" customFormat="1" ht="18" hidden="1" customHeight="1">
      <c r="A16" s="418">
        <v>1</v>
      </c>
      <c r="B16" s="419">
        <v>1</v>
      </c>
      <c r="C16" s="419" t="s">
        <v>34</v>
      </c>
      <c r="D16" s="418"/>
      <c r="E16" s="418"/>
      <c r="F16" s="90" t="s">
        <v>35</v>
      </c>
      <c r="G16" s="382"/>
      <c r="H16" s="382" t="s">
        <v>107</v>
      </c>
      <c r="I16" s="407"/>
      <c r="J16" s="407"/>
      <c r="K16" s="407"/>
      <c r="L16" s="407"/>
      <c r="M16" s="407"/>
      <c r="N16" s="407"/>
      <c r="O16" s="407"/>
      <c r="P16" s="407"/>
      <c r="Q16" s="407"/>
      <c r="R16" s="407"/>
      <c r="S16" s="407"/>
      <c r="T16" s="407"/>
      <c r="U16" s="407"/>
    </row>
    <row r="17" spans="1:21" s="81" customFormat="1" hidden="1">
      <c r="A17" s="92">
        <v>1</v>
      </c>
      <c r="B17" s="420">
        <v>1</v>
      </c>
      <c r="C17" s="420" t="s">
        <v>34</v>
      </c>
      <c r="D17" s="92">
        <v>5</v>
      </c>
      <c r="E17" s="92">
        <v>1</v>
      </c>
      <c r="F17" s="367" t="s">
        <v>36</v>
      </c>
      <c r="G17" s="422"/>
      <c r="H17" s="422"/>
      <c r="I17" s="486">
        <f>G17/12</f>
        <v>0</v>
      </c>
      <c r="J17" s="486">
        <f>I17</f>
        <v>0</v>
      </c>
      <c r="K17" s="486">
        <f t="shared" ref="K17:T21" si="0">J17</f>
        <v>0</v>
      </c>
      <c r="L17" s="486">
        <f t="shared" si="0"/>
        <v>0</v>
      </c>
      <c r="M17" s="486">
        <f t="shared" si="0"/>
        <v>0</v>
      </c>
      <c r="N17" s="486">
        <f t="shared" si="0"/>
        <v>0</v>
      </c>
      <c r="O17" s="486">
        <f t="shared" si="0"/>
        <v>0</v>
      </c>
      <c r="P17" s="486">
        <f t="shared" si="0"/>
        <v>0</v>
      </c>
      <c r="Q17" s="486">
        <f t="shared" si="0"/>
        <v>0</v>
      </c>
      <c r="R17" s="486">
        <f t="shared" si="0"/>
        <v>0</v>
      </c>
      <c r="S17" s="486">
        <f t="shared" si="0"/>
        <v>0</v>
      </c>
      <c r="T17" s="486">
        <f t="shared" si="0"/>
        <v>0</v>
      </c>
      <c r="U17" s="486">
        <f>SUM(I17:T17)</f>
        <v>0</v>
      </c>
    </row>
    <row r="18" spans="1:21" s="80" customFormat="1" ht="18.75" hidden="1" customHeight="1">
      <c r="A18" s="418">
        <v>1</v>
      </c>
      <c r="B18" s="419">
        <v>1</v>
      </c>
      <c r="C18" s="419" t="s">
        <v>37</v>
      </c>
      <c r="D18" s="418"/>
      <c r="E18" s="418"/>
      <c r="F18" s="90" t="s">
        <v>38</v>
      </c>
      <c r="G18" s="382"/>
      <c r="H18" s="79" t="s">
        <v>107</v>
      </c>
      <c r="I18" s="407"/>
      <c r="J18" s="407"/>
      <c r="K18" s="407"/>
      <c r="L18" s="407"/>
      <c r="M18" s="407"/>
      <c r="N18" s="407"/>
      <c r="O18" s="407"/>
      <c r="P18" s="407"/>
      <c r="Q18" s="407"/>
      <c r="R18" s="407"/>
      <c r="S18" s="407"/>
      <c r="T18" s="407"/>
      <c r="U18" s="407"/>
    </row>
    <row r="19" spans="1:21" s="81" customFormat="1" hidden="1">
      <c r="A19" s="92">
        <v>1</v>
      </c>
      <c r="B19" s="420">
        <v>1</v>
      </c>
      <c r="C19" s="420" t="s">
        <v>37</v>
      </c>
      <c r="D19" s="92">
        <v>5</v>
      </c>
      <c r="E19" s="92">
        <v>1</v>
      </c>
      <c r="F19" s="367" t="s">
        <v>36</v>
      </c>
      <c r="G19" s="422"/>
      <c r="H19" s="77"/>
      <c r="I19" s="486">
        <f>G19/12</f>
        <v>0</v>
      </c>
      <c r="J19" s="486">
        <f>I19</f>
        <v>0</v>
      </c>
      <c r="K19" s="486">
        <f t="shared" si="0"/>
        <v>0</v>
      </c>
      <c r="L19" s="486">
        <f t="shared" si="0"/>
        <v>0</v>
      </c>
      <c r="M19" s="486">
        <f t="shared" si="0"/>
        <v>0</v>
      </c>
      <c r="N19" s="486">
        <f t="shared" si="0"/>
        <v>0</v>
      </c>
      <c r="O19" s="486">
        <f t="shared" si="0"/>
        <v>0</v>
      </c>
      <c r="P19" s="486">
        <f t="shared" si="0"/>
        <v>0</v>
      </c>
      <c r="Q19" s="486">
        <f t="shared" si="0"/>
        <v>0</v>
      </c>
      <c r="R19" s="486">
        <f t="shared" si="0"/>
        <v>0</v>
      </c>
      <c r="S19" s="486">
        <f t="shared" si="0"/>
        <v>0</v>
      </c>
      <c r="T19" s="486">
        <f t="shared" si="0"/>
        <v>0</v>
      </c>
      <c r="U19" s="486">
        <f>SUM(I19:T19)</f>
        <v>0</v>
      </c>
    </row>
    <row r="20" spans="1:21" s="80" customFormat="1" ht="17.25" hidden="1" customHeight="1">
      <c r="A20" s="418">
        <v>1</v>
      </c>
      <c r="B20" s="419">
        <v>1</v>
      </c>
      <c r="C20" s="419" t="s">
        <v>39</v>
      </c>
      <c r="D20" s="418"/>
      <c r="E20" s="418"/>
      <c r="F20" s="90" t="s">
        <v>40</v>
      </c>
      <c r="G20" s="382"/>
      <c r="H20" s="79" t="s">
        <v>44</v>
      </c>
      <c r="I20" s="407"/>
      <c r="J20" s="407"/>
      <c r="K20" s="407"/>
      <c r="L20" s="407"/>
      <c r="M20" s="407"/>
      <c r="N20" s="407"/>
      <c r="O20" s="407"/>
      <c r="P20" s="407"/>
      <c r="Q20" s="407"/>
      <c r="R20" s="407"/>
      <c r="S20" s="407"/>
      <c r="T20" s="407"/>
      <c r="U20" s="407"/>
    </row>
    <row r="21" spans="1:21" s="81" customFormat="1" hidden="1">
      <c r="A21" s="92">
        <v>1</v>
      </c>
      <c r="B21" s="420">
        <v>1</v>
      </c>
      <c r="C21" s="420" t="s">
        <v>39</v>
      </c>
      <c r="D21" s="92">
        <v>5</v>
      </c>
      <c r="E21" s="92">
        <v>1</v>
      </c>
      <c r="F21" s="367" t="s">
        <v>36</v>
      </c>
      <c r="G21" s="422"/>
      <c r="H21" s="77"/>
      <c r="I21" s="486">
        <f>G21/12</f>
        <v>0</v>
      </c>
      <c r="J21" s="486">
        <f>I21</f>
        <v>0</v>
      </c>
      <c r="K21" s="486">
        <f t="shared" si="0"/>
        <v>0</v>
      </c>
      <c r="L21" s="486">
        <f t="shared" si="0"/>
        <v>0</v>
      </c>
      <c r="M21" s="486">
        <f t="shared" si="0"/>
        <v>0</v>
      </c>
      <c r="N21" s="486">
        <f t="shared" si="0"/>
        <v>0</v>
      </c>
      <c r="O21" s="486">
        <f t="shared" si="0"/>
        <v>0</v>
      </c>
      <c r="P21" s="486">
        <f t="shared" si="0"/>
        <v>0</v>
      </c>
      <c r="Q21" s="486">
        <f t="shared" si="0"/>
        <v>0</v>
      </c>
      <c r="R21" s="486">
        <f t="shared" si="0"/>
        <v>0</v>
      </c>
      <c r="S21" s="486">
        <f t="shared" si="0"/>
        <v>0</v>
      </c>
      <c r="T21" s="486">
        <f t="shared" si="0"/>
        <v>0</v>
      </c>
      <c r="U21" s="486">
        <f>SUM(I21:T21)</f>
        <v>0</v>
      </c>
    </row>
    <row r="22" spans="1:21" s="80" customFormat="1" ht="36.75" hidden="1" customHeight="1">
      <c r="A22" s="418">
        <v>1</v>
      </c>
      <c r="B22" s="419">
        <v>1</v>
      </c>
      <c r="C22" s="419" t="s">
        <v>41</v>
      </c>
      <c r="D22" s="418"/>
      <c r="E22" s="418"/>
      <c r="F22" s="90" t="s">
        <v>583</v>
      </c>
      <c r="G22" s="382"/>
      <c r="H22" s="79" t="s">
        <v>107</v>
      </c>
      <c r="I22" s="407"/>
      <c r="J22" s="407"/>
      <c r="K22" s="407"/>
      <c r="L22" s="407"/>
      <c r="M22" s="407"/>
      <c r="N22" s="407"/>
      <c r="O22" s="407"/>
      <c r="P22" s="407"/>
      <c r="Q22" s="407"/>
      <c r="R22" s="407"/>
      <c r="S22" s="407"/>
      <c r="T22" s="407"/>
      <c r="U22" s="407"/>
    </row>
    <row r="23" spans="1:21" s="81" customFormat="1" hidden="1">
      <c r="A23" s="92">
        <v>1</v>
      </c>
      <c r="B23" s="420">
        <v>1</v>
      </c>
      <c r="C23" s="420" t="s">
        <v>41</v>
      </c>
      <c r="D23" s="92">
        <v>5</v>
      </c>
      <c r="E23" s="92">
        <v>2</v>
      </c>
      <c r="F23" s="367" t="s">
        <v>43</v>
      </c>
      <c r="G23" s="422"/>
      <c r="H23" s="77"/>
      <c r="I23" s="408"/>
      <c r="J23" s="408"/>
      <c r="K23" s="486">
        <f>G23/4</f>
        <v>0</v>
      </c>
      <c r="L23" s="408"/>
      <c r="M23" s="408"/>
      <c r="N23" s="486">
        <f>K23</f>
        <v>0</v>
      </c>
      <c r="O23" s="408"/>
      <c r="P23" s="408"/>
      <c r="Q23" s="486">
        <f>N23</f>
        <v>0</v>
      </c>
      <c r="R23" s="408"/>
      <c r="S23" s="408"/>
      <c r="T23" s="486">
        <f>Q23</f>
        <v>0</v>
      </c>
      <c r="U23" s="486">
        <f>SUM(I23:T23)</f>
        <v>0</v>
      </c>
    </row>
    <row r="24" spans="1:21" s="80" customFormat="1" ht="17.25" hidden="1" customHeight="1">
      <c r="A24" s="418">
        <v>1</v>
      </c>
      <c r="B24" s="419">
        <v>1</v>
      </c>
      <c r="C24" s="419" t="s">
        <v>45</v>
      </c>
      <c r="D24" s="418"/>
      <c r="E24" s="418"/>
      <c r="F24" s="90" t="s">
        <v>46</v>
      </c>
      <c r="G24" s="382"/>
      <c r="H24" s="79" t="s">
        <v>44</v>
      </c>
      <c r="I24" s="407"/>
      <c r="J24" s="407"/>
      <c r="K24" s="407"/>
      <c r="L24" s="407"/>
      <c r="M24" s="407"/>
      <c r="N24" s="407"/>
      <c r="O24" s="407"/>
      <c r="P24" s="407"/>
      <c r="Q24" s="407"/>
      <c r="R24" s="407"/>
      <c r="S24" s="407"/>
      <c r="T24" s="407"/>
      <c r="U24" s="407"/>
    </row>
    <row r="25" spans="1:21" s="81" customFormat="1" hidden="1">
      <c r="A25" s="92">
        <v>1</v>
      </c>
      <c r="B25" s="420">
        <v>1</v>
      </c>
      <c r="C25" s="419" t="s">
        <v>45</v>
      </c>
      <c r="D25" s="92">
        <v>5</v>
      </c>
      <c r="E25" s="92">
        <v>1</v>
      </c>
      <c r="F25" s="367" t="s">
        <v>36</v>
      </c>
      <c r="G25" s="422"/>
      <c r="H25" s="77"/>
      <c r="I25" s="486">
        <f>G25/12</f>
        <v>0</v>
      </c>
      <c r="J25" s="486">
        <f>I25</f>
        <v>0</v>
      </c>
      <c r="K25" s="486">
        <f t="shared" ref="K25:T25" si="1">J25</f>
        <v>0</v>
      </c>
      <c r="L25" s="486">
        <f t="shared" si="1"/>
        <v>0</v>
      </c>
      <c r="M25" s="486">
        <f t="shared" si="1"/>
        <v>0</v>
      </c>
      <c r="N25" s="486">
        <f t="shared" si="1"/>
        <v>0</v>
      </c>
      <c r="O25" s="486">
        <f t="shared" si="1"/>
        <v>0</v>
      </c>
      <c r="P25" s="486">
        <f t="shared" si="1"/>
        <v>0</v>
      </c>
      <c r="Q25" s="486">
        <f t="shared" si="1"/>
        <v>0</v>
      </c>
      <c r="R25" s="486">
        <f t="shared" si="1"/>
        <v>0</v>
      </c>
      <c r="S25" s="486">
        <f t="shared" si="1"/>
        <v>0</v>
      </c>
      <c r="T25" s="486">
        <f t="shared" si="1"/>
        <v>0</v>
      </c>
      <c r="U25" s="486">
        <f>SUM(I25:T25)</f>
        <v>0</v>
      </c>
    </row>
    <row r="26" spans="1:21" s="80" customFormat="1" ht="32.25" hidden="1" customHeight="1">
      <c r="A26" s="418">
        <v>1</v>
      </c>
      <c r="B26" s="419">
        <v>1</v>
      </c>
      <c r="C26" s="419" t="s">
        <v>49</v>
      </c>
      <c r="D26" s="418"/>
      <c r="E26" s="418"/>
      <c r="F26" s="90" t="s">
        <v>584</v>
      </c>
      <c r="G26" s="382"/>
      <c r="H26" s="79" t="s">
        <v>44</v>
      </c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 s="81" customFormat="1" hidden="1">
      <c r="A27" s="92">
        <v>1</v>
      </c>
      <c r="B27" s="420">
        <v>1</v>
      </c>
      <c r="C27" s="420" t="s">
        <v>49</v>
      </c>
      <c r="D27" s="92">
        <v>5</v>
      </c>
      <c r="E27" s="92">
        <v>2</v>
      </c>
      <c r="F27" s="367" t="s">
        <v>43</v>
      </c>
      <c r="G27" s="422"/>
      <c r="H27" s="77"/>
      <c r="I27" s="408"/>
      <c r="J27" s="408"/>
      <c r="K27" s="408"/>
      <c r="L27" s="408"/>
      <c r="M27" s="408"/>
      <c r="N27" s="408"/>
      <c r="O27" s="408"/>
      <c r="P27" s="408"/>
      <c r="Q27" s="408"/>
      <c r="R27" s="408"/>
      <c r="S27" s="408"/>
      <c r="T27" s="408"/>
      <c r="U27" s="408"/>
    </row>
    <row r="28" spans="1:21" s="80" customFormat="1" ht="21" hidden="1" customHeight="1">
      <c r="A28" s="418">
        <v>1</v>
      </c>
      <c r="B28" s="419">
        <v>1</v>
      </c>
      <c r="C28" s="419" t="s">
        <v>51</v>
      </c>
      <c r="D28" s="418"/>
      <c r="E28" s="418"/>
      <c r="F28" s="90" t="s">
        <v>52</v>
      </c>
      <c r="G28" s="382"/>
      <c r="H28" s="79" t="s">
        <v>44</v>
      </c>
      <c r="I28" s="407"/>
      <c r="J28" s="407"/>
      <c r="K28" s="407"/>
      <c r="L28" s="407"/>
      <c r="M28" s="407"/>
      <c r="N28" s="407"/>
      <c r="O28" s="407"/>
      <c r="P28" s="407"/>
      <c r="Q28" s="407"/>
      <c r="R28" s="407"/>
      <c r="S28" s="407"/>
      <c r="T28" s="407"/>
      <c r="U28" s="407"/>
    </row>
    <row r="29" spans="1:21" s="81" customFormat="1" hidden="1">
      <c r="A29" s="92">
        <v>1</v>
      </c>
      <c r="B29" s="420">
        <v>1</v>
      </c>
      <c r="C29" s="420" t="s">
        <v>51</v>
      </c>
      <c r="D29" s="92">
        <v>5</v>
      </c>
      <c r="E29" s="92">
        <v>2</v>
      </c>
      <c r="F29" s="367" t="s">
        <v>43</v>
      </c>
      <c r="G29" s="422"/>
      <c r="H29" s="77"/>
      <c r="I29" s="486">
        <f>G29/12</f>
        <v>0</v>
      </c>
      <c r="J29" s="486">
        <f>I29</f>
        <v>0</v>
      </c>
      <c r="K29" s="486">
        <f t="shared" ref="K29:T29" si="2">J29</f>
        <v>0</v>
      </c>
      <c r="L29" s="486">
        <f t="shared" si="2"/>
        <v>0</v>
      </c>
      <c r="M29" s="486">
        <f t="shared" si="2"/>
        <v>0</v>
      </c>
      <c r="N29" s="486">
        <f t="shared" si="2"/>
        <v>0</v>
      </c>
      <c r="O29" s="486">
        <f t="shared" si="2"/>
        <v>0</v>
      </c>
      <c r="P29" s="486">
        <f t="shared" si="2"/>
        <v>0</v>
      </c>
      <c r="Q29" s="486">
        <f t="shared" si="2"/>
        <v>0</v>
      </c>
      <c r="R29" s="486">
        <f t="shared" si="2"/>
        <v>0</v>
      </c>
      <c r="S29" s="486">
        <f t="shared" si="2"/>
        <v>0</v>
      </c>
      <c r="T29" s="486">
        <f t="shared" si="2"/>
        <v>0</v>
      </c>
      <c r="U29" s="486">
        <f>SUM(I29:T29)</f>
        <v>0</v>
      </c>
    </row>
    <row r="30" spans="1:21" s="80" customFormat="1" ht="39.950000000000003" hidden="1" customHeight="1" outlineLevel="1">
      <c r="A30" s="418">
        <v>1</v>
      </c>
      <c r="B30" s="419">
        <v>1</v>
      </c>
      <c r="C30" s="419" t="s">
        <v>585</v>
      </c>
      <c r="D30" s="418"/>
      <c r="E30" s="418"/>
      <c r="F30" s="90" t="s">
        <v>586</v>
      </c>
      <c r="G30" s="382"/>
      <c r="H30" s="79"/>
      <c r="I30" s="407"/>
      <c r="J30" s="407"/>
      <c r="K30" s="407"/>
      <c r="L30" s="407"/>
      <c r="M30" s="407"/>
      <c r="N30" s="407"/>
      <c r="O30" s="407"/>
      <c r="P30" s="407"/>
      <c r="Q30" s="407"/>
      <c r="R30" s="407"/>
      <c r="S30" s="407"/>
      <c r="T30" s="407"/>
      <c r="U30" s="407"/>
    </row>
    <row r="31" spans="1:21" s="81" customFormat="1" hidden="1" outlineLevel="1">
      <c r="A31" s="92">
        <v>1</v>
      </c>
      <c r="B31" s="420">
        <v>1</v>
      </c>
      <c r="C31" s="420" t="s">
        <v>585</v>
      </c>
      <c r="D31" s="92">
        <v>5</v>
      </c>
      <c r="E31" s="92">
        <v>1</v>
      </c>
      <c r="F31" s="367" t="s">
        <v>36</v>
      </c>
      <c r="G31" s="422"/>
      <c r="H31" s="77"/>
      <c r="I31" s="408"/>
      <c r="J31" s="408"/>
      <c r="K31" s="408"/>
      <c r="L31" s="408"/>
      <c r="M31" s="408"/>
      <c r="N31" s="408"/>
      <c r="O31" s="408"/>
      <c r="P31" s="408"/>
      <c r="Q31" s="408"/>
      <c r="R31" s="408"/>
      <c r="S31" s="408"/>
      <c r="T31" s="408"/>
      <c r="U31" s="408"/>
    </row>
    <row r="32" spans="1:21" s="81" customFormat="1" hidden="1" outlineLevel="1">
      <c r="A32" s="92">
        <v>1</v>
      </c>
      <c r="B32" s="420">
        <v>1</v>
      </c>
      <c r="C32" s="420" t="s">
        <v>585</v>
      </c>
      <c r="D32" s="92">
        <v>5</v>
      </c>
      <c r="E32" s="92">
        <v>2</v>
      </c>
      <c r="F32" s="367" t="s">
        <v>43</v>
      </c>
      <c r="G32" s="422"/>
      <c r="H32" s="77"/>
      <c r="I32" s="408"/>
      <c r="J32" s="408"/>
      <c r="K32" s="408"/>
      <c r="L32" s="408"/>
      <c r="M32" s="408"/>
      <c r="N32" s="408"/>
      <c r="O32" s="408"/>
      <c r="P32" s="408"/>
      <c r="Q32" s="408"/>
      <c r="R32" s="408"/>
      <c r="S32" s="408"/>
      <c r="T32" s="408"/>
      <c r="U32" s="408"/>
    </row>
    <row r="33" spans="1:21" s="76" customFormat="1" ht="18" hidden="1" customHeight="1" collapsed="1">
      <c r="A33" s="415">
        <v>1</v>
      </c>
      <c r="B33" s="416">
        <v>2</v>
      </c>
      <c r="C33" s="416"/>
      <c r="D33" s="415"/>
      <c r="E33" s="415"/>
      <c r="F33" s="93" t="s">
        <v>53</v>
      </c>
      <c r="G33" s="421"/>
      <c r="H33" s="75"/>
      <c r="I33" s="406"/>
      <c r="J33" s="406"/>
      <c r="K33" s="406"/>
      <c r="L33" s="406"/>
      <c r="M33" s="406"/>
      <c r="N33" s="406"/>
      <c r="O33" s="406"/>
      <c r="P33" s="406"/>
      <c r="Q33" s="406"/>
      <c r="R33" s="406"/>
      <c r="S33" s="406"/>
      <c r="T33" s="406"/>
      <c r="U33" s="406"/>
    </row>
    <row r="34" spans="1:21" s="80" customFormat="1" ht="16.5" hidden="1" customHeight="1">
      <c r="A34" s="418">
        <v>1</v>
      </c>
      <c r="B34" s="419">
        <v>2</v>
      </c>
      <c r="C34" s="419" t="s">
        <v>34</v>
      </c>
      <c r="D34" s="418"/>
      <c r="E34" s="418"/>
      <c r="F34" s="90" t="s">
        <v>54</v>
      </c>
      <c r="G34" s="382"/>
      <c r="H34" s="79" t="s">
        <v>44</v>
      </c>
      <c r="I34" s="407"/>
      <c r="J34" s="407"/>
      <c r="K34" s="407"/>
      <c r="L34" s="407"/>
      <c r="M34" s="407"/>
      <c r="N34" s="407"/>
      <c r="O34" s="407"/>
      <c r="P34" s="407"/>
      <c r="Q34" s="407"/>
      <c r="R34" s="407"/>
      <c r="S34" s="407"/>
      <c r="T34" s="407"/>
      <c r="U34" s="407"/>
    </row>
    <row r="35" spans="1:21" s="80" customFormat="1" ht="18" hidden="1" customHeight="1">
      <c r="A35" s="92">
        <v>1</v>
      </c>
      <c r="B35" s="420">
        <v>2</v>
      </c>
      <c r="C35" s="420" t="s">
        <v>34</v>
      </c>
      <c r="D35" s="92">
        <v>5</v>
      </c>
      <c r="E35" s="92">
        <v>2</v>
      </c>
      <c r="F35" s="367" t="s">
        <v>43</v>
      </c>
      <c r="G35" s="382"/>
      <c r="H35" s="79"/>
      <c r="I35" s="407"/>
      <c r="J35" s="407"/>
      <c r="K35" s="486">
        <f>G35/4</f>
        <v>0</v>
      </c>
      <c r="L35" s="408"/>
      <c r="M35" s="408"/>
      <c r="N35" s="486">
        <f>K35</f>
        <v>0</v>
      </c>
      <c r="O35" s="408"/>
      <c r="P35" s="408"/>
      <c r="Q35" s="486">
        <f>N35</f>
        <v>0</v>
      </c>
      <c r="R35" s="408"/>
      <c r="S35" s="408"/>
      <c r="T35" s="486">
        <f>Q35</f>
        <v>0</v>
      </c>
      <c r="U35" s="486">
        <f>SUM(I35:T35)</f>
        <v>0</v>
      </c>
    </row>
    <row r="36" spans="1:21" s="81" customFormat="1" hidden="1">
      <c r="A36" s="92">
        <v>1</v>
      </c>
      <c r="B36" s="420">
        <v>2</v>
      </c>
      <c r="C36" s="420" t="s">
        <v>34</v>
      </c>
      <c r="D36" s="92">
        <v>5</v>
      </c>
      <c r="E36" s="92">
        <v>3</v>
      </c>
      <c r="F36" s="367" t="s">
        <v>55</v>
      </c>
      <c r="G36" s="422"/>
      <c r="H36" s="77"/>
      <c r="I36" s="408"/>
      <c r="J36" s="408"/>
      <c r="K36" s="408"/>
      <c r="L36" s="408"/>
      <c r="M36" s="408"/>
      <c r="N36" s="408"/>
      <c r="O36" s="408"/>
      <c r="P36" s="408"/>
      <c r="Q36" s="408"/>
      <c r="R36" s="408"/>
      <c r="S36" s="408"/>
      <c r="T36" s="408"/>
      <c r="U36" s="408"/>
    </row>
    <row r="37" spans="1:21" s="80" customFormat="1" ht="25.5" hidden="1" customHeight="1" outlineLevel="1">
      <c r="A37" s="418">
        <v>1</v>
      </c>
      <c r="B37" s="419">
        <v>2</v>
      </c>
      <c r="C37" s="419" t="s">
        <v>37</v>
      </c>
      <c r="D37" s="418"/>
      <c r="E37" s="418"/>
      <c r="F37" s="90" t="s">
        <v>56</v>
      </c>
      <c r="G37" s="382"/>
      <c r="H37" s="79"/>
      <c r="I37" s="407"/>
      <c r="J37" s="407"/>
      <c r="K37" s="407"/>
      <c r="L37" s="407"/>
      <c r="M37" s="407"/>
      <c r="N37" s="407"/>
      <c r="O37" s="407"/>
      <c r="P37" s="407"/>
      <c r="Q37" s="407"/>
      <c r="R37" s="407"/>
      <c r="S37" s="407"/>
      <c r="T37" s="407"/>
      <c r="U37" s="407"/>
    </row>
    <row r="38" spans="1:21" s="81" customFormat="1" hidden="1" outlineLevel="1">
      <c r="A38" s="92">
        <v>1</v>
      </c>
      <c r="B38" s="420">
        <v>2</v>
      </c>
      <c r="C38" s="420" t="s">
        <v>37</v>
      </c>
      <c r="D38" s="92">
        <v>5</v>
      </c>
      <c r="E38" s="92">
        <v>2</v>
      </c>
      <c r="F38" s="367" t="s">
        <v>43</v>
      </c>
      <c r="G38" s="422"/>
      <c r="H38" s="77"/>
      <c r="I38" s="408"/>
      <c r="J38" s="408"/>
      <c r="K38" s="408"/>
      <c r="L38" s="408"/>
      <c r="M38" s="408"/>
      <c r="N38" s="408"/>
      <c r="O38" s="408"/>
      <c r="P38" s="408"/>
      <c r="Q38" s="408"/>
      <c r="R38" s="408"/>
      <c r="S38" s="408"/>
      <c r="T38" s="408"/>
      <c r="U38" s="408"/>
    </row>
    <row r="39" spans="1:21" s="80" customFormat="1" ht="19.5" hidden="1" customHeight="1" outlineLevel="1">
      <c r="A39" s="418">
        <v>1</v>
      </c>
      <c r="B39" s="419">
        <v>2</v>
      </c>
      <c r="C39" s="419" t="s">
        <v>39</v>
      </c>
      <c r="D39" s="418"/>
      <c r="E39" s="418"/>
      <c r="F39" s="90" t="s">
        <v>58</v>
      </c>
      <c r="G39" s="382"/>
      <c r="H39" s="79"/>
      <c r="I39" s="407"/>
      <c r="J39" s="407"/>
      <c r="K39" s="407"/>
      <c r="L39" s="407"/>
      <c r="M39" s="407"/>
      <c r="N39" s="407"/>
      <c r="O39" s="407"/>
      <c r="P39" s="407"/>
      <c r="Q39" s="407"/>
      <c r="R39" s="407"/>
      <c r="S39" s="407"/>
      <c r="T39" s="407"/>
      <c r="U39" s="407"/>
    </row>
    <row r="40" spans="1:21" s="78" customFormat="1" ht="19.5" hidden="1" customHeight="1" outlineLevel="1">
      <c r="A40" s="92">
        <v>1</v>
      </c>
      <c r="B40" s="420">
        <v>2</v>
      </c>
      <c r="C40" s="420" t="s">
        <v>39</v>
      </c>
      <c r="D40" s="92">
        <v>5</v>
      </c>
      <c r="E40" s="92">
        <v>3</v>
      </c>
      <c r="F40" s="367" t="s">
        <v>55</v>
      </c>
      <c r="G40" s="422"/>
      <c r="H40" s="77"/>
      <c r="I40" s="408"/>
      <c r="J40" s="408"/>
      <c r="K40" s="408"/>
      <c r="L40" s="408"/>
      <c r="M40" s="408"/>
      <c r="N40" s="408"/>
      <c r="O40" s="408"/>
      <c r="P40" s="408"/>
      <c r="Q40" s="408"/>
      <c r="R40" s="408"/>
      <c r="S40" s="408"/>
      <c r="T40" s="408"/>
      <c r="U40" s="408"/>
    </row>
    <row r="41" spans="1:21" s="80" customFormat="1" ht="19.5" hidden="1" customHeight="1" outlineLevel="1">
      <c r="A41" s="418">
        <v>1</v>
      </c>
      <c r="B41" s="419">
        <v>2</v>
      </c>
      <c r="C41" s="419" t="s">
        <v>585</v>
      </c>
      <c r="D41" s="418"/>
      <c r="E41" s="418"/>
      <c r="F41" s="90" t="s">
        <v>587</v>
      </c>
      <c r="G41" s="382"/>
      <c r="H41" s="79"/>
      <c r="I41" s="407"/>
      <c r="J41" s="407"/>
      <c r="K41" s="407"/>
      <c r="L41" s="407"/>
      <c r="M41" s="407"/>
      <c r="N41" s="407"/>
      <c r="O41" s="407"/>
      <c r="P41" s="407"/>
      <c r="Q41" s="407"/>
      <c r="R41" s="407"/>
      <c r="S41" s="407"/>
      <c r="T41" s="407"/>
      <c r="U41" s="407"/>
    </row>
    <row r="42" spans="1:21" s="78" customFormat="1" ht="19.5" hidden="1" customHeight="1" outlineLevel="1">
      <c r="A42" s="92">
        <v>1</v>
      </c>
      <c r="B42" s="420">
        <v>2</v>
      </c>
      <c r="C42" s="420" t="s">
        <v>585</v>
      </c>
      <c r="D42" s="92">
        <v>5</v>
      </c>
      <c r="E42" s="92">
        <v>3</v>
      </c>
      <c r="F42" s="367" t="s">
        <v>55</v>
      </c>
      <c r="G42" s="422"/>
      <c r="H42" s="77"/>
      <c r="I42" s="408"/>
      <c r="J42" s="408"/>
      <c r="K42" s="408"/>
      <c r="L42" s="408"/>
      <c r="M42" s="408"/>
      <c r="N42" s="408"/>
      <c r="O42" s="408"/>
      <c r="P42" s="408"/>
      <c r="Q42" s="408"/>
      <c r="R42" s="408"/>
      <c r="S42" s="408"/>
      <c r="T42" s="408"/>
      <c r="U42" s="408"/>
    </row>
    <row r="43" spans="1:21" s="76" customFormat="1" ht="18" hidden="1" customHeight="1" collapsed="1">
      <c r="A43" s="415">
        <v>1</v>
      </c>
      <c r="B43" s="416">
        <v>3</v>
      </c>
      <c r="C43" s="416"/>
      <c r="D43" s="415"/>
      <c r="E43" s="415"/>
      <c r="F43" s="93" t="s">
        <v>59</v>
      </c>
      <c r="G43" s="421"/>
      <c r="H43" s="75"/>
      <c r="I43" s="406"/>
      <c r="J43" s="406"/>
      <c r="K43" s="406"/>
      <c r="L43" s="406"/>
      <c r="M43" s="406"/>
      <c r="N43" s="406"/>
      <c r="O43" s="406"/>
      <c r="P43" s="406"/>
      <c r="Q43" s="406"/>
      <c r="R43" s="406"/>
      <c r="S43" s="406"/>
      <c r="T43" s="406"/>
      <c r="U43" s="406"/>
    </row>
    <row r="44" spans="1:21" s="80" customFormat="1" ht="44.25" hidden="1" customHeight="1" outlineLevel="1">
      <c r="A44" s="418">
        <v>1</v>
      </c>
      <c r="B44" s="419">
        <v>3</v>
      </c>
      <c r="C44" s="419" t="s">
        <v>34</v>
      </c>
      <c r="D44" s="418"/>
      <c r="E44" s="418"/>
      <c r="F44" s="90" t="s">
        <v>588</v>
      </c>
      <c r="G44" s="382"/>
      <c r="H44" s="79"/>
      <c r="I44" s="407"/>
      <c r="J44" s="407"/>
      <c r="K44" s="407"/>
      <c r="L44" s="407"/>
      <c r="M44" s="407"/>
      <c r="N44" s="407"/>
      <c r="O44" s="407"/>
      <c r="P44" s="407"/>
      <c r="Q44" s="407"/>
      <c r="R44" s="407"/>
      <c r="S44" s="407"/>
      <c r="T44" s="407"/>
      <c r="U44" s="407"/>
    </row>
    <row r="45" spans="1:21" s="81" customFormat="1" hidden="1" outlineLevel="1">
      <c r="A45" s="92">
        <v>1</v>
      </c>
      <c r="B45" s="420">
        <v>3</v>
      </c>
      <c r="C45" s="420" t="s">
        <v>34</v>
      </c>
      <c r="D45" s="92">
        <v>5</v>
      </c>
      <c r="E45" s="92">
        <v>2</v>
      </c>
      <c r="F45" s="367" t="s">
        <v>43</v>
      </c>
      <c r="G45" s="422"/>
      <c r="H45" s="77"/>
      <c r="I45" s="408"/>
      <c r="J45" s="408"/>
      <c r="K45" s="408"/>
      <c r="L45" s="408"/>
      <c r="M45" s="408"/>
      <c r="N45" s="408"/>
      <c r="O45" s="408"/>
      <c r="P45" s="408"/>
      <c r="Q45" s="408"/>
      <c r="R45" s="408"/>
      <c r="S45" s="408"/>
      <c r="T45" s="408"/>
      <c r="U45" s="408"/>
    </row>
    <row r="46" spans="1:21" s="80" customFormat="1" ht="39" hidden="1" customHeight="1" outlineLevel="1">
      <c r="A46" s="418">
        <v>1</v>
      </c>
      <c r="B46" s="419">
        <v>3</v>
      </c>
      <c r="C46" s="419" t="s">
        <v>37</v>
      </c>
      <c r="D46" s="418"/>
      <c r="E46" s="418"/>
      <c r="F46" s="90" t="s">
        <v>589</v>
      </c>
      <c r="G46" s="382"/>
      <c r="H46" s="79"/>
      <c r="I46" s="407"/>
      <c r="J46" s="407"/>
      <c r="K46" s="407"/>
      <c r="L46" s="407"/>
      <c r="M46" s="407"/>
      <c r="N46" s="407"/>
      <c r="O46" s="407"/>
      <c r="P46" s="407"/>
      <c r="Q46" s="407"/>
      <c r="R46" s="407"/>
      <c r="S46" s="407"/>
      <c r="T46" s="407"/>
      <c r="U46" s="407"/>
    </row>
    <row r="47" spans="1:21" s="81" customFormat="1" hidden="1" outlineLevel="1">
      <c r="A47" s="418">
        <v>1</v>
      </c>
      <c r="B47" s="419">
        <v>3</v>
      </c>
      <c r="C47" s="419" t="s">
        <v>37</v>
      </c>
      <c r="D47" s="92">
        <v>5</v>
      </c>
      <c r="E47" s="92">
        <v>2</v>
      </c>
      <c r="F47" s="367" t="s">
        <v>43</v>
      </c>
      <c r="G47" s="422"/>
      <c r="H47" s="77"/>
      <c r="I47" s="408"/>
      <c r="J47" s="408"/>
      <c r="K47" s="408"/>
      <c r="L47" s="408"/>
      <c r="M47" s="408"/>
      <c r="N47" s="408"/>
      <c r="O47" s="408"/>
      <c r="P47" s="408"/>
      <c r="Q47" s="408"/>
      <c r="R47" s="408"/>
      <c r="S47" s="408"/>
      <c r="T47" s="408"/>
      <c r="U47" s="408"/>
    </row>
    <row r="48" spans="1:21" s="80" customFormat="1" ht="18.75" hidden="1" outlineLevel="1">
      <c r="A48" s="423">
        <v>1</v>
      </c>
      <c r="B48" s="424">
        <v>3</v>
      </c>
      <c r="C48" s="424" t="s">
        <v>39</v>
      </c>
      <c r="D48" s="418"/>
      <c r="E48" s="418"/>
      <c r="F48" s="425" t="s">
        <v>62</v>
      </c>
      <c r="G48" s="382"/>
      <c r="H48" s="79"/>
      <c r="I48" s="407"/>
      <c r="J48" s="407"/>
      <c r="K48" s="407"/>
      <c r="L48" s="407"/>
      <c r="M48" s="407"/>
      <c r="N48" s="407"/>
      <c r="O48" s="407"/>
      <c r="P48" s="407"/>
      <c r="Q48" s="407"/>
      <c r="R48" s="407"/>
      <c r="S48" s="407"/>
      <c r="T48" s="407"/>
      <c r="U48" s="407"/>
    </row>
    <row r="49" spans="1:21" s="78" customFormat="1" hidden="1" outlineLevel="1">
      <c r="A49" s="423">
        <v>1</v>
      </c>
      <c r="B49" s="424">
        <v>3</v>
      </c>
      <c r="C49" s="424" t="s">
        <v>39</v>
      </c>
      <c r="D49" s="92">
        <v>5</v>
      </c>
      <c r="E49" s="92">
        <v>2</v>
      </c>
      <c r="F49" s="367" t="s">
        <v>43</v>
      </c>
      <c r="G49" s="422"/>
      <c r="H49" s="77"/>
      <c r="I49" s="408"/>
      <c r="J49" s="408"/>
      <c r="K49" s="408"/>
      <c r="L49" s="408"/>
      <c r="M49" s="408"/>
      <c r="N49" s="408"/>
      <c r="O49" s="408"/>
      <c r="P49" s="408"/>
      <c r="Q49" s="408"/>
      <c r="R49" s="408"/>
      <c r="S49" s="408"/>
      <c r="T49" s="408"/>
      <c r="U49" s="408"/>
    </row>
    <row r="50" spans="1:21" s="80" customFormat="1" ht="19.5" hidden="1" customHeight="1" outlineLevel="1">
      <c r="A50" s="418">
        <v>1</v>
      </c>
      <c r="B50" s="419">
        <v>3</v>
      </c>
      <c r="C50" s="419" t="s">
        <v>41</v>
      </c>
      <c r="D50" s="418"/>
      <c r="E50" s="418"/>
      <c r="F50" s="425" t="s">
        <v>63</v>
      </c>
      <c r="G50" s="382"/>
      <c r="H50" s="79"/>
      <c r="I50" s="407"/>
      <c r="J50" s="407"/>
      <c r="K50" s="407"/>
      <c r="L50" s="407"/>
      <c r="M50" s="407"/>
      <c r="N50" s="407"/>
      <c r="O50" s="407"/>
      <c r="P50" s="407"/>
      <c r="Q50" s="407"/>
      <c r="R50" s="407"/>
      <c r="S50" s="407"/>
      <c r="T50" s="407"/>
      <c r="U50" s="407"/>
    </row>
    <row r="51" spans="1:21" s="78" customFormat="1" ht="19.5" hidden="1" customHeight="1" outlineLevel="1">
      <c r="A51" s="92">
        <v>1</v>
      </c>
      <c r="B51" s="420">
        <v>3</v>
      </c>
      <c r="C51" s="419" t="s">
        <v>41</v>
      </c>
      <c r="D51" s="92">
        <v>5</v>
      </c>
      <c r="E51" s="92">
        <v>2</v>
      </c>
      <c r="F51" s="367" t="s">
        <v>43</v>
      </c>
      <c r="G51" s="422"/>
      <c r="H51" s="77"/>
      <c r="I51" s="408"/>
      <c r="J51" s="408"/>
      <c r="K51" s="408"/>
      <c r="L51" s="408"/>
      <c r="M51" s="408"/>
      <c r="N51" s="408"/>
      <c r="O51" s="408"/>
      <c r="P51" s="408"/>
      <c r="Q51" s="408"/>
      <c r="R51" s="408"/>
      <c r="S51" s="408"/>
      <c r="T51" s="408"/>
      <c r="U51" s="408"/>
    </row>
    <row r="52" spans="1:21" s="80" customFormat="1" ht="19.5" hidden="1" customHeight="1" outlineLevel="1">
      <c r="A52" s="418">
        <v>1</v>
      </c>
      <c r="B52" s="419">
        <v>3</v>
      </c>
      <c r="C52" s="419" t="s">
        <v>45</v>
      </c>
      <c r="D52" s="418"/>
      <c r="E52" s="418"/>
      <c r="F52" s="425" t="s">
        <v>64</v>
      </c>
      <c r="G52" s="382"/>
      <c r="H52" s="79"/>
      <c r="I52" s="407"/>
      <c r="J52" s="407"/>
      <c r="K52" s="407"/>
      <c r="L52" s="407"/>
      <c r="M52" s="407"/>
      <c r="N52" s="407"/>
      <c r="O52" s="407"/>
      <c r="P52" s="407"/>
      <c r="Q52" s="407"/>
      <c r="R52" s="407"/>
      <c r="S52" s="407"/>
      <c r="T52" s="407"/>
      <c r="U52" s="407"/>
    </row>
    <row r="53" spans="1:21" s="78" customFormat="1" ht="19.5" hidden="1" customHeight="1" outlineLevel="1">
      <c r="A53" s="92">
        <v>1</v>
      </c>
      <c r="B53" s="420">
        <v>3</v>
      </c>
      <c r="C53" s="419" t="s">
        <v>45</v>
      </c>
      <c r="D53" s="92">
        <v>5</v>
      </c>
      <c r="E53" s="92">
        <v>2</v>
      </c>
      <c r="F53" s="367" t="s">
        <v>43</v>
      </c>
      <c r="G53" s="422"/>
      <c r="H53" s="77"/>
      <c r="I53" s="408"/>
      <c r="J53" s="408"/>
      <c r="K53" s="408"/>
      <c r="L53" s="408"/>
      <c r="M53" s="408"/>
      <c r="N53" s="408"/>
      <c r="O53" s="408"/>
      <c r="P53" s="408"/>
      <c r="Q53" s="408"/>
      <c r="R53" s="408"/>
      <c r="S53" s="408"/>
      <c r="T53" s="408"/>
      <c r="U53" s="408"/>
    </row>
    <row r="54" spans="1:21" s="80" customFormat="1" ht="19.5" hidden="1" customHeight="1" outlineLevel="1">
      <c r="A54" s="418">
        <v>1</v>
      </c>
      <c r="B54" s="419">
        <v>3</v>
      </c>
      <c r="C54" s="419" t="s">
        <v>585</v>
      </c>
      <c r="D54" s="418"/>
      <c r="E54" s="418"/>
      <c r="F54" s="425" t="s">
        <v>590</v>
      </c>
      <c r="G54" s="426"/>
      <c r="H54" s="79"/>
      <c r="I54" s="407"/>
      <c r="J54" s="407"/>
      <c r="K54" s="407"/>
      <c r="L54" s="407"/>
      <c r="M54" s="407"/>
      <c r="N54" s="407"/>
      <c r="O54" s="407"/>
      <c r="P54" s="407"/>
      <c r="Q54" s="407"/>
      <c r="R54" s="407"/>
      <c r="S54" s="407"/>
      <c r="T54" s="407"/>
      <c r="U54" s="407"/>
    </row>
    <row r="55" spans="1:21" s="78" customFormat="1" ht="19.5" hidden="1" customHeight="1" outlineLevel="1">
      <c r="A55" s="92">
        <v>1</v>
      </c>
      <c r="B55" s="420">
        <v>3</v>
      </c>
      <c r="C55" s="419" t="s">
        <v>585</v>
      </c>
      <c r="D55" s="92">
        <v>5</v>
      </c>
      <c r="E55" s="92">
        <v>2</v>
      </c>
      <c r="F55" s="367" t="s">
        <v>43</v>
      </c>
      <c r="G55" s="422"/>
      <c r="H55" s="77"/>
      <c r="I55" s="408"/>
      <c r="J55" s="408"/>
      <c r="K55" s="408"/>
      <c r="L55" s="408"/>
      <c r="M55" s="408"/>
      <c r="N55" s="408"/>
      <c r="O55" s="408"/>
      <c r="P55" s="408"/>
      <c r="Q55" s="408"/>
      <c r="R55" s="408"/>
      <c r="S55" s="408"/>
      <c r="T55" s="408"/>
      <c r="U55" s="408"/>
    </row>
    <row r="56" spans="1:21" s="74" customFormat="1" ht="18.75" hidden="1" customHeight="1" collapsed="1">
      <c r="A56" s="427">
        <v>1</v>
      </c>
      <c r="B56" s="428">
        <v>4</v>
      </c>
      <c r="C56" s="429"/>
      <c r="D56" s="427"/>
      <c r="E56" s="427"/>
      <c r="F56" s="430" t="s">
        <v>65</v>
      </c>
      <c r="G56" s="431"/>
      <c r="H56" s="82"/>
      <c r="I56" s="405"/>
      <c r="J56" s="405"/>
      <c r="K56" s="405"/>
      <c r="L56" s="405"/>
      <c r="M56" s="405"/>
      <c r="N56" s="405"/>
      <c r="O56" s="405"/>
      <c r="P56" s="405"/>
      <c r="Q56" s="405"/>
      <c r="R56" s="405"/>
      <c r="S56" s="405"/>
      <c r="T56" s="405"/>
      <c r="U56" s="405"/>
    </row>
    <row r="57" spans="1:21" s="80" customFormat="1" ht="35.25" hidden="1" customHeight="1">
      <c r="A57" s="432">
        <v>1</v>
      </c>
      <c r="B57" s="424">
        <v>4</v>
      </c>
      <c r="C57" s="432" t="s">
        <v>34</v>
      </c>
      <c r="D57" s="418"/>
      <c r="E57" s="418"/>
      <c r="F57" s="433" t="s">
        <v>591</v>
      </c>
      <c r="G57" s="434"/>
      <c r="H57" s="79" t="s">
        <v>48</v>
      </c>
      <c r="I57" s="487"/>
      <c r="J57" s="487"/>
      <c r="K57" s="487"/>
      <c r="L57" s="487"/>
      <c r="M57" s="487"/>
      <c r="N57" s="487"/>
      <c r="O57" s="487"/>
      <c r="P57" s="487"/>
      <c r="Q57" s="487"/>
      <c r="R57" s="487"/>
      <c r="S57" s="487"/>
      <c r="T57" s="487"/>
      <c r="U57" s="486">
        <f>SUM(I57:T57)</f>
        <v>0</v>
      </c>
    </row>
    <row r="58" spans="1:21" s="78" customFormat="1" ht="19.5" hidden="1" customHeight="1">
      <c r="A58" s="91">
        <v>1</v>
      </c>
      <c r="B58" s="435">
        <v>4</v>
      </c>
      <c r="C58" s="91" t="s">
        <v>34</v>
      </c>
      <c r="D58" s="92">
        <v>5</v>
      </c>
      <c r="E58" s="92">
        <v>2</v>
      </c>
      <c r="F58" s="367" t="s">
        <v>43</v>
      </c>
      <c r="G58" s="422"/>
      <c r="H58" s="77"/>
      <c r="I58" s="408"/>
      <c r="J58" s="408"/>
      <c r="K58" s="408"/>
      <c r="L58" s="408"/>
      <c r="M58" s="408"/>
      <c r="N58" s="408"/>
      <c r="O58" s="408"/>
      <c r="P58" s="408"/>
      <c r="Q58" s="408"/>
      <c r="R58" s="408"/>
      <c r="S58" s="408"/>
      <c r="T58" s="408"/>
      <c r="U58" s="408"/>
    </row>
    <row r="59" spans="1:21" s="80" customFormat="1" ht="33.75" hidden="1" customHeight="1">
      <c r="A59" s="432">
        <v>1</v>
      </c>
      <c r="B59" s="424">
        <v>4</v>
      </c>
      <c r="C59" s="436" t="s">
        <v>37</v>
      </c>
      <c r="D59" s="418"/>
      <c r="E59" s="418"/>
      <c r="F59" s="433" t="s">
        <v>592</v>
      </c>
      <c r="G59" s="426"/>
      <c r="H59" s="79"/>
      <c r="I59" s="407"/>
      <c r="J59" s="407"/>
      <c r="K59" s="407"/>
      <c r="L59" s="407"/>
      <c r="M59" s="407"/>
      <c r="N59" s="407"/>
      <c r="O59" s="407"/>
      <c r="P59" s="407"/>
      <c r="Q59" s="407"/>
      <c r="R59" s="407"/>
      <c r="S59" s="407"/>
      <c r="T59" s="407"/>
      <c r="U59" s="407"/>
    </row>
    <row r="60" spans="1:21" s="78" customFormat="1" ht="19.5" hidden="1" customHeight="1">
      <c r="A60" s="91">
        <v>1</v>
      </c>
      <c r="B60" s="435">
        <v>4</v>
      </c>
      <c r="C60" s="437" t="s">
        <v>37</v>
      </c>
      <c r="D60" s="92">
        <v>5</v>
      </c>
      <c r="E60" s="92">
        <v>2</v>
      </c>
      <c r="F60" s="367" t="s">
        <v>43</v>
      </c>
      <c r="G60" s="422"/>
      <c r="H60" s="77"/>
      <c r="I60" s="408"/>
      <c r="J60" s="408"/>
      <c r="K60" s="408"/>
      <c r="L60" s="408"/>
      <c r="M60" s="408"/>
      <c r="N60" s="408"/>
      <c r="O60" s="408"/>
      <c r="P60" s="408"/>
      <c r="Q60" s="408"/>
      <c r="R60" s="408"/>
      <c r="S60" s="408"/>
      <c r="T60" s="408"/>
      <c r="U60" s="408"/>
    </row>
    <row r="61" spans="1:21" s="80" customFormat="1" ht="19.5" hidden="1" customHeight="1">
      <c r="A61" s="432">
        <v>1</v>
      </c>
      <c r="B61" s="424">
        <v>4</v>
      </c>
      <c r="C61" s="432" t="s">
        <v>39</v>
      </c>
      <c r="D61" s="418"/>
      <c r="E61" s="418"/>
      <c r="F61" s="433" t="s">
        <v>593</v>
      </c>
      <c r="G61" s="438"/>
      <c r="H61" s="79" t="s">
        <v>47</v>
      </c>
      <c r="I61" s="407"/>
      <c r="J61" s="407"/>
      <c r="K61" s="407"/>
      <c r="L61" s="407"/>
      <c r="M61" s="407"/>
      <c r="N61" s="407"/>
      <c r="O61" s="407"/>
      <c r="P61" s="407"/>
      <c r="Q61" s="407"/>
      <c r="R61" s="407"/>
      <c r="S61" s="407"/>
      <c r="T61" s="407"/>
      <c r="U61" s="486">
        <f>SUM(I61:T61)</f>
        <v>0</v>
      </c>
    </row>
    <row r="62" spans="1:21" s="78" customFormat="1" ht="19.5" hidden="1" customHeight="1">
      <c r="A62" s="91">
        <v>1</v>
      </c>
      <c r="B62" s="435">
        <v>4</v>
      </c>
      <c r="C62" s="91" t="s">
        <v>39</v>
      </c>
      <c r="D62" s="92">
        <v>5</v>
      </c>
      <c r="E62" s="92">
        <v>2</v>
      </c>
      <c r="F62" s="367" t="s">
        <v>43</v>
      </c>
      <c r="G62" s="422"/>
      <c r="H62" s="77"/>
      <c r="I62" s="408"/>
      <c r="J62" s="408"/>
      <c r="K62" s="408"/>
      <c r="L62" s="408"/>
      <c r="M62" s="408"/>
      <c r="N62" s="408"/>
      <c r="O62" s="408"/>
      <c r="P62" s="408"/>
      <c r="Q62" s="408"/>
      <c r="R62" s="408"/>
      <c r="S62" s="408"/>
      <c r="T62" s="408"/>
      <c r="U62" s="408"/>
    </row>
    <row r="63" spans="1:21" s="80" customFormat="1" ht="41.25" hidden="1" customHeight="1">
      <c r="A63" s="432">
        <v>1</v>
      </c>
      <c r="B63" s="424">
        <v>4</v>
      </c>
      <c r="C63" s="436" t="s">
        <v>41</v>
      </c>
      <c r="D63" s="418"/>
      <c r="E63" s="418"/>
      <c r="F63" s="433" t="s">
        <v>594</v>
      </c>
      <c r="G63" s="426"/>
      <c r="H63" s="79" t="s">
        <v>44</v>
      </c>
      <c r="I63" s="407"/>
      <c r="J63" s="407"/>
      <c r="K63" s="407"/>
      <c r="L63" s="407"/>
      <c r="M63" s="407"/>
      <c r="N63" s="407"/>
      <c r="O63" s="407"/>
      <c r="P63" s="407"/>
      <c r="Q63" s="407"/>
      <c r="R63" s="407"/>
      <c r="S63" s="407"/>
      <c r="T63" s="407"/>
      <c r="U63" s="407"/>
    </row>
    <row r="64" spans="1:21" s="78" customFormat="1" ht="19.5" hidden="1" customHeight="1">
      <c r="A64" s="91">
        <v>1</v>
      </c>
      <c r="B64" s="435">
        <v>4</v>
      </c>
      <c r="C64" s="437" t="s">
        <v>41</v>
      </c>
      <c r="D64" s="92">
        <v>5</v>
      </c>
      <c r="E64" s="92">
        <v>2</v>
      </c>
      <c r="F64" s="367" t="s">
        <v>43</v>
      </c>
      <c r="G64" s="422"/>
      <c r="H64" s="77"/>
      <c r="I64" s="408"/>
      <c r="J64" s="472"/>
      <c r="K64" s="408"/>
      <c r="L64" s="408"/>
      <c r="M64" s="408"/>
      <c r="N64" s="408"/>
      <c r="O64" s="408"/>
      <c r="P64" s="408"/>
      <c r="Q64" s="408"/>
      <c r="R64" s="408"/>
      <c r="S64" s="408"/>
      <c r="T64" s="408"/>
      <c r="U64" s="486">
        <f>SUM(I64:T64)</f>
        <v>0</v>
      </c>
    </row>
    <row r="65" spans="1:21" s="80" customFormat="1" ht="19.5" hidden="1" customHeight="1">
      <c r="A65" s="432">
        <v>1</v>
      </c>
      <c r="B65" s="424">
        <v>4</v>
      </c>
      <c r="C65" s="432" t="s">
        <v>45</v>
      </c>
      <c r="D65" s="418"/>
      <c r="E65" s="418"/>
      <c r="F65" s="425" t="s">
        <v>70</v>
      </c>
      <c r="G65" s="382"/>
      <c r="H65" s="79"/>
      <c r="I65" s="407"/>
      <c r="J65" s="407"/>
      <c r="K65" s="407"/>
      <c r="L65" s="407"/>
      <c r="M65" s="407"/>
      <c r="N65" s="407"/>
      <c r="O65" s="407"/>
      <c r="P65" s="407"/>
      <c r="Q65" s="407"/>
      <c r="R65" s="407"/>
      <c r="S65" s="407"/>
      <c r="T65" s="407"/>
      <c r="U65" s="407"/>
    </row>
    <row r="66" spans="1:21" s="78" customFormat="1" ht="19.5" hidden="1" customHeight="1">
      <c r="A66" s="91">
        <v>1</v>
      </c>
      <c r="B66" s="435">
        <v>4</v>
      </c>
      <c r="C66" s="91" t="s">
        <v>45</v>
      </c>
      <c r="D66" s="92">
        <v>5</v>
      </c>
      <c r="E66" s="92">
        <v>2</v>
      </c>
      <c r="F66" s="367" t="s">
        <v>43</v>
      </c>
      <c r="G66" s="422"/>
      <c r="H66" s="77"/>
      <c r="I66" s="408"/>
      <c r="J66" s="408"/>
      <c r="K66" s="408"/>
      <c r="L66" s="408"/>
      <c r="M66" s="408"/>
      <c r="N66" s="408"/>
      <c r="O66" s="408"/>
      <c r="P66" s="408"/>
      <c r="Q66" s="408"/>
      <c r="R66" s="408"/>
      <c r="S66" s="408"/>
      <c r="T66" s="408"/>
      <c r="U66" s="408"/>
    </row>
    <row r="67" spans="1:21" s="80" customFormat="1" ht="36.950000000000003" hidden="1" customHeight="1">
      <c r="A67" s="439">
        <v>1</v>
      </c>
      <c r="B67" s="424">
        <v>4</v>
      </c>
      <c r="C67" s="440" t="s">
        <v>49</v>
      </c>
      <c r="D67" s="418"/>
      <c r="E67" s="418"/>
      <c r="F67" s="433" t="s">
        <v>595</v>
      </c>
      <c r="G67" s="426"/>
      <c r="H67" s="79"/>
      <c r="I67" s="407"/>
      <c r="J67" s="407"/>
      <c r="K67" s="407"/>
      <c r="L67" s="407"/>
      <c r="M67" s="407"/>
      <c r="N67" s="407"/>
      <c r="O67" s="407"/>
      <c r="P67" s="407"/>
      <c r="Q67" s="407"/>
      <c r="R67" s="407"/>
      <c r="S67" s="407"/>
      <c r="T67" s="407"/>
      <c r="U67" s="407"/>
    </row>
    <row r="68" spans="1:21" s="78" customFormat="1" ht="19.5" hidden="1" customHeight="1">
      <c r="A68" s="441">
        <v>1</v>
      </c>
      <c r="B68" s="435">
        <v>4</v>
      </c>
      <c r="C68" s="442" t="s">
        <v>49</v>
      </c>
      <c r="D68" s="92">
        <v>5</v>
      </c>
      <c r="E68" s="92">
        <v>2</v>
      </c>
      <c r="F68" s="367" t="s">
        <v>43</v>
      </c>
      <c r="G68" s="422"/>
      <c r="H68" s="77"/>
      <c r="I68" s="408"/>
      <c r="J68" s="408"/>
      <c r="K68" s="408"/>
      <c r="L68" s="408"/>
      <c r="M68" s="408"/>
      <c r="N68" s="408"/>
      <c r="O68" s="408"/>
      <c r="P68" s="408"/>
      <c r="Q68" s="408"/>
      <c r="R68" s="408"/>
      <c r="S68" s="408"/>
      <c r="T68" s="408"/>
      <c r="U68" s="408"/>
    </row>
    <row r="69" spans="1:21" s="80" customFormat="1" ht="51.75" hidden="1" customHeight="1">
      <c r="A69" s="439">
        <v>1</v>
      </c>
      <c r="B69" s="424">
        <v>4</v>
      </c>
      <c r="C69" s="439" t="s">
        <v>51</v>
      </c>
      <c r="D69" s="418"/>
      <c r="E69" s="418"/>
      <c r="F69" s="433" t="s">
        <v>596</v>
      </c>
      <c r="G69" s="426"/>
      <c r="H69" s="79" t="s">
        <v>44</v>
      </c>
      <c r="I69" s="407"/>
      <c r="J69" s="487"/>
      <c r="K69" s="407"/>
      <c r="L69" s="407"/>
      <c r="M69" s="407"/>
      <c r="N69" s="407"/>
      <c r="O69" s="407"/>
      <c r="P69" s="407"/>
      <c r="Q69" s="407"/>
      <c r="R69" s="407"/>
      <c r="S69" s="407"/>
      <c r="T69" s="407"/>
      <c r="U69" s="486">
        <f>SUM(I69:T69)</f>
        <v>0</v>
      </c>
    </row>
    <row r="70" spans="1:21" s="78" customFormat="1" ht="19.5" hidden="1" customHeight="1">
      <c r="A70" s="441">
        <v>1</v>
      </c>
      <c r="B70" s="435">
        <v>4</v>
      </c>
      <c r="C70" s="441" t="s">
        <v>51</v>
      </c>
      <c r="D70" s="92">
        <v>5</v>
      </c>
      <c r="E70" s="92">
        <v>2</v>
      </c>
      <c r="F70" s="367" t="s">
        <v>43</v>
      </c>
      <c r="G70" s="422"/>
      <c r="H70" s="77"/>
      <c r="I70" s="408"/>
      <c r="J70" s="408"/>
      <c r="K70" s="408"/>
      <c r="L70" s="408"/>
      <c r="M70" s="408"/>
      <c r="N70" s="408"/>
      <c r="O70" s="408"/>
      <c r="P70" s="408"/>
      <c r="Q70" s="408"/>
      <c r="R70" s="408"/>
      <c r="S70" s="408"/>
      <c r="T70" s="408"/>
      <c r="U70" s="408"/>
    </row>
    <row r="71" spans="1:21" s="80" customFormat="1" ht="19.5" hidden="1" customHeight="1">
      <c r="A71" s="432">
        <v>1</v>
      </c>
      <c r="B71" s="424">
        <v>4</v>
      </c>
      <c r="C71" s="436" t="s">
        <v>73</v>
      </c>
      <c r="D71" s="418"/>
      <c r="E71" s="418"/>
      <c r="F71" s="425" t="s">
        <v>74</v>
      </c>
      <c r="G71" s="382"/>
      <c r="H71" s="79"/>
      <c r="I71" s="407"/>
      <c r="J71" s="407"/>
      <c r="K71" s="407"/>
      <c r="L71" s="407"/>
      <c r="M71" s="407"/>
      <c r="N71" s="407"/>
      <c r="O71" s="407"/>
      <c r="P71" s="407"/>
      <c r="Q71" s="407"/>
      <c r="R71" s="407"/>
      <c r="S71" s="407"/>
      <c r="T71" s="407"/>
      <c r="U71" s="407"/>
    </row>
    <row r="72" spans="1:21" s="78" customFormat="1" ht="19.5" hidden="1" customHeight="1">
      <c r="A72" s="91">
        <v>1</v>
      </c>
      <c r="B72" s="435">
        <v>4</v>
      </c>
      <c r="C72" s="437" t="s">
        <v>73</v>
      </c>
      <c r="D72" s="92">
        <v>5</v>
      </c>
      <c r="E72" s="92">
        <v>2</v>
      </c>
      <c r="F72" s="367" t="s">
        <v>43</v>
      </c>
      <c r="G72" s="422"/>
      <c r="H72" s="77"/>
      <c r="I72" s="408"/>
      <c r="J72" s="408"/>
      <c r="K72" s="408"/>
      <c r="L72" s="408"/>
      <c r="M72" s="408"/>
      <c r="N72" s="408"/>
      <c r="O72" s="408"/>
      <c r="P72" s="408"/>
      <c r="Q72" s="408"/>
      <c r="R72" s="408"/>
      <c r="S72" s="408"/>
      <c r="T72" s="408"/>
      <c r="U72" s="408"/>
    </row>
    <row r="73" spans="1:21" s="81" customFormat="1" ht="19.5" hidden="1" customHeight="1">
      <c r="A73" s="91">
        <v>1</v>
      </c>
      <c r="B73" s="435">
        <v>4</v>
      </c>
      <c r="C73" s="437" t="s">
        <v>73</v>
      </c>
      <c r="D73" s="92">
        <v>5</v>
      </c>
      <c r="E73" s="92">
        <v>3</v>
      </c>
      <c r="F73" s="367" t="s">
        <v>55</v>
      </c>
      <c r="G73" s="422"/>
      <c r="H73" s="77"/>
      <c r="I73" s="408"/>
      <c r="J73" s="408"/>
      <c r="K73" s="408"/>
      <c r="L73" s="408"/>
      <c r="M73" s="408"/>
      <c r="N73" s="408"/>
      <c r="O73" s="408"/>
      <c r="P73" s="408"/>
      <c r="Q73" s="408"/>
      <c r="R73" s="408"/>
      <c r="S73" s="408"/>
      <c r="T73" s="408"/>
      <c r="U73" s="408"/>
    </row>
    <row r="74" spans="1:21" s="80" customFormat="1" ht="32.25" hidden="1" customHeight="1">
      <c r="A74" s="439">
        <v>1</v>
      </c>
      <c r="B74" s="424">
        <v>4</v>
      </c>
      <c r="C74" s="439" t="s">
        <v>75</v>
      </c>
      <c r="D74" s="418"/>
      <c r="E74" s="418"/>
      <c r="F74" s="433" t="s">
        <v>597</v>
      </c>
      <c r="G74" s="426"/>
      <c r="H74" s="79"/>
      <c r="I74" s="407"/>
      <c r="J74" s="407"/>
      <c r="K74" s="407"/>
      <c r="L74" s="407"/>
      <c r="M74" s="407"/>
      <c r="N74" s="407"/>
      <c r="O74" s="407"/>
      <c r="P74" s="407"/>
      <c r="Q74" s="407"/>
      <c r="R74" s="407"/>
      <c r="S74" s="407"/>
      <c r="T74" s="407"/>
      <c r="U74" s="407"/>
    </row>
    <row r="75" spans="1:21" s="78" customFormat="1" ht="19.5" hidden="1" customHeight="1">
      <c r="A75" s="441">
        <v>1</v>
      </c>
      <c r="B75" s="435">
        <v>4</v>
      </c>
      <c r="C75" s="441" t="s">
        <v>75</v>
      </c>
      <c r="D75" s="92">
        <v>5</v>
      </c>
      <c r="E75" s="92">
        <v>2</v>
      </c>
      <c r="F75" s="367" t="s">
        <v>43</v>
      </c>
      <c r="G75" s="422"/>
      <c r="H75" s="77"/>
      <c r="I75" s="408"/>
      <c r="J75" s="408"/>
      <c r="K75" s="408"/>
      <c r="L75" s="408"/>
      <c r="M75" s="408"/>
      <c r="N75" s="408"/>
      <c r="O75" s="408"/>
      <c r="P75" s="408"/>
      <c r="Q75" s="408"/>
      <c r="R75" s="408"/>
      <c r="S75" s="408"/>
      <c r="T75" s="408"/>
      <c r="U75" s="408"/>
    </row>
    <row r="76" spans="1:21" s="80" customFormat="1" ht="34.5" hidden="1" customHeight="1">
      <c r="A76" s="439">
        <v>1</v>
      </c>
      <c r="B76" s="424">
        <v>4</v>
      </c>
      <c r="C76" s="440" t="s">
        <v>77</v>
      </c>
      <c r="D76" s="418"/>
      <c r="E76" s="418"/>
      <c r="F76" s="433" t="s">
        <v>598</v>
      </c>
      <c r="G76" s="426"/>
      <c r="H76" s="79" t="s">
        <v>44</v>
      </c>
      <c r="I76" s="407"/>
      <c r="J76" s="407"/>
      <c r="K76" s="407"/>
      <c r="L76" s="407"/>
      <c r="M76" s="407"/>
      <c r="N76" s="407"/>
      <c r="O76" s="407"/>
      <c r="P76" s="407"/>
      <c r="Q76" s="407"/>
      <c r="R76" s="407"/>
      <c r="S76" s="407"/>
      <c r="T76" s="407"/>
      <c r="U76" s="407"/>
    </row>
    <row r="77" spans="1:21" s="78" customFormat="1" ht="19.5" hidden="1" customHeight="1">
      <c r="A77" s="441">
        <v>1</v>
      </c>
      <c r="B77" s="435">
        <v>4</v>
      </c>
      <c r="C77" s="442" t="s">
        <v>77</v>
      </c>
      <c r="D77" s="92">
        <v>5</v>
      </c>
      <c r="E77" s="92">
        <v>2</v>
      </c>
      <c r="F77" s="367" t="s">
        <v>43</v>
      </c>
      <c r="G77" s="422"/>
      <c r="H77" s="77"/>
      <c r="I77" s="408"/>
      <c r="J77" s="408"/>
      <c r="K77" s="408"/>
      <c r="L77" s="486">
        <f>G77</f>
        <v>0</v>
      </c>
      <c r="M77" s="408"/>
      <c r="N77" s="408"/>
      <c r="O77" s="408"/>
      <c r="P77" s="408"/>
      <c r="Q77" s="408"/>
      <c r="R77" s="408"/>
      <c r="S77" s="408"/>
      <c r="T77" s="408"/>
      <c r="U77" s="486">
        <f>SUM(I77:T77)</f>
        <v>0</v>
      </c>
    </row>
    <row r="78" spans="1:21" s="80" customFormat="1" ht="39.75" hidden="1" customHeight="1" outlineLevel="1">
      <c r="A78" s="439">
        <v>1</v>
      </c>
      <c r="B78" s="424">
        <v>4</v>
      </c>
      <c r="C78" s="439" t="s">
        <v>79</v>
      </c>
      <c r="D78" s="418"/>
      <c r="E78" s="418"/>
      <c r="F78" s="433" t="s">
        <v>80</v>
      </c>
      <c r="G78" s="426">
        <f>G79</f>
        <v>1000000</v>
      </c>
      <c r="H78" s="79"/>
      <c r="I78" s="407"/>
      <c r="J78" s="407"/>
      <c r="K78" s="407"/>
      <c r="L78" s="407"/>
      <c r="M78" s="407"/>
      <c r="N78" s="407"/>
      <c r="O78" s="407"/>
      <c r="P78" s="407"/>
      <c r="Q78" s="407"/>
      <c r="R78" s="407"/>
      <c r="S78" s="407"/>
      <c r="T78" s="407"/>
      <c r="U78" s="407"/>
    </row>
    <row r="79" spans="1:21" s="78" customFormat="1" ht="19.5" hidden="1" customHeight="1" outlineLevel="1">
      <c r="A79" s="441">
        <v>1</v>
      </c>
      <c r="B79" s="435">
        <v>4</v>
      </c>
      <c r="C79" s="441" t="s">
        <v>79</v>
      </c>
      <c r="D79" s="92">
        <v>5</v>
      </c>
      <c r="E79" s="92">
        <v>2</v>
      </c>
      <c r="F79" s="367" t="s">
        <v>43</v>
      </c>
      <c r="G79" s="422">
        <f>'D.2-Penj-APBDesa'!K586</f>
        <v>1000000</v>
      </c>
      <c r="H79" s="77"/>
      <c r="I79" s="408"/>
      <c r="J79" s="408"/>
      <c r="K79" s="408"/>
      <c r="L79" s="408"/>
      <c r="M79" s="408"/>
      <c r="N79" s="408"/>
      <c r="O79" s="408"/>
      <c r="P79" s="408"/>
      <c r="Q79" s="408"/>
      <c r="R79" s="408"/>
      <c r="S79" s="408"/>
      <c r="T79" s="408"/>
      <c r="U79" s="408"/>
    </row>
    <row r="80" spans="1:21" s="80" customFormat="1" ht="40.5" hidden="1" customHeight="1" outlineLevel="1">
      <c r="A80" s="439">
        <v>1</v>
      </c>
      <c r="B80" s="424">
        <v>4</v>
      </c>
      <c r="C80" s="439" t="s">
        <v>585</v>
      </c>
      <c r="D80" s="418"/>
      <c r="E80" s="418"/>
      <c r="F80" s="433" t="s">
        <v>599</v>
      </c>
      <c r="G80" s="426">
        <f>G81</f>
        <v>0</v>
      </c>
      <c r="H80" s="79"/>
      <c r="I80" s="407"/>
      <c r="J80" s="407"/>
      <c r="K80" s="407"/>
      <c r="L80" s="407"/>
      <c r="M80" s="407"/>
      <c r="N80" s="407"/>
      <c r="O80" s="407"/>
      <c r="P80" s="407"/>
      <c r="Q80" s="407"/>
      <c r="R80" s="407"/>
      <c r="S80" s="407"/>
      <c r="T80" s="407"/>
      <c r="U80" s="407"/>
    </row>
    <row r="81" spans="1:21" s="78" customFormat="1" ht="19.5" hidden="1" customHeight="1" outlineLevel="1">
      <c r="A81" s="441">
        <v>1</v>
      </c>
      <c r="B81" s="435">
        <v>4</v>
      </c>
      <c r="C81" s="441" t="s">
        <v>585</v>
      </c>
      <c r="D81" s="92">
        <v>5</v>
      </c>
      <c r="E81" s="92">
        <v>2</v>
      </c>
      <c r="F81" s="367" t="s">
        <v>43</v>
      </c>
      <c r="G81" s="422">
        <f>'D.2-Penj-APBDesa'!K604</f>
        <v>0</v>
      </c>
      <c r="H81" s="77"/>
      <c r="I81" s="408"/>
      <c r="J81" s="408"/>
      <c r="K81" s="408"/>
      <c r="L81" s="408"/>
      <c r="M81" s="408"/>
      <c r="N81" s="408"/>
      <c r="O81" s="408"/>
      <c r="P81" s="408"/>
      <c r="Q81" s="408"/>
      <c r="R81" s="408"/>
      <c r="S81" s="408"/>
      <c r="T81" s="408"/>
      <c r="U81" s="408"/>
    </row>
    <row r="82" spans="1:21" s="78" customFormat="1" ht="19.5" hidden="1" customHeight="1" outlineLevel="1">
      <c r="A82" s="441">
        <v>1</v>
      </c>
      <c r="B82" s="435">
        <v>4</v>
      </c>
      <c r="C82" s="441" t="s">
        <v>585</v>
      </c>
      <c r="D82" s="92">
        <v>5</v>
      </c>
      <c r="E82" s="92">
        <v>3</v>
      </c>
      <c r="F82" s="367" t="s">
        <v>55</v>
      </c>
      <c r="G82" s="422">
        <f>'D.2-Penj-APBDesa'!K623</f>
        <v>0</v>
      </c>
      <c r="H82" s="77"/>
      <c r="I82" s="408"/>
      <c r="J82" s="408"/>
      <c r="K82" s="408"/>
      <c r="L82" s="408"/>
      <c r="M82" s="408"/>
      <c r="N82" s="408"/>
      <c r="O82" s="408"/>
      <c r="P82" s="408"/>
      <c r="Q82" s="408"/>
      <c r="R82" s="408"/>
      <c r="S82" s="408"/>
      <c r="T82" s="408"/>
      <c r="U82" s="408"/>
    </row>
    <row r="83" spans="1:21" s="74" customFormat="1" ht="19.5" hidden="1" customHeight="1" outlineLevel="1">
      <c r="A83" s="443">
        <v>1</v>
      </c>
      <c r="B83" s="444">
        <v>5</v>
      </c>
      <c r="C83" s="445"/>
      <c r="D83" s="380"/>
      <c r="E83" s="380"/>
      <c r="F83" s="446" t="s">
        <v>81</v>
      </c>
      <c r="G83" s="447">
        <f>G84+G86+G88+G90+G92+G94+G96+G99</f>
        <v>0</v>
      </c>
      <c r="H83" s="73"/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</row>
    <row r="84" spans="1:21" s="80" customFormat="1" ht="19.5" hidden="1" customHeight="1" outlineLevel="1">
      <c r="A84" s="439">
        <v>1</v>
      </c>
      <c r="B84" s="424">
        <v>5</v>
      </c>
      <c r="C84" s="440" t="s">
        <v>34</v>
      </c>
      <c r="D84" s="418"/>
      <c r="E84" s="418"/>
      <c r="F84" s="433" t="s">
        <v>82</v>
      </c>
      <c r="G84" s="426">
        <f>G75</f>
        <v>0</v>
      </c>
      <c r="H84" s="79"/>
      <c r="I84" s="407"/>
      <c r="J84" s="407"/>
      <c r="K84" s="407"/>
      <c r="L84" s="407"/>
      <c r="M84" s="407"/>
      <c r="N84" s="407"/>
      <c r="O84" s="407"/>
      <c r="P84" s="407"/>
      <c r="Q84" s="407"/>
      <c r="R84" s="407"/>
      <c r="S84" s="407"/>
      <c r="T84" s="407"/>
      <c r="U84" s="407"/>
    </row>
    <row r="85" spans="1:21" s="78" customFormat="1" ht="19.5" hidden="1" customHeight="1" outlineLevel="1">
      <c r="A85" s="441">
        <v>1</v>
      </c>
      <c r="B85" s="435">
        <v>5</v>
      </c>
      <c r="C85" s="442" t="s">
        <v>34</v>
      </c>
      <c r="D85" s="92">
        <v>5</v>
      </c>
      <c r="E85" s="92">
        <v>3</v>
      </c>
      <c r="F85" s="367" t="s">
        <v>55</v>
      </c>
      <c r="G85" s="422">
        <f>'D.2-Penj-APBDesa'!K635</f>
        <v>0</v>
      </c>
      <c r="H85" s="77"/>
      <c r="I85" s="408"/>
      <c r="J85" s="408"/>
      <c r="K85" s="408"/>
      <c r="L85" s="408"/>
      <c r="M85" s="408"/>
      <c r="N85" s="408"/>
      <c r="O85" s="408"/>
      <c r="P85" s="408"/>
      <c r="Q85" s="408"/>
      <c r="R85" s="408"/>
      <c r="S85" s="408"/>
      <c r="T85" s="408"/>
      <c r="U85" s="408"/>
    </row>
    <row r="86" spans="1:21" s="80" customFormat="1" ht="39.950000000000003" hidden="1" customHeight="1" outlineLevel="1">
      <c r="A86" s="439">
        <v>1</v>
      </c>
      <c r="B86" s="424">
        <v>5</v>
      </c>
      <c r="C86" s="440" t="s">
        <v>37</v>
      </c>
      <c r="D86" s="418"/>
      <c r="E86" s="418"/>
      <c r="F86" s="433" t="s">
        <v>600</v>
      </c>
      <c r="G86" s="426">
        <f>G87</f>
        <v>0</v>
      </c>
      <c r="H86" s="79"/>
      <c r="I86" s="407"/>
      <c r="J86" s="407"/>
      <c r="K86" s="407"/>
      <c r="L86" s="407"/>
      <c r="M86" s="407"/>
      <c r="N86" s="407"/>
      <c r="O86" s="407"/>
      <c r="P86" s="407"/>
      <c r="Q86" s="407"/>
      <c r="R86" s="407"/>
      <c r="S86" s="407"/>
      <c r="T86" s="407"/>
      <c r="U86" s="407"/>
    </row>
    <row r="87" spans="1:21" s="78" customFormat="1" ht="19.5" hidden="1" customHeight="1" outlineLevel="1">
      <c r="A87" s="441">
        <v>1</v>
      </c>
      <c r="B87" s="435">
        <v>5</v>
      </c>
      <c r="C87" s="442" t="s">
        <v>37</v>
      </c>
      <c r="D87" s="92">
        <v>5</v>
      </c>
      <c r="E87" s="92">
        <v>2</v>
      </c>
      <c r="F87" s="367" t="s">
        <v>43</v>
      </c>
      <c r="G87" s="422">
        <f>'D.2-Penj-APBDesa'!K640</f>
        <v>0</v>
      </c>
      <c r="H87" s="77"/>
      <c r="I87" s="408"/>
      <c r="J87" s="408"/>
      <c r="K87" s="408"/>
      <c r="L87" s="408"/>
      <c r="M87" s="408"/>
      <c r="N87" s="408"/>
      <c r="O87" s="408"/>
      <c r="P87" s="408"/>
      <c r="Q87" s="408"/>
      <c r="R87" s="408"/>
      <c r="S87" s="408"/>
      <c r="T87" s="408"/>
      <c r="U87" s="408"/>
    </row>
    <row r="88" spans="1:21" s="80" customFormat="1" ht="19.5" hidden="1" customHeight="1" outlineLevel="1">
      <c r="A88" s="439">
        <v>1</v>
      </c>
      <c r="B88" s="424">
        <v>5</v>
      </c>
      <c r="C88" s="440" t="s">
        <v>39</v>
      </c>
      <c r="D88" s="418"/>
      <c r="E88" s="418"/>
      <c r="F88" s="433" t="s">
        <v>84</v>
      </c>
      <c r="G88" s="426">
        <f>G89</f>
        <v>0</v>
      </c>
      <c r="H88" s="79"/>
      <c r="I88" s="407"/>
      <c r="J88" s="407"/>
      <c r="K88" s="407"/>
      <c r="L88" s="407"/>
      <c r="M88" s="407"/>
      <c r="N88" s="407"/>
      <c r="O88" s="407"/>
      <c r="P88" s="407"/>
      <c r="Q88" s="407"/>
      <c r="R88" s="407"/>
      <c r="S88" s="407"/>
      <c r="T88" s="407"/>
      <c r="U88" s="407"/>
    </row>
    <row r="89" spans="1:21" s="78" customFormat="1" ht="19.5" hidden="1" customHeight="1" outlineLevel="1">
      <c r="A89" s="441">
        <v>1</v>
      </c>
      <c r="B89" s="435">
        <v>5</v>
      </c>
      <c r="C89" s="442" t="s">
        <v>39</v>
      </c>
      <c r="D89" s="92">
        <v>5</v>
      </c>
      <c r="E89" s="92">
        <v>2</v>
      </c>
      <c r="F89" s="367" t="s">
        <v>43</v>
      </c>
      <c r="G89" s="422">
        <f>'D.2-Penj-APBDesa'!K658</f>
        <v>0</v>
      </c>
      <c r="H89" s="77"/>
      <c r="I89" s="408"/>
      <c r="J89" s="408"/>
      <c r="K89" s="408"/>
      <c r="L89" s="408"/>
      <c r="M89" s="408"/>
      <c r="N89" s="408"/>
      <c r="O89" s="408"/>
      <c r="P89" s="408"/>
      <c r="Q89" s="408"/>
      <c r="R89" s="408"/>
      <c r="S89" s="408"/>
      <c r="T89" s="408"/>
      <c r="U89" s="408"/>
    </row>
    <row r="90" spans="1:21" s="80" customFormat="1" ht="19.5" hidden="1" customHeight="1" outlineLevel="1">
      <c r="A90" s="439">
        <v>1</v>
      </c>
      <c r="B90" s="424">
        <v>5</v>
      </c>
      <c r="C90" s="440" t="s">
        <v>41</v>
      </c>
      <c r="D90" s="418"/>
      <c r="E90" s="418"/>
      <c r="F90" s="433" t="s">
        <v>85</v>
      </c>
      <c r="G90" s="426">
        <f>G91</f>
        <v>0</v>
      </c>
      <c r="H90" s="79"/>
      <c r="I90" s="407"/>
      <c r="J90" s="407"/>
      <c r="K90" s="407"/>
      <c r="L90" s="407"/>
      <c r="M90" s="407"/>
      <c r="N90" s="407"/>
      <c r="O90" s="407"/>
      <c r="P90" s="407"/>
      <c r="Q90" s="407"/>
      <c r="R90" s="407"/>
      <c r="S90" s="407"/>
      <c r="T90" s="407"/>
      <c r="U90" s="407"/>
    </row>
    <row r="91" spans="1:21" s="78" customFormat="1" ht="19.5" hidden="1" customHeight="1" outlineLevel="1">
      <c r="A91" s="441">
        <v>1</v>
      </c>
      <c r="B91" s="435">
        <v>5</v>
      </c>
      <c r="C91" s="442" t="s">
        <v>41</v>
      </c>
      <c r="D91" s="92">
        <v>5</v>
      </c>
      <c r="E91" s="92">
        <v>2</v>
      </c>
      <c r="F91" s="367" t="s">
        <v>43</v>
      </c>
      <c r="G91" s="422">
        <f>'D.2-Penj-APBDesa'!K681</f>
        <v>0</v>
      </c>
      <c r="H91" s="77"/>
      <c r="I91" s="408"/>
      <c r="J91" s="408"/>
      <c r="K91" s="408"/>
      <c r="L91" s="408"/>
      <c r="M91" s="408"/>
      <c r="N91" s="408"/>
      <c r="O91" s="408"/>
      <c r="P91" s="408"/>
      <c r="Q91" s="408"/>
      <c r="R91" s="408"/>
      <c r="S91" s="408"/>
      <c r="T91" s="408"/>
      <c r="U91" s="408"/>
    </row>
    <row r="92" spans="1:21" s="80" customFormat="1" ht="19.5" hidden="1" customHeight="1" outlineLevel="1">
      <c r="A92" s="439">
        <v>1</v>
      </c>
      <c r="B92" s="424">
        <v>5</v>
      </c>
      <c r="C92" s="440" t="s">
        <v>45</v>
      </c>
      <c r="D92" s="418"/>
      <c r="E92" s="418"/>
      <c r="F92" s="433" t="s">
        <v>86</v>
      </c>
      <c r="G92" s="426">
        <f>G93</f>
        <v>0</v>
      </c>
      <c r="H92" s="79"/>
      <c r="I92" s="407"/>
      <c r="J92" s="407"/>
      <c r="K92" s="407"/>
      <c r="L92" s="407"/>
      <c r="M92" s="407"/>
      <c r="N92" s="407"/>
      <c r="O92" s="407"/>
      <c r="P92" s="407"/>
      <c r="Q92" s="407"/>
      <c r="R92" s="407"/>
      <c r="S92" s="407"/>
      <c r="T92" s="407"/>
      <c r="U92" s="407"/>
    </row>
    <row r="93" spans="1:21" s="78" customFormat="1" ht="19.5" hidden="1" customHeight="1" outlineLevel="1">
      <c r="A93" s="441">
        <v>1</v>
      </c>
      <c r="B93" s="435">
        <v>5</v>
      </c>
      <c r="C93" s="442" t="s">
        <v>45</v>
      </c>
      <c r="D93" s="92">
        <v>5</v>
      </c>
      <c r="E93" s="92">
        <v>2</v>
      </c>
      <c r="F93" s="367" t="s">
        <v>43</v>
      </c>
      <c r="G93" s="422">
        <f>'D.2-Penj-APBDesa'!K697</f>
        <v>0</v>
      </c>
      <c r="H93" s="77"/>
      <c r="I93" s="408"/>
      <c r="J93" s="408"/>
      <c r="K93" s="408"/>
      <c r="L93" s="408"/>
      <c r="M93" s="408"/>
      <c r="N93" s="408"/>
      <c r="O93" s="408"/>
      <c r="P93" s="408"/>
      <c r="Q93" s="408"/>
      <c r="R93" s="408"/>
      <c r="S93" s="408"/>
      <c r="T93" s="408"/>
      <c r="U93" s="408"/>
    </row>
    <row r="94" spans="1:21" s="80" customFormat="1" ht="19.5" hidden="1" customHeight="1" outlineLevel="1">
      <c r="A94" s="439">
        <v>1</v>
      </c>
      <c r="B94" s="424">
        <v>5</v>
      </c>
      <c r="C94" s="440" t="s">
        <v>49</v>
      </c>
      <c r="D94" s="418"/>
      <c r="E94" s="418"/>
      <c r="F94" s="433" t="s">
        <v>87</v>
      </c>
      <c r="G94" s="426">
        <f>G95</f>
        <v>0</v>
      </c>
      <c r="H94" s="79"/>
      <c r="I94" s="407"/>
      <c r="J94" s="407"/>
      <c r="K94" s="407"/>
      <c r="L94" s="407"/>
      <c r="M94" s="407"/>
      <c r="N94" s="407"/>
      <c r="O94" s="407"/>
      <c r="P94" s="407"/>
      <c r="Q94" s="407"/>
      <c r="R94" s="407"/>
      <c r="S94" s="407"/>
      <c r="T94" s="407"/>
      <c r="U94" s="407"/>
    </row>
    <row r="95" spans="1:21" s="78" customFormat="1" ht="19.5" hidden="1" customHeight="1" outlineLevel="1">
      <c r="A95" s="441">
        <v>1</v>
      </c>
      <c r="B95" s="435">
        <v>5</v>
      </c>
      <c r="C95" s="442" t="s">
        <v>49</v>
      </c>
      <c r="D95" s="92">
        <v>5</v>
      </c>
      <c r="E95" s="92">
        <v>2</v>
      </c>
      <c r="F95" s="367" t="s">
        <v>43</v>
      </c>
      <c r="G95" s="422">
        <f>'D.2-Penj-APBDesa'!K714</f>
        <v>0</v>
      </c>
      <c r="H95" s="77"/>
      <c r="I95" s="408"/>
      <c r="J95" s="408"/>
      <c r="K95" s="408"/>
      <c r="L95" s="408"/>
      <c r="M95" s="408"/>
      <c r="N95" s="408"/>
      <c r="O95" s="408"/>
      <c r="P95" s="408"/>
      <c r="Q95" s="408"/>
      <c r="R95" s="408"/>
      <c r="S95" s="408"/>
      <c r="T95" s="408"/>
      <c r="U95" s="408"/>
    </row>
    <row r="96" spans="1:21" s="80" customFormat="1" ht="19.5" hidden="1" customHeight="1" outlineLevel="1">
      <c r="A96" s="439">
        <v>1</v>
      </c>
      <c r="B96" s="424">
        <v>5</v>
      </c>
      <c r="C96" s="440" t="s">
        <v>51</v>
      </c>
      <c r="D96" s="418"/>
      <c r="E96" s="418"/>
      <c r="F96" s="433" t="s">
        <v>88</v>
      </c>
      <c r="G96" s="426">
        <f>G97+G98</f>
        <v>0</v>
      </c>
      <c r="H96" s="79"/>
      <c r="I96" s="407"/>
      <c r="J96" s="407"/>
      <c r="K96" s="407"/>
      <c r="L96" s="407"/>
      <c r="M96" s="407"/>
      <c r="N96" s="407"/>
      <c r="O96" s="407"/>
      <c r="P96" s="407"/>
      <c r="Q96" s="407"/>
      <c r="R96" s="407"/>
      <c r="S96" s="407"/>
      <c r="T96" s="407"/>
      <c r="U96" s="407"/>
    </row>
    <row r="97" spans="1:21" s="78" customFormat="1" ht="19.5" hidden="1" customHeight="1" outlineLevel="1">
      <c r="A97" s="441">
        <v>1</v>
      </c>
      <c r="B97" s="435">
        <v>5</v>
      </c>
      <c r="C97" s="442" t="s">
        <v>51</v>
      </c>
      <c r="D97" s="92">
        <v>5</v>
      </c>
      <c r="E97" s="92">
        <v>2</v>
      </c>
      <c r="F97" s="367" t="s">
        <v>43</v>
      </c>
      <c r="G97" s="422">
        <f>'D.2-Penj-APBDesa'!K733</f>
        <v>0</v>
      </c>
      <c r="H97" s="77"/>
      <c r="I97" s="408"/>
      <c r="J97" s="408"/>
      <c r="K97" s="408"/>
      <c r="L97" s="408"/>
      <c r="M97" s="408"/>
      <c r="N97" s="408"/>
      <c r="O97" s="408"/>
      <c r="P97" s="408"/>
      <c r="Q97" s="408"/>
      <c r="R97" s="408"/>
      <c r="S97" s="408"/>
      <c r="T97" s="408"/>
      <c r="U97" s="408"/>
    </row>
    <row r="98" spans="1:21" s="78" customFormat="1" ht="19.5" hidden="1" customHeight="1" outlineLevel="1">
      <c r="A98" s="441">
        <v>1</v>
      </c>
      <c r="B98" s="435">
        <v>5</v>
      </c>
      <c r="C98" s="442" t="s">
        <v>51</v>
      </c>
      <c r="D98" s="92">
        <v>5</v>
      </c>
      <c r="E98" s="92">
        <v>3</v>
      </c>
      <c r="F98" s="367" t="s">
        <v>55</v>
      </c>
      <c r="G98" s="422">
        <f>'D.2-Penj-APBDesa'!K748</f>
        <v>0</v>
      </c>
      <c r="H98" s="77"/>
      <c r="I98" s="408"/>
      <c r="J98" s="408"/>
      <c r="K98" s="408"/>
      <c r="L98" s="408"/>
      <c r="M98" s="408"/>
      <c r="N98" s="408"/>
      <c r="O98" s="408"/>
      <c r="P98" s="408"/>
      <c r="Q98" s="408"/>
      <c r="R98" s="408"/>
      <c r="S98" s="408"/>
      <c r="T98" s="408"/>
      <c r="U98" s="408"/>
    </row>
    <row r="99" spans="1:21" s="80" customFormat="1" ht="19.5" hidden="1" customHeight="1" outlineLevel="1">
      <c r="A99" s="448">
        <v>1</v>
      </c>
      <c r="B99" s="424">
        <v>5</v>
      </c>
      <c r="C99" s="449" t="s">
        <v>585</v>
      </c>
      <c r="D99" s="418"/>
      <c r="E99" s="418"/>
      <c r="F99" s="433" t="s">
        <v>601</v>
      </c>
      <c r="G99" s="426">
        <f>G100+G101</f>
        <v>0</v>
      </c>
      <c r="H99" s="79"/>
      <c r="I99" s="407"/>
      <c r="J99" s="407"/>
      <c r="K99" s="407"/>
      <c r="L99" s="407"/>
      <c r="M99" s="407"/>
      <c r="N99" s="407"/>
      <c r="O99" s="407"/>
      <c r="P99" s="407"/>
      <c r="Q99" s="407"/>
      <c r="R99" s="407"/>
      <c r="S99" s="407"/>
      <c r="T99" s="407"/>
      <c r="U99" s="407"/>
    </row>
    <row r="100" spans="1:21" s="78" customFormat="1" ht="19.5" hidden="1" customHeight="1" outlineLevel="1">
      <c r="A100" s="450">
        <v>1</v>
      </c>
      <c r="B100" s="435">
        <v>5</v>
      </c>
      <c r="C100" s="451" t="s">
        <v>585</v>
      </c>
      <c r="D100" s="92">
        <v>5</v>
      </c>
      <c r="E100" s="92">
        <v>2</v>
      </c>
      <c r="F100" s="367" t="s">
        <v>43</v>
      </c>
      <c r="G100" s="422">
        <f>'D.2-Penj-APBDesa'!K753</f>
        <v>0</v>
      </c>
      <c r="H100" s="77"/>
      <c r="I100" s="408"/>
      <c r="J100" s="408"/>
      <c r="K100" s="408"/>
      <c r="L100" s="408"/>
      <c r="M100" s="408"/>
      <c r="N100" s="408"/>
      <c r="O100" s="408"/>
      <c r="P100" s="408"/>
      <c r="Q100" s="408"/>
      <c r="R100" s="408"/>
      <c r="S100" s="408"/>
      <c r="T100" s="408"/>
      <c r="U100" s="408"/>
    </row>
    <row r="101" spans="1:21" s="78" customFormat="1" ht="19.5" hidden="1" customHeight="1" outlineLevel="1">
      <c r="A101" s="450">
        <v>1</v>
      </c>
      <c r="B101" s="435">
        <v>5</v>
      </c>
      <c r="C101" s="451" t="s">
        <v>585</v>
      </c>
      <c r="D101" s="92">
        <v>5</v>
      </c>
      <c r="E101" s="92">
        <v>3</v>
      </c>
      <c r="F101" s="367" t="s">
        <v>55</v>
      </c>
      <c r="G101" s="422">
        <f>'D.2-Penj-APBDesa'!K772</f>
        <v>0</v>
      </c>
      <c r="H101" s="77"/>
      <c r="I101" s="408"/>
      <c r="J101" s="408"/>
      <c r="K101" s="408"/>
      <c r="L101" s="408"/>
      <c r="M101" s="408"/>
      <c r="N101" s="408"/>
      <c r="O101" s="408"/>
      <c r="P101" s="408"/>
      <c r="Q101" s="408"/>
      <c r="R101" s="408"/>
      <c r="S101" s="408"/>
      <c r="T101" s="408"/>
      <c r="U101" s="408"/>
    </row>
    <row r="102" spans="1:21" s="74" customFormat="1" ht="19.5" customHeight="1" collapsed="1">
      <c r="A102" s="380">
        <v>2</v>
      </c>
      <c r="B102" s="452"/>
      <c r="C102" s="452"/>
      <c r="D102" s="380"/>
      <c r="E102" s="380"/>
      <c r="F102" s="89" t="s">
        <v>340</v>
      </c>
      <c r="G102" s="447" t="e">
        <f>G103+G130+G154+G194+G232+G243+G254+G261</f>
        <v>#REF!</v>
      </c>
      <c r="H102" s="73"/>
      <c r="I102" s="405"/>
      <c r="J102" s="405"/>
      <c r="K102" s="405"/>
      <c r="L102" s="405"/>
      <c r="M102" s="405"/>
      <c r="N102" s="405"/>
      <c r="O102" s="405"/>
      <c r="P102" s="405"/>
      <c r="Q102" s="405"/>
      <c r="R102" s="405"/>
      <c r="S102" s="405"/>
      <c r="T102" s="405"/>
      <c r="U102" s="405"/>
    </row>
    <row r="103" spans="1:21" s="74" customFormat="1" ht="19.5" customHeight="1">
      <c r="A103" s="380">
        <v>2</v>
      </c>
      <c r="B103" s="452">
        <v>1</v>
      </c>
      <c r="C103" s="452"/>
      <c r="D103" s="380"/>
      <c r="E103" s="380"/>
      <c r="F103" s="89" t="s">
        <v>341</v>
      </c>
      <c r="G103" s="447">
        <f>G104+G107+G109+G111+G113+G115+G117+G119+G122+G125+G127</f>
        <v>0</v>
      </c>
      <c r="H103" s="73"/>
      <c r="I103" s="405"/>
      <c r="J103" s="405"/>
      <c r="K103" s="405"/>
      <c r="L103" s="405"/>
      <c r="M103" s="405"/>
      <c r="N103" s="405"/>
      <c r="O103" s="405"/>
      <c r="P103" s="405"/>
      <c r="Q103" s="405"/>
      <c r="R103" s="405"/>
      <c r="S103" s="405"/>
      <c r="T103" s="405"/>
      <c r="U103" s="405"/>
    </row>
    <row r="104" spans="1:21" s="80" customFormat="1" ht="34.5" customHeight="1">
      <c r="A104" s="423">
        <v>2</v>
      </c>
      <c r="B104" s="424">
        <v>1</v>
      </c>
      <c r="C104" s="424" t="s">
        <v>34</v>
      </c>
      <c r="D104" s="418"/>
      <c r="E104" s="418"/>
      <c r="F104" s="433" t="s">
        <v>602</v>
      </c>
      <c r="G104" s="426">
        <f>G105+G106</f>
        <v>0</v>
      </c>
      <c r="H104" s="79" t="s">
        <v>48</v>
      </c>
      <c r="I104" s="407"/>
      <c r="J104" s="407"/>
      <c r="K104" s="407"/>
      <c r="L104" s="407"/>
      <c r="M104" s="407"/>
      <c r="N104" s="407"/>
      <c r="O104" s="407"/>
      <c r="P104" s="407"/>
      <c r="Q104" s="407"/>
      <c r="R104" s="407"/>
      <c r="S104" s="407"/>
      <c r="T104" s="407"/>
      <c r="U104" s="407"/>
    </row>
    <row r="105" spans="1:21" s="78" customFormat="1" ht="19.5" customHeight="1">
      <c r="A105" s="453">
        <v>2</v>
      </c>
      <c r="B105" s="435">
        <v>1</v>
      </c>
      <c r="C105" s="435" t="s">
        <v>34</v>
      </c>
      <c r="D105" s="92">
        <v>5</v>
      </c>
      <c r="E105" s="92">
        <v>2</v>
      </c>
      <c r="F105" s="367" t="s">
        <v>43</v>
      </c>
      <c r="G105" s="454">
        <f>'D.2-Penj-APBDesa'!K783</f>
        <v>0</v>
      </c>
      <c r="H105" s="77"/>
      <c r="I105" s="486">
        <f>G105/12</f>
        <v>0</v>
      </c>
      <c r="J105" s="486">
        <f>I105</f>
        <v>0</v>
      </c>
      <c r="K105" s="486">
        <f t="shared" ref="K105:T105" si="3">J105</f>
        <v>0</v>
      </c>
      <c r="L105" s="486">
        <f t="shared" si="3"/>
        <v>0</v>
      </c>
      <c r="M105" s="486">
        <f t="shared" si="3"/>
        <v>0</v>
      </c>
      <c r="N105" s="486">
        <f t="shared" si="3"/>
        <v>0</v>
      </c>
      <c r="O105" s="486">
        <f t="shared" si="3"/>
        <v>0</v>
      </c>
      <c r="P105" s="486">
        <f t="shared" si="3"/>
        <v>0</v>
      </c>
      <c r="Q105" s="486">
        <f t="shared" si="3"/>
        <v>0</v>
      </c>
      <c r="R105" s="486">
        <f t="shared" si="3"/>
        <v>0</v>
      </c>
      <c r="S105" s="486">
        <f t="shared" si="3"/>
        <v>0</v>
      </c>
      <c r="T105" s="486">
        <f t="shared" si="3"/>
        <v>0</v>
      </c>
      <c r="U105" s="486">
        <f>SUM(I105:T105)</f>
        <v>0</v>
      </c>
    </row>
    <row r="106" spans="1:21" s="81" customFormat="1" ht="19.5" customHeight="1">
      <c r="A106" s="453">
        <v>2</v>
      </c>
      <c r="B106" s="435">
        <v>1</v>
      </c>
      <c r="C106" s="435" t="s">
        <v>34</v>
      </c>
      <c r="D106" s="92">
        <v>5</v>
      </c>
      <c r="E106" s="92">
        <v>3</v>
      </c>
      <c r="F106" s="367" t="s">
        <v>55</v>
      </c>
      <c r="G106" s="454">
        <f>'D.2-Penj-APBDesa'!K824</f>
        <v>0</v>
      </c>
      <c r="H106" s="77"/>
      <c r="I106" s="408"/>
      <c r="J106" s="408"/>
      <c r="K106" s="408"/>
      <c r="L106" s="408"/>
      <c r="M106" s="408"/>
      <c r="N106" s="408"/>
      <c r="O106" s="408"/>
      <c r="P106" s="408"/>
      <c r="Q106" s="408"/>
      <c r="R106" s="408"/>
      <c r="S106" s="408"/>
      <c r="T106" s="408"/>
      <c r="U106" s="408"/>
    </row>
    <row r="107" spans="1:21" s="80" customFormat="1" ht="38.25" hidden="1" customHeight="1" outlineLevel="1">
      <c r="A107" s="418">
        <v>2</v>
      </c>
      <c r="B107" s="424">
        <v>1</v>
      </c>
      <c r="C107" s="424" t="s">
        <v>37</v>
      </c>
      <c r="D107" s="418"/>
      <c r="E107" s="418"/>
      <c r="F107" s="433" t="s">
        <v>343</v>
      </c>
      <c r="G107" s="426">
        <f>G108</f>
        <v>0</v>
      </c>
      <c r="H107" s="79"/>
      <c r="I107" s="407"/>
      <c r="J107" s="407"/>
      <c r="K107" s="407"/>
      <c r="L107" s="407"/>
      <c r="M107" s="407"/>
      <c r="N107" s="407"/>
      <c r="O107" s="407"/>
      <c r="P107" s="407"/>
      <c r="Q107" s="407"/>
      <c r="R107" s="407"/>
      <c r="S107" s="407"/>
      <c r="T107" s="407"/>
      <c r="U107" s="407"/>
    </row>
    <row r="108" spans="1:21" s="78" customFormat="1" ht="19.5" hidden="1" customHeight="1" outlineLevel="1">
      <c r="A108" s="92">
        <v>2</v>
      </c>
      <c r="B108" s="435">
        <v>1</v>
      </c>
      <c r="C108" s="435" t="s">
        <v>37</v>
      </c>
      <c r="D108" s="92">
        <v>5</v>
      </c>
      <c r="E108" s="92">
        <v>2</v>
      </c>
      <c r="F108" s="367" t="s">
        <v>43</v>
      </c>
      <c r="G108" s="454">
        <f>'D.2-Penj-APBDesa'!K828</f>
        <v>0</v>
      </c>
      <c r="H108" s="77"/>
      <c r="I108" s="408"/>
      <c r="J108" s="408"/>
      <c r="K108" s="408"/>
      <c r="L108" s="408"/>
      <c r="M108" s="408"/>
      <c r="N108" s="408"/>
      <c r="O108" s="408"/>
      <c r="P108" s="408"/>
      <c r="Q108" s="408"/>
      <c r="R108" s="408"/>
      <c r="S108" s="408"/>
      <c r="T108" s="408"/>
      <c r="U108" s="408"/>
    </row>
    <row r="109" spans="1:21" s="80" customFormat="1" ht="38.25" hidden="1" customHeight="1" outlineLevel="1">
      <c r="A109" s="423">
        <v>2</v>
      </c>
      <c r="B109" s="424">
        <v>1</v>
      </c>
      <c r="C109" s="424" t="s">
        <v>39</v>
      </c>
      <c r="D109" s="418"/>
      <c r="E109" s="418"/>
      <c r="F109" s="433" t="s">
        <v>344</v>
      </c>
      <c r="G109" s="426">
        <f>G110</f>
        <v>0</v>
      </c>
      <c r="H109" s="79"/>
      <c r="I109" s="407"/>
      <c r="J109" s="407"/>
      <c r="K109" s="407"/>
      <c r="L109" s="407"/>
      <c r="M109" s="407"/>
      <c r="N109" s="407"/>
      <c r="O109" s="407"/>
      <c r="P109" s="407"/>
      <c r="Q109" s="407"/>
      <c r="R109" s="407"/>
      <c r="S109" s="407"/>
      <c r="T109" s="407"/>
      <c r="U109" s="407"/>
    </row>
    <row r="110" spans="1:21" s="78" customFormat="1" ht="19.5" hidden="1" customHeight="1" outlineLevel="1">
      <c r="A110" s="453">
        <v>2</v>
      </c>
      <c r="B110" s="435">
        <v>1</v>
      </c>
      <c r="C110" s="435" t="s">
        <v>39</v>
      </c>
      <c r="D110" s="92">
        <v>5</v>
      </c>
      <c r="E110" s="92">
        <v>2</v>
      </c>
      <c r="F110" s="367" t="s">
        <v>43</v>
      </c>
      <c r="G110" s="454">
        <f>'D.2-Penj-APBDesa'!K834</f>
        <v>0</v>
      </c>
      <c r="H110" s="77"/>
      <c r="I110" s="408"/>
      <c r="J110" s="408"/>
      <c r="K110" s="408"/>
      <c r="L110" s="408"/>
      <c r="M110" s="408"/>
      <c r="N110" s="408"/>
      <c r="O110" s="408"/>
      <c r="P110" s="408"/>
      <c r="Q110" s="408"/>
      <c r="R110" s="408"/>
      <c r="S110" s="408"/>
      <c r="T110" s="408"/>
      <c r="U110" s="408"/>
    </row>
    <row r="111" spans="1:21" s="80" customFormat="1" ht="39" hidden="1" customHeight="1" outlineLevel="1">
      <c r="A111" s="423">
        <v>2</v>
      </c>
      <c r="B111" s="424">
        <v>1</v>
      </c>
      <c r="C111" s="424" t="s">
        <v>41</v>
      </c>
      <c r="D111" s="418"/>
      <c r="E111" s="418"/>
      <c r="F111" s="433" t="s">
        <v>345</v>
      </c>
      <c r="G111" s="426">
        <f>G112</f>
        <v>0</v>
      </c>
      <c r="H111" s="79"/>
      <c r="I111" s="407"/>
      <c r="J111" s="407"/>
      <c r="K111" s="407"/>
      <c r="L111" s="407"/>
      <c r="M111" s="407"/>
      <c r="N111" s="407"/>
      <c r="O111" s="407"/>
      <c r="P111" s="407"/>
      <c r="Q111" s="407"/>
      <c r="R111" s="407"/>
      <c r="S111" s="407"/>
      <c r="T111" s="407"/>
      <c r="U111" s="407"/>
    </row>
    <row r="112" spans="1:21" s="83" customFormat="1" ht="19.5" hidden="1" customHeight="1" outlineLevel="1">
      <c r="A112" s="423">
        <v>2</v>
      </c>
      <c r="B112" s="424">
        <v>1</v>
      </c>
      <c r="C112" s="424" t="s">
        <v>41</v>
      </c>
      <c r="D112" s="92">
        <v>5</v>
      </c>
      <c r="E112" s="92">
        <v>2</v>
      </c>
      <c r="F112" s="367" t="s">
        <v>43</v>
      </c>
      <c r="G112" s="454">
        <f>'D.2-Penj-APBDesa'!K856</f>
        <v>0</v>
      </c>
      <c r="H112" s="79"/>
      <c r="I112" s="407"/>
      <c r="J112" s="407"/>
      <c r="K112" s="407"/>
      <c r="L112" s="407"/>
      <c r="M112" s="407"/>
      <c r="N112" s="407"/>
      <c r="O112" s="407"/>
      <c r="P112" s="407"/>
      <c r="Q112" s="407"/>
      <c r="R112" s="407"/>
      <c r="S112" s="407"/>
      <c r="T112" s="407"/>
      <c r="U112" s="407"/>
    </row>
    <row r="113" spans="1:21" s="80" customFormat="1" ht="43.5" hidden="1" customHeight="1" outlineLevel="1">
      <c r="A113" s="423">
        <v>2</v>
      </c>
      <c r="B113" s="424">
        <v>1</v>
      </c>
      <c r="C113" s="424" t="s">
        <v>45</v>
      </c>
      <c r="D113" s="418"/>
      <c r="E113" s="418"/>
      <c r="F113" s="433" t="s">
        <v>346</v>
      </c>
      <c r="G113" s="426">
        <f>G114</f>
        <v>0</v>
      </c>
      <c r="H113" s="79"/>
      <c r="I113" s="407"/>
      <c r="J113" s="407"/>
      <c r="K113" s="407"/>
      <c r="L113" s="407"/>
      <c r="M113" s="407"/>
      <c r="N113" s="407"/>
      <c r="O113" s="407"/>
      <c r="P113" s="407"/>
      <c r="Q113" s="407"/>
      <c r="R113" s="407"/>
      <c r="S113" s="407"/>
      <c r="T113" s="407"/>
      <c r="U113" s="407"/>
    </row>
    <row r="114" spans="1:21" s="78" customFormat="1" ht="19.5" hidden="1" customHeight="1" outlineLevel="1">
      <c r="A114" s="453">
        <v>2</v>
      </c>
      <c r="B114" s="435">
        <v>1</v>
      </c>
      <c r="C114" s="435" t="s">
        <v>45</v>
      </c>
      <c r="D114" s="92">
        <v>5</v>
      </c>
      <c r="E114" s="92">
        <v>2</v>
      </c>
      <c r="F114" s="367" t="s">
        <v>43</v>
      </c>
      <c r="G114" s="454">
        <f>'D.2-Penj-APBDesa'!K863</f>
        <v>0</v>
      </c>
      <c r="H114" s="77"/>
      <c r="I114" s="408"/>
      <c r="J114" s="408"/>
      <c r="K114" s="408"/>
      <c r="L114" s="408"/>
      <c r="M114" s="408"/>
      <c r="N114" s="408"/>
      <c r="O114" s="408"/>
      <c r="P114" s="408"/>
      <c r="Q114" s="408"/>
      <c r="R114" s="408"/>
      <c r="S114" s="408"/>
      <c r="T114" s="408"/>
      <c r="U114" s="408"/>
    </row>
    <row r="115" spans="1:21" s="80" customFormat="1" ht="64.5" hidden="1" customHeight="1" outlineLevel="1">
      <c r="A115" s="423">
        <v>2</v>
      </c>
      <c r="B115" s="424">
        <v>1</v>
      </c>
      <c r="C115" s="424" t="s">
        <v>49</v>
      </c>
      <c r="D115" s="418"/>
      <c r="E115" s="418"/>
      <c r="F115" s="433" t="s">
        <v>347</v>
      </c>
      <c r="G115" s="426">
        <f>G116</f>
        <v>0</v>
      </c>
      <c r="H115" s="79"/>
      <c r="I115" s="407"/>
      <c r="J115" s="407"/>
      <c r="K115" s="407"/>
      <c r="L115" s="407"/>
      <c r="M115" s="407"/>
      <c r="N115" s="407"/>
      <c r="O115" s="407"/>
      <c r="P115" s="407"/>
      <c r="Q115" s="407"/>
      <c r="R115" s="407"/>
      <c r="S115" s="407"/>
      <c r="T115" s="407"/>
      <c r="U115" s="407"/>
    </row>
    <row r="116" spans="1:21" s="81" customFormat="1" ht="19.5" hidden="1" customHeight="1" outlineLevel="1">
      <c r="A116" s="453">
        <v>2</v>
      </c>
      <c r="B116" s="435">
        <v>1</v>
      </c>
      <c r="C116" s="435" t="s">
        <v>49</v>
      </c>
      <c r="D116" s="92">
        <v>5</v>
      </c>
      <c r="E116" s="92">
        <v>3</v>
      </c>
      <c r="F116" s="367" t="s">
        <v>55</v>
      </c>
      <c r="G116" s="454">
        <f>'D.2-Penj-APBDesa'!K870</f>
        <v>0</v>
      </c>
      <c r="H116" s="77"/>
      <c r="I116" s="408"/>
      <c r="J116" s="408"/>
      <c r="K116" s="408"/>
      <c r="L116" s="408"/>
      <c r="M116" s="408"/>
      <c r="N116" s="408"/>
      <c r="O116" s="408"/>
      <c r="P116" s="408"/>
      <c r="Q116" s="408"/>
      <c r="R116" s="408"/>
      <c r="S116" s="408"/>
      <c r="T116" s="408"/>
      <c r="U116" s="408"/>
    </row>
    <row r="117" spans="1:21" s="80" customFormat="1" ht="33.75" customHeight="1" collapsed="1">
      <c r="A117" s="423">
        <v>2</v>
      </c>
      <c r="B117" s="424">
        <v>1</v>
      </c>
      <c r="C117" s="424" t="s">
        <v>51</v>
      </c>
      <c r="D117" s="418"/>
      <c r="E117" s="418"/>
      <c r="F117" s="433" t="s">
        <v>348</v>
      </c>
      <c r="G117" s="426">
        <f>G118</f>
        <v>0</v>
      </c>
      <c r="H117" s="79" t="s">
        <v>832</v>
      </c>
      <c r="I117" s="407"/>
      <c r="J117" s="407"/>
      <c r="K117" s="407"/>
      <c r="L117" s="407"/>
      <c r="M117" s="407"/>
      <c r="N117" s="407"/>
      <c r="O117" s="407"/>
      <c r="P117" s="407"/>
      <c r="Q117" s="407"/>
      <c r="R117" s="407"/>
      <c r="S117" s="407"/>
      <c r="T117" s="407"/>
      <c r="U117" s="407"/>
    </row>
    <row r="118" spans="1:21" s="78" customFormat="1" ht="19.5" customHeight="1">
      <c r="A118" s="453">
        <v>2</v>
      </c>
      <c r="B118" s="435">
        <v>1</v>
      </c>
      <c r="C118" s="435" t="s">
        <v>51</v>
      </c>
      <c r="D118" s="92">
        <v>5</v>
      </c>
      <c r="E118" s="92">
        <v>3</v>
      </c>
      <c r="F118" s="367" t="s">
        <v>55</v>
      </c>
      <c r="G118" s="454">
        <f>'D.2-Penj-APBDesa'!K887</f>
        <v>0</v>
      </c>
      <c r="H118" s="77"/>
      <c r="I118" s="408"/>
      <c r="J118" s="408"/>
      <c r="K118" s="408"/>
      <c r="L118" s="408"/>
      <c r="M118" s="408"/>
      <c r="N118" s="486">
        <f>G118</f>
        <v>0</v>
      </c>
      <c r="O118" s="408"/>
      <c r="P118" s="408"/>
      <c r="Q118" s="408"/>
      <c r="R118" s="408"/>
      <c r="S118" s="408"/>
      <c r="T118" s="408"/>
      <c r="U118" s="486">
        <f>SUM(I118:T118)</f>
        <v>0</v>
      </c>
    </row>
    <row r="119" spans="1:21" s="80" customFormat="1" ht="39.75" hidden="1" customHeight="1" outlineLevel="1">
      <c r="A119" s="423">
        <v>2</v>
      </c>
      <c r="B119" s="424">
        <v>1</v>
      </c>
      <c r="C119" s="424" t="s">
        <v>73</v>
      </c>
      <c r="D119" s="418"/>
      <c r="E119" s="418"/>
      <c r="F119" s="433" t="s">
        <v>603</v>
      </c>
      <c r="G119" s="426">
        <f>G120+G121</f>
        <v>0</v>
      </c>
      <c r="H119" s="79"/>
      <c r="I119" s="407"/>
      <c r="J119" s="407"/>
      <c r="K119" s="407"/>
      <c r="L119" s="407"/>
      <c r="M119" s="407"/>
      <c r="N119" s="407"/>
      <c r="O119" s="407"/>
      <c r="P119" s="407"/>
      <c r="Q119" s="407"/>
      <c r="R119" s="407"/>
      <c r="S119" s="407"/>
      <c r="T119" s="407"/>
      <c r="U119" s="407"/>
    </row>
    <row r="120" spans="1:21" s="78" customFormat="1" ht="19.5" hidden="1" customHeight="1" outlineLevel="1">
      <c r="A120" s="453">
        <v>2</v>
      </c>
      <c r="B120" s="435">
        <v>1</v>
      </c>
      <c r="C120" s="435" t="s">
        <v>73</v>
      </c>
      <c r="D120" s="92">
        <v>5</v>
      </c>
      <c r="E120" s="92">
        <v>2</v>
      </c>
      <c r="F120" s="367" t="s">
        <v>43</v>
      </c>
      <c r="G120" s="454">
        <f>'D.2-Penj-APBDesa'!K906</f>
        <v>0</v>
      </c>
      <c r="H120" s="77"/>
      <c r="I120" s="408"/>
      <c r="J120" s="408"/>
      <c r="K120" s="408"/>
      <c r="L120" s="408"/>
      <c r="M120" s="408"/>
      <c r="N120" s="408"/>
      <c r="O120" s="408"/>
      <c r="P120" s="408"/>
      <c r="Q120" s="408"/>
      <c r="R120" s="408"/>
      <c r="S120" s="408"/>
      <c r="T120" s="408"/>
      <c r="U120" s="408"/>
    </row>
    <row r="121" spans="1:21" s="78" customFormat="1" ht="19.5" hidden="1" customHeight="1" outlineLevel="1">
      <c r="A121" s="453">
        <v>2</v>
      </c>
      <c r="B121" s="435">
        <v>1</v>
      </c>
      <c r="C121" s="435" t="s">
        <v>73</v>
      </c>
      <c r="D121" s="92">
        <v>5</v>
      </c>
      <c r="E121" s="92">
        <v>3</v>
      </c>
      <c r="F121" s="367" t="s">
        <v>55</v>
      </c>
      <c r="G121" s="454">
        <f>'D.2-Penj-APBDesa'!K921</f>
        <v>0</v>
      </c>
      <c r="H121" s="77"/>
      <c r="I121" s="408"/>
      <c r="J121" s="408"/>
      <c r="K121" s="408"/>
      <c r="L121" s="408"/>
      <c r="M121" s="408"/>
      <c r="N121" s="408"/>
      <c r="O121" s="408"/>
      <c r="P121" s="408"/>
      <c r="Q121" s="408"/>
      <c r="R121" s="408"/>
      <c r="S121" s="408"/>
      <c r="T121" s="408"/>
      <c r="U121" s="408"/>
    </row>
    <row r="122" spans="1:21" s="80" customFormat="1" ht="19.5" hidden="1" customHeight="1" outlineLevel="1">
      <c r="A122" s="423">
        <v>2</v>
      </c>
      <c r="B122" s="424">
        <v>1</v>
      </c>
      <c r="C122" s="424" t="s">
        <v>75</v>
      </c>
      <c r="D122" s="418"/>
      <c r="E122" s="418"/>
      <c r="F122" s="425" t="s">
        <v>350</v>
      </c>
      <c r="G122" s="426">
        <f>G123+G124</f>
        <v>0</v>
      </c>
      <c r="H122" s="79"/>
      <c r="I122" s="407"/>
      <c r="J122" s="407"/>
      <c r="K122" s="407"/>
      <c r="L122" s="407"/>
      <c r="M122" s="407"/>
      <c r="N122" s="407"/>
      <c r="O122" s="407"/>
      <c r="P122" s="407"/>
      <c r="Q122" s="407"/>
      <c r="R122" s="407"/>
      <c r="S122" s="407"/>
      <c r="T122" s="407"/>
      <c r="U122" s="407"/>
    </row>
    <row r="123" spans="1:21" s="78" customFormat="1" ht="19.5" hidden="1" customHeight="1" outlineLevel="1">
      <c r="A123" s="453">
        <v>2</v>
      </c>
      <c r="B123" s="435">
        <v>1</v>
      </c>
      <c r="C123" s="435" t="s">
        <v>75</v>
      </c>
      <c r="D123" s="92">
        <v>5</v>
      </c>
      <c r="E123" s="92">
        <v>2</v>
      </c>
      <c r="F123" s="367" t="s">
        <v>43</v>
      </c>
      <c r="G123" s="454">
        <f>'D.2-Penj-APBDesa'!K925</f>
        <v>0</v>
      </c>
      <c r="H123" s="77"/>
      <c r="I123" s="408"/>
      <c r="J123" s="408"/>
      <c r="K123" s="408"/>
      <c r="L123" s="408"/>
      <c r="M123" s="408"/>
      <c r="N123" s="408"/>
      <c r="O123" s="408"/>
      <c r="P123" s="408"/>
      <c r="Q123" s="408"/>
      <c r="R123" s="408"/>
      <c r="S123" s="408"/>
      <c r="T123" s="408"/>
      <c r="U123" s="408"/>
    </row>
    <row r="124" spans="1:21" s="78" customFormat="1" ht="19.5" hidden="1" customHeight="1" outlineLevel="1">
      <c r="A124" s="453">
        <v>2</v>
      </c>
      <c r="B124" s="435">
        <v>1</v>
      </c>
      <c r="C124" s="435" t="s">
        <v>75</v>
      </c>
      <c r="D124" s="92">
        <v>5</v>
      </c>
      <c r="E124" s="92">
        <v>3</v>
      </c>
      <c r="F124" s="367" t="s">
        <v>55</v>
      </c>
      <c r="G124" s="454">
        <f>'D.2-Penj-APBDesa'!K939</f>
        <v>0</v>
      </c>
      <c r="H124" s="77"/>
      <c r="I124" s="408"/>
      <c r="J124" s="408"/>
      <c r="K124" s="408"/>
      <c r="L124" s="408"/>
      <c r="M124" s="408"/>
      <c r="N124" s="408"/>
      <c r="O124" s="408"/>
      <c r="P124" s="408"/>
      <c r="Q124" s="408"/>
      <c r="R124" s="408"/>
      <c r="S124" s="408"/>
      <c r="T124" s="408"/>
      <c r="U124" s="408"/>
    </row>
    <row r="125" spans="1:21" s="80" customFormat="1" ht="19.5" hidden="1" customHeight="1" outlineLevel="1">
      <c r="A125" s="423">
        <v>2</v>
      </c>
      <c r="B125" s="424">
        <v>1</v>
      </c>
      <c r="C125" s="424" t="s">
        <v>77</v>
      </c>
      <c r="D125" s="418"/>
      <c r="E125" s="418"/>
      <c r="F125" s="425" t="s">
        <v>351</v>
      </c>
      <c r="G125" s="382">
        <f>G126</f>
        <v>0</v>
      </c>
      <c r="H125" s="79"/>
      <c r="I125" s="407"/>
      <c r="J125" s="407"/>
      <c r="K125" s="407"/>
      <c r="L125" s="407"/>
      <c r="M125" s="407"/>
      <c r="N125" s="407"/>
      <c r="O125" s="407"/>
      <c r="P125" s="407"/>
      <c r="Q125" s="407"/>
      <c r="R125" s="407"/>
      <c r="S125" s="407"/>
      <c r="T125" s="407"/>
      <c r="U125" s="407"/>
    </row>
    <row r="126" spans="1:21" s="78" customFormat="1" ht="19.5" hidden="1" customHeight="1" outlineLevel="1">
      <c r="A126" s="423">
        <v>2</v>
      </c>
      <c r="B126" s="424">
        <v>1</v>
      </c>
      <c r="C126" s="424" t="s">
        <v>77</v>
      </c>
      <c r="D126" s="92">
        <v>5</v>
      </c>
      <c r="E126" s="92">
        <v>2</v>
      </c>
      <c r="F126" s="367" t="s">
        <v>43</v>
      </c>
      <c r="G126" s="454">
        <f>'D.2-Penj-APBDesa'!K943</f>
        <v>0</v>
      </c>
      <c r="H126" s="77"/>
      <c r="I126" s="408"/>
      <c r="J126" s="408"/>
      <c r="K126" s="408"/>
      <c r="L126" s="408"/>
      <c r="M126" s="408"/>
      <c r="N126" s="408"/>
      <c r="O126" s="408"/>
      <c r="P126" s="408"/>
      <c r="Q126" s="408"/>
      <c r="R126" s="408"/>
      <c r="S126" s="408"/>
      <c r="T126" s="408"/>
      <c r="U126" s="408"/>
    </row>
    <row r="127" spans="1:21" s="80" customFormat="1" ht="19.5" hidden="1" customHeight="1" outlineLevel="1">
      <c r="A127" s="423">
        <v>2</v>
      </c>
      <c r="B127" s="424">
        <v>1</v>
      </c>
      <c r="C127" s="424" t="s">
        <v>585</v>
      </c>
      <c r="D127" s="418"/>
      <c r="E127" s="418"/>
      <c r="F127" s="433" t="s">
        <v>604</v>
      </c>
      <c r="G127" s="426">
        <f>G128+G129</f>
        <v>0</v>
      </c>
      <c r="H127" s="79"/>
      <c r="I127" s="407"/>
      <c r="J127" s="407"/>
      <c r="K127" s="407"/>
      <c r="L127" s="407"/>
      <c r="M127" s="407"/>
      <c r="N127" s="407"/>
      <c r="O127" s="407"/>
      <c r="P127" s="407"/>
      <c r="Q127" s="407"/>
      <c r="R127" s="407"/>
      <c r="S127" s="407"/>
      <c r="T127" s="407"/>
      <c r="U127" s="407"/>
    </row>
    <row r="128" spans="1:21" s="78" customFormat="1" ht="19.5" hidden="1" customHeight="1" outlineLevel="1">
      <c r="A128" s="453">
        <v>2</v>
      </c>
      <c r="B128" s="435">
        <v>1</v>
      </c>
      <c r="C128" s="435" t="s">
        <v>585</v>
      </c>
      <c r="D128" s="92">
        <v>5</v>
      </c>
      <c r="E128" s="92">
        <v>2</v>
      </c>
      <c r="F128" s="367" t="s">
        <v>43</v>
      </c>
      <c r="G128" s="454">
        <f>'D.2-Penj-APBDesa'!K947</f>
        <v>0</v>
      </c>
      <c r="H128" s="77"/>
      <c r="I128" s="408"/>
      <c r="J128" s="408"/>
      <c r="K128" s="408"/>
      <c r="L128" s="408"/>
      <c r="M128" s="408"/>
      <c r="N128" s="408"/>
      <c r="O128" s="408"/>
      <c r="P128" s="408"/>
      <c r="Q128" s="408"/>
      <c r="R128" s="408"/>
      <c r="S128" s="408"/>
      <c r="T128" s="408"/>
      <c r="U128" s="408"/>
    </row>
    <row r="129" spans="1:21" s="78" customFormat="1" ht="19.5" hidden="1" customHeight="1" outlineLevel="1">
      <c r="A129" s="453">
        <v>2</v>
      </c>
      <c r="B129" s="435">
        <v>1</v>
      </c>
      <c r="C129" s="435" t="s">
        <v>585</v>
      </c>
      <c r="D129" s="92">
        <v>5</v>
      </c>
      <c r="E129" s="92">
        <v>3</v>
      </c>
      <c r="F129" s="367" t="s">
        <v>55</v>
      </c>
      <c r="G129" s="454">
        <f>'D.2-Penj-APBDesa'!K966</f>
        <v>0</v>
      </c>
      <c r="H129" s="77"/>
      <c r="I129" s="408"/>
      <c r="J129" s="408"/>
      <c r="K129" s="408"/>
      <c r="L129" s="408"/>
      <c r="M129" s="408"/>
      <c r="N129" s="408"/>
      <c r="O129" s="408"/>
      <c r="P129" s="408"/>
      <c r="Q129" s="408"/>
      <c r="R129" s="408"/>
      <c r="S129" s="408"/>
      <c r="T129" s="408"/>
      <c r="U129" s="408"/>
    </row>
    <row r="130" spans="1:21" s="74" customFormat="1" ht="19.5" customHeight="1" collapsed="1">
      <c r="A130" s="455">
        <v>2</v>
      </c>
      <c r="B130" s="444">
        <v>2</v>
      </c>
      <c r="C130" s="444"/>
      <c r="D130" s="380"/>
      <c r="E130" s="380"/>
      <c r="F130" s="456" t="s">
        <v>352</v>
      </c>
      <c r="G130" s="457">
        <f>G131+G134+G137+G139+G141+G143+G145+G147+G149+G151</f>
        <v>42000000</v>
      </c>
      <c r="H130" s="73"/>
      <c r="I130" s="405"/>
      <c r="J130" s="405"/>
      <c r="K130" s="405"/>
      <c r="L130" s="405"/>
      <c r="M130" s="405"/>
      <c r="N130" s="405"/>
      <c r="O130" s="405"/>
      <c r="P130" s="405"/>
      <c r="Q130" s="405"/>
      <c r="R130" s="405"/>
      <c r="S130" s="405"/>
      <c r="T130" s="405"/>
      <c r="U130" s="405"/>
    </row>
    <row r="131" spans="1:21" s="80" customFormat="1" ht="62.25" hidden="1" customHeight="1" outlineLevel="1">
      <c r="A131" s="423">
        <v>2</v>
      </c>
      <c r="B131" s="424">
        <v>2</v>
      </c>
      <c r="C131" s="424" t="s">
        <v>34</v>
      </c>
      <c r="D131" s="418"/>
      <c r="E131" s="418"/>
      <c r="F131" s="433" t="s">
        <v>605</v>
      </c>
      <c r="G131" s="426">
        <f>G132</f>
        <v>0</v>
      </c>
      <c r="H131" s="79"/>
      <c r="I131" s="407"/>
      <c r="J131" s="407"/>
      <c r="K131" s="407"/>
      <c r="L131" s="407"/>
      <c r="M131" s="407"/>
      <c r="N131" s="407"/>
      <c r="O131" s="407"/>
      <c r="P131" s="407"/>
      <c r="Q131" s="407"/>
      <c r="R131" s="407"/>
      <c r="S131" s="407"/>
      <c r="T131" s="407"/>
      <c r="U131" s="407"/>
    </row>
    <row r="132" spans="1:21" s="78" customFormat="1" ht="19.5" hidden="1" customHeight="1" outlineLevel="1">
      <c r="A132" s="453">
        <v>2</v>
      </c>
      <c r="B132" s="435">
        <v>2</v>
      </c>
      <c r="C132" s="435" t="s">
        <v>34</v>
      </c>
      <c r="D132" s="92">
        <v>5</v>
      </c>
      <c r="E132" s="92">
        <v>2</v>
      </c>
      <c r="F132" s="367" t="s">
        <v>43</v>
      </c>
      <c r="G132" s="454">
        <f>'D.2-Penj-APBDesa'!K975</f>
        <v>0</v>
      </c>
      <c r="H132" s="77"/>
      <c r="I132" s="408"/>
      <c r="J132" s="408"/>
      <c r="K132" s="408"/>
      <c r="L132" s="408"/>
      <c r="M132" s="408"/>
      <c r="N132" s="408"/>
      <c r="O132" s="408"/>
      <c r="P132" s="408"/>
      <c r="Q132" s="408"/>
      <c r="R132" s="408"/>
      <c r="S132" s="408"/>
      <c r="T132" s="408"/>
      <c r="U132" s="408"/>
    </row>
    <row r="133" spans="1:21" s="78" customFormat="1" ht="19.5" hidden="1" customHeight="1" outlineLevel="1">
      <c r="A133" s="453">
        <v>2</v>
      </c>
      <c r="B133" s="435">
        <v>2</v>
      </c>
      <c r="C133" s="435" t="s">
        <v>34</v>
      </c>
      <c r="D133" s="92">
        <v>5</v>
      </c>
      <c r="E133" s="92">
        <v>3</v>
      </c>
      <c r="F133" s="367" t="s">
        <v>55</v>
      </c>
      <c r="G133" s="454">
        <f>'D.2-Penj-APBDesa'!K1013</f>
        <v>0</v>
      </c>
      <c r="H133" s="77"/>
      <c r="I133" s="408"/>
      <c r="J133" s="408"/>
      <c r="K133" s="408"/>
      <c r="L133" s="408"/>
      <c r="M133" s="408"/>
      <c r="N133" s="408"/>
      <c r="O133" s="408"/>
      <c r="P133" s="408"/>
      <c r="Q133" s="408"/>
      <c r="R133" s="408"/>
      <c r="S133" s="408"/>
      <c r="T133" s="408"/>
      <c r="U133" s="408"/>
    </row>
    <row r="134" spans="1:21" s="80" customFormat="1" ht="31.5" customHeight="1" collapsed="1">
      <c r="A134" s="423">
        <v>2</v>
      </c>
      <c r="B134" s="424">
        <v>2</v>
      </c>
      <c r="C134" s="424" t="s">
        <v>37</v>
      </c>
      <c r="D134" s="418"/>
      <c r="E134" s="418"/>
      <c r="F134" s="433" t="s">
        <v>606</v>
      </c>
      <c r="G134" s="426">
        <f>G136+G135</f>
        <v>42000000</v>
      </c>
      <c r="H134" s="79" t="s">
        <v>48</v>
      </c>
      <c r="I134" s="407"/>
      <c r="J134" s="407"/>
      <c r="K134" s="407"/>
      <c r="L134" s="407"/>
      <c r="M134" s="407"/>
      <c r="N134" s="407"/>
      <c r="O134" s="407"/>
      <c r="P134" s="407"/>
      <c r="Q134" s="407"/>
      <c r="R134" s="407"/>
      <c r="S134" s="407"/>
      <c r="T134" s="407"/>
      <c r="U134" s="407"/>
    </row>
    <row r="135" spans="1:21" s="78" customFormat="1" ht="19.5" customHeight="1">
      <c r="A135" s="453">
        <v>2</v>
      </c>
      <c r="B135" s="435">
        <v>2</v>
      </c>
      <c r="C135" s="435" t="s">
        <v>37</v>
      </c>
      <c r="D135" s="92">
        <v>5</v>
      </c>
      <c r="E135" s="92">
        <v>2</v>
      </c>
      <c r="F135" s="367" t="s">
        <v>43</v>
      </c>
      <c r="G135" s="454">
        <f>'D.2-Penj-APBDesa'!K1017</f>
        <v>42000000</v>
      </c>
      <c r="H135" s="77"/>
      <c r="I135" s="407"/>
      <c r="J135" s="407"/>
      <c r="K135" s="486">
        <f>G135/4</f>
        <v>10500000</v>
      </c>
      <c r="L135" s="408"/>
      <c r="M135" s="408"/>
      <c r="N135" s="486">
        <f>K135</f>
        <v>10500000</v>
      </c>
      <c r="O135" s="408"/>
      <c r="P135" s="408"/>
      <c r="Q135" s="486">
        <f>N135</f>
        <v>10500000</v>
      </c>
      <c r="R135" s="408"/>
      <c r="S135" s="408"/>
      <c r="T135" s="486">
        <f>Q135</f>
        <v>10500000</v>
      </c>
      <c r="U135" s="486">
        <f>SUM(I135:T135)</f>
        <v>42000000</v>
      </c>
    </row>
    <row r="136" spans="1:21" s="78" customFormat="1" ht="19.5" customHeight="1">
      <c r="A136" s="453">
        <v>2</v>
      </c>
      <c r="B136" s="435">
        <v>2</v>
      </c>
      <c r="C136" s="435" t="s">
        <v>37</v>
      </c>
      <c r="D136" s="92">
        <v>5</v>
      </c>
      <c r="E136" s="92">
        <v>3</v>
      </c>
      <c r="F136" s="367" t="s">
        <v>55</v>
      </c>
      <c r="G136" s="454">
        <f>'D.2-Penj-APBDesa'!K1036</f>
        <v>0</v>
      </c>
      <c r="H136" s="77"/>
      <c r="I136" s="408"/>
      <c r="J136" s="408"/>
      <c r="K136" s="408"/>
      <c r="L136" s="408"/>
      <c r="M136" s="408"/>
      <c r="N136" s="408"/>
      <c r="O136" s="408"/>
      <c r="P136" s="408"/>
      <c r="Q136" s="408"/>
      <c r="R136" s="408"/>
      <c r="S136" s="408"/>
      <c r="T136" s="408"/>
      <c r="U136" s="408"/>
    </row>
    <row r="137" spans="1:21" s="80" customFormat="1" ht="43.5" hidden="1" customHeight="1" outlineLevel="1">
      <c r="A137" s="423">
        <v>2</v>
      </c>
      <c r="B137" s="424">
        <v>2</v>
      </c>
      <c r="C137" s="424" t="s">
        <v>39</v>
      </c>
      <c r="D137" s="418"/>
      <c r="E137" s="418"/>
      <c r="F137" s="433" t="s">
        <v>607</v>
      </c>
      <c r="G137" s="426">
        <f>G138</f>
        <v>0</v>
      </c>
      <c r="H137" s="79"/>
      <c r="I137" s="407"/>
      <c r="J137" s="407"/>
      <c r="K137" s="407"/>
      <c r="L137" s="407"/>
      <c r="M137" s="407"/>
      <c r="N137" s="407"/>
      <c r="O137" s="407"/>
      <c r="P137" s="407"/>
      <c r="Q137" s="407"/>
      <c r="R137" s="407"/>
      <c r="S137" s="407"/>
      <c r="T137" s="407"/>
      <c r="U137" s="407"/>
    </row>
    <row r="138" spans="1:21" s="78" customFormat="1" ht="19.5" hidden="1" customHeight="1" outlineLevel="1">
      <c r="A138" s="453">
        <v>2</v>
      </c>
      <c r="B138" s="435">
        <v>2</v>
      </c>
      <c r="C138" s="435" t="s">
        <v>39</v>
      </c>
      <c r="D138" s="92">
        <v>5</v>
      </c>
      <c r="E138" s="92">
        <v>2</v>
      </c>
      <c r="F138" s="367" t="s">
        <v>43</v>
      </c>
      <c r="G138" s="454">
        <f>'D.2-Penj-APBDesa'!K1041</f>
        <v>0</v>
      </c>
      <c r="H138" s="77"/>
      <c r="I138" s="408"/>
      <c r="J138" s="408"/>
      <c r="K138" s="408"/>
      <c r="L138" s="408"/>
      <c r="M138" s="408"/>
      <c r="N138" s="408"/>
      <c r="O138" s="408"/>
      <c r="P138" s="408"/>
      <c r="Q138" s="408"/>
      <c r="R138" s="408"/>
      <c r="S138" s="408"/>
      <c r="T138" s="408"/>
      <c r="U138" s="408"/>
    </row>
    <row r="139" spans="1:21" s="80" customFormat="1" ht="19.5" hidden="1" customHeight="1" outlineLevel="1">
      <c r="A139" s="423">
        <v>2</v>
      </c>
      <c r="B139" s="424">
        <v>2</v>
      </c>
      <c r="C139" s="424" t="s">
        <v>41</v>
      </c>
      <c r="D139" s="418"/>
      <c r="E139" s="418"/>
      <c r="F139" s="433" t="s">
        <v>356</v>
      </c>
      <c r="G139" s="426">
        <f>G140</f>
        <v>0</v>
      </c>
      <c r="H139" s="79"/>
      <c r="I139" s="407"/>
      <c r="J139" s="407"/>
      <c r="K139" s="407"/>
      <c r="L139" s="407"/>
      <c r="M139" s="407"/>
      <c r="N139" s="407"/>
      <c r="O139" s="407"/>
      <c r="P139" s="407"/>
      <c r="Q139" s="407"/>
      <c r="R139" s="407"/>
      <c r="S139" s="407"/>
      <c r="T139" s="407"/>
      <c r="U139" s="407"/>
    </row>
    <row r="140" spans="1:21" s="78" customFormat="1" ht="19.5" hidden="1" customHeight="1" outlineLevel="1">
      <c r="A140" s="453">
        <v>2</v>
      </c>
      <c r="B140" s="435">
        <v>2</v>
      </c>
      <c r="C140" s="435" t="s">
        <v>41</v>
      </c>
      <c r="D140" s="92">
        <v>5</v>
      </c>
      <c r="E140" s="92">
        <v>2</v>
      </c>
      <c r="F140" s="367" t="s">
        <v>43</v>
      </c>
      <c r="G140" s="454">
        <f>'D.2-Penj-APBDesa'!K1064</f>
        <v>0</v>
      </c>
      <c r="H140" s="77"/>
      <c r="I140" s="408"/>
      <c r="J140" s="408"/>
      <c r="K140" s="408"/>
      <c r="L140" s="408"/>
      <c r="M140" s="408"/>
      <c r="N140" s="408"/>
      <c r="O140" s="408"/>
      <c r="P140" s="408"/>
      <c r="Q140" s="408"/>
      <c r="R140" s="408"/>
      <c r="S140" s="408"/>
      <c r="T140" s="408"/>
      <c r="U140" s="408"/>
    </row>
    <row r="141" spans="1:21" s="80" customFormat="1" ht="19.5" hidden="1" customHeight="1" outlineLevel="1">
      <c r="A141" s="423">
        <v>2</v>
      </c>
      <c r="B141" s="424">
        <v>2</v>
      </c>
      <c r="C141" s="424" t="s">
        <v>45</v>
      </c>
      <c r="D141" s="418"/>
      <c r="E141" s="418"/>
      <c r="F141" s="433" t="s">
        <v>357</v>
      </c>
      <c r="G141" s="426">
        <f>G142</f>
        <v>0</v>
      </c>
      <c r="H141" s="79"/>
      <c r="I141" s="407"/>
      <c r="J141" s="407"/>
      <c r="K141" s="407"/>
      <c r="L141" s="407"/>
      <c r="M141" s="407"/>
      <c r="N141" s="407"/>
      <c r="O141" s="407"/>
      <c r="P141" s="407"/>
      <c r="Q141" s="407"/>
      <c r="R141" s="407"/>
      <c r="S141" s="407"/>
      <c r="T141" s="407"/>
      <c r="U141" s="407"/>
    </row>
    <row r="142" spans="1:21" s="78" customFormat="1" ht="19.5" hidden="1" customHeight="1" outlineLevel="1">
      <c r="A142" s="453">
        <v>2</v>
      </c>
      <c r="B142" s="435">
        <v>2</v>
      </c>
      <c r="C142" s="435" t="s">
        <v>45</v>
      </c>
      <c r="D142" s="92">
        <v>5</v>
      </c>
      <c r="E142" s="92">
        <v>2</v>
      </c>
      <c r="F142" s="367" t="s">
        <v>43</v>
      </c>
      <c r="G142" s="454">
        <f>'D.2-Penj-APBDesa'!K1101</f>
        <v>0</v>
      </c>
      <c r="H142" s="77"/>
      <c r="I142" s="408"/>
      <c r="J142" s="408"/>
      <c r="K142" s="408"/>
      <c r="L142" s="408"/>
      <c r="M142" s="408"/>
      <c r="N142" s="408"/>
      <c r="O142" s="408"/>
      <c r="P142" s="408"/>
      <c r="Q142" s="408"/>
      <c r="R142" s="408"/>
      <c r="S142" s="408"/>
      <c r="T142" s="408"/>
      <c r="U142" s="408"/>
    </row>
    <row r="143" spans="1:21" s="80" customFormat="1" ht="19.5" hidden="1" customHeight="1" outlineLevel="1">
      <c r="A143" s="423">
        <v>2</v>
      </c>
      <c r="B143" s="424">
        <v>2</v>
      </c>
      <c r="C143" s="424" t="s">
        <v>49</v>
      </c>
      <c r="D143" s="418"/>
      <c r="E143" s="418"/>
      <c r="F143" s="433" t="s">
        <v>358</v>
      </c>
      <c r="G143" s="426">
        <f>G144</f>
        <v>0</v>
      </c>
      <c r="H143" s="79"/>
      <c r="I143" s="407"/>
      <c r="J143" s="407"/>
      <c r="K143" s="407"/>
      <c r="L143" s="407"/>
      <c r="M143" s="407"/>
      <c r="N143" s="407"/>
      <c r="O143" s="407"/>
      <c r="P143" s="407"/>
      <c r="Q143" s="407"/>
      <c r="R143" s="407"/>
      <c r="S143" s="407"/>
      <c r="T143" s="407"/>
      <c r="U143" s="407"/>
    </row>
    <row r="144" spans="1:21" s="78" customFormat="1" ht="19.5" hidden="1" customHeight="1" outlineLevel="1">
      <c r="A144" s="453">
        <v>2</v>
      </c>
      <c r="B144" s="435">
        <v>2</v>
      </c>
      <c r="C144" s="435" t="s">
        <v>49</v>
      </c>
      <c r="D144" s="92">
        <v>5</v>
      </c>
      <c r="E144" s="92">
        <v>2</v>
      </c>
      <c r="F144" s="367" t="s">
        <v>43</v>
      </c>
      <c r="G144" s="454">
        <f>'D.2-Penj-APBDesa'!K1122</f>
        <v>0</v>
      </c>
      <c r="H144" s="77"/>
      <c r="I144" s="408"/>
      <c r="J144" s="408"/>
      <c r="K144" s="408"/>
      <c r="L144" s="408"/>
      <c r="M144" s="408"/>
      <c r="N144" s="408"/>
      <c r="O144" s="408"/>
      <c r="P144" s="408"/>
      <c r="Q144" s="408"/>
      <c r="R144" s="408"/>
      <c r="S144" s="408"/>
      <c r="T144" s="408"/>
      <c r="U144" s="408"/>
    </row>
    <row r="145" spans="1:21" s="80" customFormat="1" ht="19.5" hidden="1" customHeight="1" outlineLevel="1">
      <c r="A145" s="423">
        <v>2</v>
      </c>
      <c r="B145" s="424">
        <v>2</v>
      </c>
      <c r="C145" s="424" t="s">
        <v>51</v>
      </c>
      <c r="D145" s="418"/>
      <c r="E145" s="418"/>
      <c r="F145" s="433" t="s">
        <v>359</v>
      </c>
      <c r="G145" s="426">
        <f>G146</f>
        <v>0</v>
      </c>
      <c r="H145" s="79"/>
      <c r="I145" s="407"/>
      <c r="J145" s="407"/>
      <c r="K145" s="407"/>
      <c r="L145" s="407"/>
      <c r="M145" s="407"/>
      <c r="N145" s="407"/>
      <c r="O145" s="407"/>
      <c r="P145" s="407"/>
      <c r="Q145" s="407"/>
      <c r="R145" s="407"/>
      <c r="S145" s="407"/>
      <c r="T145" s="407"/>
      <c r="U145" s="407"/>
    </row>
    <row r="146" spans="1:21" s="78" customFormat="1" ht="19.5" hidden="1" customHeight="1" outlineLevel="1">
      <c r="A146" s="453">
        <v>2</v>
      </c>
      <c r="B146" s="435">
        <v>2</v>
      </c>
      <c r="C146" s="435" t="s">
        <v>51</v>
      </c>
      <c r="D146" s="92">
        <v>5</v>
      </c>
      <c r="E146" s="92">
        <v>2</v>
      </c>
      <c r="F146" s="367" t="s">
        <v>43</v>
      </c>
      <c r="G146" s="454">
        <f>'D.2-Penj-APBDesa'!K1141</f>
        <v>0</v>
      </c>
      <c r="H146" s="77"/>
      <c r="I146" s="408"/>
      <c r="J146" s="408"/>
      <c r="K146" s="408"/>
      <c r="L146" s="408"/>
      <c r="M146" s="408"/>
      <c r="N146" s="408"/>
      <c r="O146" s="408"/>
      <c r="P146" s="408"/>
      <c r="Q146" s="408"/>
      <c r="R146" s="408"/>
      <c r="S146" s="408"/>
      <c r="T146" s="408"/>
      <c r="U146" s="408"/>
    </row>
    <row r="147" spans="1:21" s="80" customFormat="1" ht="19.5" hidden="1" customHeight="1" outlineLevel="1">
      <c r="A147" s="423">
        <v>2</v>
      </c>
      <c r="B147" s="424">
        <v>2</v>
      </c>
      <c r="C147" s="424" t="s">
        <v>73</v>
      </c>
      <c r="D147" s="418"/>
      <c r="E147" s="418"/>
      <c r="F147" s="433" t="s">
        <v>360</v>
      </c>
      <c r="G147" s="426">
        <f>G148</f>
        <v>0</v>
      </c>
      <c r="H147" s="79"/>
      <c r="I147" s="407"/>
      <c r="J147" s="407"/>
      <c r="K147" s="407"/>
      <c r="L147" s="407"/>
      <c r="M147" s="407"/>
      <c r="N147" s="407"/>
      <c r="O147" s="407"/>
      <c r="P147" s="407"/>
      <c r="Q147" s="407"/>
      <c r="R147" s="407"/>
      <c r="S147" s="407"/>
      <c r="T147" s="407"/>
      <c r="U147" s="407"/>
    </row>
    <row r="148" spans="1:21" s="78" customFormat="1" ht="19.5" hidden="1" customHeight="1" outlineLevel="1">
      <c r="A148" s="453">
        <v>2</v>
      </c>
      <c r="B148" s="435">
        <v>2</v>
      </c>
      <c r="C148" s="424" t="s">
        <v>73</v>
      </c>
      <c r="D148" s="92">
        <v>5</v>
      </c>
      <c r="E148" s="92">
        <v>2</v>
      </c>
      <c r="F148" s="367" t="s">
        <v>43</v>
      </c>
      <c r="G148" s="454">
        <f>'D.2-Penj-APBDesa'!K1162</f>
        <v>0</v>
      </c>
      <c r="H148" s="77"/>
      <c r="I148" s="408"/>
      <c r="J148" s="408"/>
      <c r="K148" s="408"/>
      <c r="L148" s="408"/>
      <c r="M148" s="408"/>
      <c r="N148" s="408"/>
      <c r="O148" s="408"/>
      <c r="P148" s="408"/>
      <c r="Q148" s="408"/>
      <c r="R148" s="408"/>
      <c r="S148" s="408"/>
      <c r="T148" s="408"/>
      <c r="U148" s="408"/>
    </row>
    <row r="149" spans="1:21" s="80" customFormat="1" ht="39.75" hidden="1" customHeight="1" outlineLevel="1">
      <c r="A149" s="423">
        <v>2</v>
      </c>
      <c r="B149" s="424">
        <v>2</v>
      </c>
      <c r="C149" s="424" t="s">
        <v>75</v>
      </c>
      <c r="D149" s="418"/>
      <c r="E149" s="418"/>
      <c r="F149" s="433" t="s">
        <v>361</v>
      </c>
      <c r="G149" s="426">
        <f>G150</f>
        <v>0</v>
      </c>
      <c r="H149" s="79"/>
      <c r="I149" s="407"/>
      <c r="J149" s="407"/>
      <c r="K149" s="407"/>
      <c r="L149" s="407"/>
      <c r="M149" s="407"/>
      <c r="N149" s="407"/>
      <c r="O149" s="407"/>
      <c r="P149" s="407"/>
      <c r="Q149" s="407"/>
      <c r="R149" s="407"/>
      <c r="S149" s="407"/>
      <c r="T149" s="407"/>
      <c r="U149" s="407"/>
    </row>
    <row r="150" spans="1:21" s="81" customFormat="1" ht="19.5" hidden="1" customHeight="1" outlineLevel="1">
      <c r="A150" s="453">
        <v>2</v>
      </c>
      <c r="B150" s="435">
        <v>2</v>
      </c>
      <c r="C150" s="435" t="s">
        <v>75</v>
      </c>
      <c r="D150" s="92">
        <v>5</v>
      </c>
      <c r="E150" s="92">
        <v>3</v>
      </c>
      <c r="F150" s="367" t="s">
        <v>55</v>
      </c>
      <c r="G150" s="454">
        <f>'D.2-Penj-APBDesa'!K1170</f>
        <v>0</v>
      </c>
      <c r="H150" s="77"/>
      <c r="I150" s="408"/>
      <c r="J150" s="408"/>
      <c r="K150" s="408"/>
      <c r="L150" s="408"/>
      <c r="M150" s="408"/>
      <c r="N150" s="408"/>
      <c r="O150" s="408"/>
      <c r="P150" s="408"/>
      <c r="Q150" s="408"/>
      <c r="R150" s="408"/>
      <c r="S150" s="408"/>
      <c r="T150" s="408"/>
      <c r="U150" s="408"/>
    </row>
    <row r="151" spans="1:21" s="80" customFormat="1" ht="20.100000000000001" hidden="1" customHeight="1" outlineLevel="1">
      <c r="A151" s="423">
        <v>2</v>
      </c>
      <c r="B151" s="424">
        <v>2</v>
      </c>
      <c r="C151" s="424" t="s">
        <v>585</v>
      </c>
      <c r="D151" s="418"/>
      <c r="E151" s="418"/>
      <c r="F151" s="433" t="s">
        <v>608</v>
      </c>
      <c r="G151" s="426">
        <f>G152+G153</f>
        <v>0</v>
      </c>
      <c r="H151" s="79"/>
      <c r="I151" s="407"/>
      <c r="J151" s="407"/>
      <c r="K151" s="407"/>
      <c r="L151" s="407"/>
      <c r="M151" s="407"/>
      <c r="N151" s="407"/>
      <c r="O151" s="407"/>
      <c r="P151" s="407"/>
      <c r="Q151" s="407"/>
      <c r="R151" s="407"/>
      <c r="S151" s="407"/>
      <c r="T151" s="407"/>
      <c r="U151" s="407"/>
    </row>
    <row r="152" spans="1:21" s="78" customFormat="1" ht="20.100000000000001" hidden="1" customHeight="1" outlineLevel="1">
      <c r="A152" s="453">
        <v>2</v>
      </c>
      <c r="B152" s="435">
        <v>2</v>
      </c>
      <c r="C152" s="435" t="s">
        <v>585</v>
      </c>
      <c r="D152" s="92">
        <v>5</v>
      </c>
      <c r="E152" s="92">
        <v>2</v>
      </c>
      <c r="F152" s="367" t="s">
        <v>43</v>
      </c>
      <c r="G152" s="454">
        <f>'D.2-Penj-APBDesa'!K1197</f>
        <v>0</v>
      </c>
      <c r="H152" s="77"/>
      <c r="I152" s="408"/>
      <c r="J152" s="408"/>
      <c r="K152" s="408"/>
      <c r="L152" s="408"/>
      <c r="M152" s="408"/>
      <c r="N152" s="408"/>
      <c r="O152" s="408"/>
      <c r="P152" s="408"/>
      <c r="Q152" s="408"/>
      <c r="R152" s="408"/>
      <c r="S152" s="408"/>
      <c r="T152" s="408"/>
      <c r="U152" s="408"/>
    </row>
    <row r="153" spans="1:21" s="78" customFormat="1" ht="20.100000000000001" hidden="1" customHeight="1" outlineLevel="1">
      <c r="A153" s="453">
        <v>2</v>
      </c>
      <c r="B153" s="435">
        <v>2</v>
      </c>
      <c r="C153" s="435" t="s">
        <v>585</v>
      </c>
      <c r="D153" s="92">
        <v>5</v>
      </c>
      <c r="E153" s="92">
        <v>3</v>
      </c>
      <c r="F153" s="367" t="s">
        <v>55</v>
      </c>
      <c r="G153" s="454"/>
      <c r="H153" s="77"/>
      <c r="I153" s="408"/>
      <c r="J153" s="408"/>
      <c r="K153" s="408"/>
      <c r="L153" s="408"/>
      <c r="M153" s="408"/>
      <c r="N153" s="408"/>
      <c r="O153" s="408"/>
      <c r="P153" s="408"/>
      <c r="Q153" s="408"/>
      <c r="R153" s="408"/>
      <c r="S153" s="408"/>
      <c r="T153" s="408"/>
      <c r="U153" s="408"/>
    </row>
    <row r="154" spans="1:21" s="74" customFormat="1" ht="20.100000000000001" customHeight="1" collapsed="1">
      <c r="A154" s="455">
        <v>2</v>
      </c>
      <c r="B154" s="444">
        <v>3</v>
      </c>
      <c r="C154" s="452"/>
      <c r="D154" s="380"/>
      <c r="E154" s="380"/>
      <c r="F154" s="456" t="s">
        <v>362</v>
      </c>
      <c r="G154" s="447" t="e">
        <f>G155+G157+G159+G161+G163+G165+G167+G169+G171+G173+G175+G177+G179+G181+G183+G185+G178+G189+G191</f>
        <v>#REF!</v>
      </c>
      <c r="H154" s="73"/>
      <c r="I154" s="405"/>
      <c r="J154" s="405"/>
      <c r="K154" s="405"/>
      <c r="L154" s="405"/>
      <c r="M154" s="405"/>
      <c r="N154" s="405"/>
      <c r="O154" s="405"/>
      <c r="P154" s="405"/>
      <c r="Q154" s="405"/>
      <c r="R154" s="405"/>
      <c r="S154" s="405"/>
      <c r="T154" s="405"/>
      <c r="U154" s="405"/>
    </row>
    <row r="155" spans="1:21" s="80" customFormat="1" ht="20.100000000000001" hidden="1" customHeight="1" outlineLevel="1">
      <c r="A155" s="423">
        <v>2</v>
      </c>
      <c r="B155" s="424">
        <v>3</v>
      </c>
      <c r="C155" s="424" t="s">
        <v>34</v>
      </c>
      <c r="D155" s="418"/>
      <c r="E155" s="418"/>
      <c r="F155" s="433" t="s">
        <v>363</v>
      </c>
      <c r="G155" s="426">
        <f>G156</f>
        <v>0</v>
      </c>
      <c r="H155" s="79"/>
      <c r="I155" s="407"/>
      <c r="J155" s="407"/>
      <c r="K155" s="407"/>
      <c r="L155" s="407"/>
      <c r="M155" s="407"/>
      <c r="N155" s="407"/>
      <c r="O155" s="407"/>
      <c r="P155" s="407"/>
      <c r="Q155" s="407"/>
      <c r="R155" s="407"/>
      <c r="S155" s="407"/>
      <c r="T155" s="407"/>
      <c r="U155" s="407"/>
    </row>
    <row r="156" spans="1:21" s="78" customFormat="1" ht="20.100000000000001" hidden="1" customHeight="1" outlineLevel="1">
      <c r="A156" s="453">
        <v>2</v>
      </c>
      <c r="B156" s="435">
        <v>3</v>
      </c>
      <c r="C156" s="435" t="s">
        <v>34</v>
      </c>
      <c r="D156" s="92">
        <v>5</v>
      </c>
      <c r="E156" s="92">
        <v>2</v>
      </c>
      <c r="F156" s="367" t="s">
        <v>43</v>
      </c>
      <c r="G156" s="454">
        <f>'D.2-Penj-APBDesa'!K1235</f>
        <v>0</v>
      </c>
      <c r="H156" s="77"/>
      <c r="I156" s="408"/>
      <c r="J156" s="408"/>
      <c r="K156" s="408"/>
      <c r="L156" s="408"/>
      <c r="M156" s="408"/>
      <c r="N156" s="408"/>
      <c r="O156" s="408"/>
      <c r="P156" s="408"/>
      <c r="Q156" s="408"/>
      <c r="R156" s="408"/>
      <c r="S156" s="408"/>
      <c r="T156" s="408"/>
      <c r="U156" s="408"/>
    </row>
    <row r="157" spans="1:21" s="80" customFormat="1" ht="20.100000000000001" hidden="1" customHeight="1" outlineLevel="1">
      <c r="A157" s="423">
        <v>2</v>
      </c>
      <c r="B157" s="424">
        <v>3</v>
      </c>
      <c r="C157" s="424" t="s">
        <v>37</v>
      </c>
      <c r="D157" s="418"/>
      <c r="E157" s="418"/>
      <c r="F157" s="433" t="s">
        <v>364</v>
      </c>
      <c r="G157" s="426">
        <f>G158</f>
        <v>0</v>
      </c>
      <c r="H157" s="79"/>
      <c r="I157" s="407"/>
      <c r="J157" s="407"/>
      <c r="K157" s="407"/>
      <c r="L157" s="407"/>
      <c r="M157" s="407"/>
      <c r="N157" s="407"/>
      <c r="O157" s="407"/>
      <c r="P157" s="407"/>
      <c r="Q157" s="407"/>
      <c r="R157" s="407"/>
      <c r="S157" s="407"/>
      <c r="T157" s="407"/>
      <c r="U157" s="407"/>
    </row>
    <row r="158" spans="1:21" s="78" customFormat="1" ht="20.100000000000001" hidden="1" customHeight="1" outlineLevel="1">
      <c r="A158" s="453">
        <v>2</v>
      </c>
      <c r="B158" s="435">
        <v>3</v>
      </c>
      <c r="C158" s="435" t="s">
        <v>37</v>
      </c>
      <c r="D158" s="92">
        <v>5</v>
      </c>
      <c r="E158" s="92">
        <v>2</v>
      </c>
      <c r="F158" s="367" t="s">
        <v>43</v>
      </c>
      <c r="G158" s="454">
        <f>'D.2-Penj-APBDesa'!K1239</f>
        <v>0</v>
      </c>
      <c r="H158" s="77"/>
      <c r="I158" s="408"/>
      <c r="J158" s="408"/>
      <c r="K158" s="408"/>
      <c r="L158" s="408"/>
      <c r="M158" s="408"/>
      <c r="N158" s="408"/>
      <c r="O158" s="408"/>
      <c r="P158" s="408"/>
      <c r="Q158" s="408"/>
      <c r="R158" s="408"/>
      <c r="S158" s="408"/>
      <c r="T158" s="408"/>
      <c r="U158" s="408"/>
    </row>
    <row r="159" spans="1:21" s="80" customFormat="1" ht="20.100000000000001" hidden="1" customHeight="1" outlineLevel="1">
      <c r="A159" s="423">
        <v>2</v>
      </c>
      <c r="B159" s="424">
        <v>3</v>
      </c>
      <c r="C159" s="424" t="s">
        <v>39</v>
      </c>
      <c r="D159" s="418"/>
      <c r="E159" s="418"/>
      <c r="F159" s="433" t="s">
        <v>365</v>
      </c>
      <c r="G159" s="426">
        <f>G160</f>
        <v>0</v>
      </c>
      <c r="H159" s="79"/>
      <c r="I159" s="407"/>
      <c r="J159" s="407"/>
      <c r="K159" s="407"/>
      <c r="L159" s="407"/>
      <c r="M159" s="407"/>
      <c r="N159" s="407"/>
      <c r="O159" s="407"/>
      <c r="P159" s="407"/>
      <c r="Q159" s="407"/>
      <c r="R159" s="407"/>
      <c r="S159" s="407"/>
      <c r="T159" s="407"/>
      <c r="U159" s="407"/>
    </row>
    <row r="160" spans="1:21" s="78" customFormat="1" ht="20.100000000000001" hidden="1" customHeight="1" outlineLevel="1">
      <c r="A160" s="453">
        <v>2</v>
      </c>
      <c r="B160" s="435">
        <v>3</v>
      </c>
      <c r="C160" s="435" t="s">
        <v>39</v>
      </c>
      <c r="D160" s="92">
        <v>5</v>
      </c>
      <c r="E160" s="92">
        <v>2</v>
      </c>
      <c r="F160" s="367" t="s">
        <v>43</v>
      </c>
      <c r="G160" s="454">
        <f>'D.2-Penj-APBDesa'!K1243</f>
        <v>0</v>
      </c>
      <c r="H160" s="77"/>
      <c r="I160" s="408"/>
      <c r="J160" s="408"/>
      <c r="K160" s="408"/>
      <c r="L160" s="408"/>
      <c r="M160" s="408"/>
      <c r="N160" s="408"/>
      <c r="O160" s="408"/>
      <c r="P160" s="408"/>
      <c r="Q160" s="408"/>
      <c r="R160" s="408"/>
      <c r="S160" s="408"/>
      <c r="T160" s="408"/>
      <c r="U160" s="408"/>
    </row>
    <row r="161" spans="1:21" s="80" customFormat="1" ht="20.100000000000001" hidden="1" customHeight="1" outlineLevel="1">
      <c r="A161" s="423">
        <v>2</v>
      </c>
      <c r="B161" s="424">
        <v>3</v>
      </c>
      <c r="C161" s="424" t="s">
        <v>41</v>
      </c>
      <c r="D161" s="418"/>
      <c r="E161" s="418"/>
      <c r="F161" s="433" t="s">
        <v>366</v>
      </c>
      <c r="G161" s="426">
        <f>G162</f>
        <v>0</v>
      </c>
      <c r="H161" s="79"/>
      <c r="I161" s="407"/>
      <c r="J161" s="407"/>
      <c r="K161" s="407"/>
      <c r="L161" s="407"/>
      <c r="M161" s="407"/>
      <c r="N161" s="407"/>
      <c r="O161" s="407"/>
      <c r="P161" s="407"/>
      <c r="Q161" s="407"/>
      <c r="R161" s="407"/>
      <c r="S161" s="407"/>
      <c r="T161" s="407"/>
      <c r="U161" s="407"/>
    </row>
    <row r="162" spans="1:21" s="78" customFormat="1" ht="20.100000000000001" hidden="1" customHeight="1" outlineLevel="1">
      <c r="A162" s="453">
        <v>2</v>
      </c>
      <c r="B162" s="435">
        <v>3</v>
      </c>
      <c r="C162" s="435" t="s">
        <v>41</v>
      </c>
      <c r="D162" s="92">
        <v>5</v>
      </c>
      <c r="E162" s="92">
        <v>2</v>
      </c>
      <c r="F162" s="367" t="s">
        <v>43</v>
      </c>
      <c r="G162" s="454">
        <f>'D.2-Penj-APBDesa'!K1247</f>
        <v>0</v>
      </c>
      <c r="H162" s="77"/>
      <c r="I162" s="408"/>
      <c r="J162" s="408"/>
      <c r="K162" s="408"/>
      <c r="L162" s="408"/>
      <c r="M162" s="408"/>
      <c r="N162" s="408"/>
      <c r="O162" s="408"/>
      <c r="P162" s="408"/>
      <c r="Q162" s="408"/>
      <c r="R162" s="408"/>
      <c r="S162" s="408"/>
      <c r="T162" s="408"/>
      <c r="U162" s="408"/>
    </row>
    <row r="163" spans="1:21" s="80" customFormat="1" ht="45.75" hidden="1" customHeight="1" outlineLevel="1">
      <c r="A163" s="423">
        <v>2</v>
      </c>
      <c r="B163" s="424">
        <v>3</v>
      </c>
      <c r="C163" s="424" t="s">
        <v>45</v>
      </c>
      <c r="D163" s="418"/>
      <c r="E163" s="418"/>
      <c r="F163" s="433" t="s">
        <v>367</v>
      </c>
      <c r="G163" s="426">
        <f>G164</f>
        <v>0</v>
      </c>
      <c r="H163" s="79"/>
      <c r="I163" s="407"/>
      <c r="J163" s="407"/>
      <c r="K163" s="407"/>
      <c r="L163" s="407"/>
      <c r="M163" s="407"/>
      <c r="N163" s="407"/>
      <c r="O163" s="407"/>
      <c r="P163" s="407"/>
      <c r="Q163" s="407"/>
      <c r="R163" s="407"/>
      <c r="S163" s="407"/>
      <c r="T163" s="407"/>
      <c r="U163" s="407"/>
    </row>
    <row r="164" spans="1:21" s="78" customFormat="1" ht="20.100000000000001" hidden="1" customHeight="1" outlineLevel="1">
      <c r="A164" s="453">
        <v>2</v>
      </c>
      <c r="B164" s="435">
        <v>3</v>
      </c>
      <c r="C164" s="435" t="s">
        <v>45</v>
      </c>
      <c r="D164" s="92">
        <v>5</v>
      </c>
      <c r="E164" s="92">
        <v>2</v>
      </c>
      <c r="F164" s="367" t="s">
        <v>43</v>
      </c>
      <c r="G164" s="454">
        <f>'D.2-Penj-APBDesa'!K1251</f>
        <v>0</v>
      </c>
      <c r="H164" s="77"/>
      <c r="I164" s="408"/>
      <c r="J164" s="408"/>
      <c r="K164" s="408"/>
      <c r="L164" s="408"/>
      <c r="M164" s="408"/>
      <c r="N164" s="408"/>
      <c r="O164" s="408"/>
      <c r="P164" s="408"/>
      <c r="Q164" s="408"/>
      <c r="R164" s="408"/>
      <c r="S164" s="408"/>
      <c r="T164" s="408"/>
      <c r="U164" s="408"/>
    </row>
    <row r="165" spans="1:21" s="80" customFormat="1" ht="26.25" hidden="1" customHeight="1" outlineLevel="1">
      <c r="A165" s="423">
        <v>2</v>
      </c>
      <c r="B165" s="424">
        <v>3</v>
      </c>
      <c r="C165" s="424" t="s">
        <v>49</v>
      </c>
      <c r="D165" s="418"/>
      <c r="E165" s="418"/>
      <c r="F165" s="433" t="s">
        <v>368</v>
      </c>
      <c r="G165" s="426">
        <f>G166</f>
        <v>0</v>
      </c>
      <c r="H165" s="79"/>
      <c r="I165" s="407"/>
      <c r="J165" s="407"/>
      <c r="K165" s="407"/>
      <c r="L165" s="407"/>
      <c r="M165" s="407"/>
      <c r="N165" s="407"/>
      <c r="O165" s="407"/>
      <c r="P165" s="407"/>
      <c r="Q165" s="407"/>
      <c r="R165" s="407"/>
      <c r="S165" s="407"/>
      <c r="T165" s="407"/>
      <c r="U165" s="407"/>
    </row>
    <row r="166" spans="1:21" s="78" customFormat="1" ht="20.100000000000001" hidden="1" customHeight="1" outlineLevel="1">
      <c r="A166" s="453">
        <v>2</v>
      </c>
      <c r="B166" s="435">
        <v>3</v>
      </c>
      <c r="C166" s="435" t="s">
        <v>49</v>
      </c>
      <c r="D166" s="92">
        <v>5</v>
      </c>
      <c r="E166" s="92">
        <v>2</v>
      </c>
      <c r="F166" s="367" t="s">
        <v>43</v>
      </c>
      <c r="G166" s="454">
        <f>'D.2-Penj-APBDesa'!K1255</f>
        <v>0</v>
      </c>
      <c r="H166" s="77"/>
      <c r="I166" s="408"/>
      <c r="J166" s="408"/>
      <c r="K166" s="408"/>
      <c r="L166" s="408"/>
      <c r="M166" s="408"/>
      <c r="N166" s="408"/>
      <c r="O166" s="408"/>
      <c r="P166" s="408"/>
      <c r="Q166" s="408"/>
      <c r="R166" s="408"/>
      <c r="S166" s="408"/>
      <c r="T166" s="408"/>
      <c r="U166" s="408"/>
    </row>
    <row r="167" spans="1:21" s="80" customFormat="1" ht="39.950000000000003" hidden="1" customHeight="1" outlineLevel="1">
      <c r="A167" s="423">
        <v>2</v>
      </c>
      <c r="B167" s="424">
        <v>3</v>
      </c>
      <c r="C167" s="424" t="s">
        <v>51</v>
      </c>
      <c r="D167" s="418"/>
      <c r="E167" s="418"/>
      <c r="F167" s="433" t="s">
        <v>369</v>
      </c>
      <c r="G167" s="426">
        <f>G168</f>
        <v>0</v>
      </c>
      <c r="H167" s="79"/>
      <c r="I167" s="407"/>
      <c r="J167" s="407"/>
      <c r="K167" s="407"/>
      <c r="L167" s="407"/>
      <c r="M167" s="407"/>
      <c r="N167" s="407"/>
      <c r="O167" s="407"/>
      <c r="P167" s="407"/>
      <c r="Q167" s="407"/>
      <c r="R167" s="407"/>
      <c r="S167" s="407"/>
      <c r="T167" s="407"/>
      <c r="U167" s="407"/>
    </row>
    <row r="168" spans="1:21" s="78" customFormat="1" ht="20.100000000000001" hidden="1" customHeight="1" outlineLevel="1">
      <c r="A168" s="453">
        <v>2</v>
      </c>
      <c r="B168" s="435">
        <v>3</v>
      </c>
      <c r="C168" s="435" t="s">
        <v>51</v>
      </c>
      <c r="D168" s="92">
        <v>5</v>
      </c>
      <c r="E168" s="92">
        <v>2</v>
      </c>
      <c r="F168" s="367" t="s">
        <v>43</v>
      </c>
      <c r="G168" s="454">
        <f>'D.2-Penj-APBDesa'!K1259</f>
        <v>0</v>
      </c>
      <c r="H168" s="77"/>
      <c r="I168" s="408"/>
      <c r="J168" s="408"/>
      <c r="K168" s="408"/>
      <c r="L168" s="408"/>
      <c r="M168" s="408"/>
      <c r="N168" s="408"/>
      <c r="O168" s="408"/>
      <c r="P168" s="408"/>
      <c r="Q168" s="408"/>
      <c r="R168" s="408"/>
      <c r="S168" s="408"/>
      <c r="T168" s="408"/>
      <c r="U168" s="408"/>
    </row>
    <row r="169" spans="1:21" s="80" customFormat="1" ht="20.100000000000001" hidden="1" customHeight="1" outlineLevel="1">
      <c r="A169" s="423">
        <v>2</v>
      </c>
      <c r="B169" s="424">
        <v>3</v>
      </c>
      <c r="C169" s="424" t="s">
        <v>73</v>
      </c>
      <c r="D169" s="418"/>
      <c r="E169" s="418"/>
      <c r="F169" s="433" t="s">
        <v>370</v>
      </c>
      <c r="G169" s="426">
        <f>G170</f>
        <v>0</v>
      </c>
      <c r="H169" s="79"/>
      <c r="I169" s="407"/>
      <c r="J169" s="407"/>
      <c r="K169" s="407"/>
      <c r="L169" s="407"/>
      <c r="M169" s="407"/>
      <c r="N169" s="407"/>
      <c r="O169" s="407"/>
      <c r="P169" s="407"/>
      <c r="Q169" s="407"/>
      <c r="R169" s="407"/>
      <c r="S169" s="407"/>
      <c r="T169" s="407"/>
      <c r="U169" s="407"/>
    </row>
    <row r="170" spans="1:21" s="78" customFormat="1" ht="20.100000000000001" hidden="1" customHeight="1" outlineLevel="1">
      <c r="A170" s="453">
        <v>2</v>
      </c>
      <c r="B170" s="435">
        <v>3</v>
      </c>
      <c r="C170" s="435" t="s">
        <v>73</v>
      </c>
      <c r="D170" s="92">
        <v>5</v>
      </c>
      <c r="E170" s="92">
        <v>2</v>
      </c>
      <c r="F170" s="367" t="s">
        <v>43</v>
      </c>
      <c r="G170" s="454">
        <f>'D.2-Penj-APBDesa'!K1264</f>
        <v>0</v>
      </c>
      <c r="H170" s="77"/>
      <c r="I170" s="408"/>
      <c r="J170" s="408"/>
      <c r="K170" s="408"/>
      <c r="L170" s="408"/>
      <c r="M170" s="408"/>
      <c r="N170" s="408"/>
      <c r="O170" s="408"/>
      <c r="P170" s="408"/>
      <c r="Q170" s="408"/>
      <c r="R170" s="408"/>
      <c r="S170" s="408"/>
      <c r="T170" s="408"/>
      <c r="U170" s="408"/>
    </row>
    <row r="171" spans="1:21" s="80" customFormat="1" ht="17.25" customHeight="1" collapsed="1">
      <c r="A171" s="423">
        <v>2</v>
      </c>
      <c r="B171" s="424">
        <v>3</v>
      </c>
      <c r="C171" s="424" t="s">
        <v>75</v>
      </c>
      <c r="D171" s="418"/>
      <c r="E171" s="418"/>
      <c r="F171" s="433" t="s">
        <v>371</v>
      </c>
      <c r="G171" s="426">
        <f>G172</f>
        <v>0</v>
      </c>
      <c r="H171" s="79" t="s">
        <v>48</v>
      </c>
      <c r="I171" s="407"/>
      <c r="J171" s="407"/>
      <c r="K171" s="407"/>
      <c r="L171" s="407"/>
      <c r="M171" s="407"/>
      <c r="N171" s="407"/>
      <c r="O171" s="407"/>
      <c r="P171" s="407"/>
      <c r="Q171" s="407"/>
      <c r="R171" s="407"/>
      <c r="S171" s="407"/>
      <c r="T171" s="407"/>
      <c r="U171" s="407"/>
    </row>
    <row r="172" spans="1:21" s="78" customFormat="1" ht="20.100000000000001" customHeight="1">
      <c r="A172" s="453">
        <v>2</v>
      </c>
      <c r="B172" s="435">
        <v>3</v>
      </c>
      <c r="C172" s="435" t="s">
        <v>75</v>
      </c>
      <c r="D172" s="92">
        <v>5</v>
      </c>
      <c r="E172" s="92">
        <v>3</v>
      </c>
      <c r="F172" s="367" t="s">
        <v>55</v>
      </c>
      <c r="G172" s="454">
        <f>'D.2-Penj-APBDesa'!K1269</f>
        <v>0</v>
      </c>
      <c r="H172" s="77"/>
      <c r="I172" s="408"/>
      <c r="J172" s="408"/>
      <c r="K172" s="408"/>
      <c r="L172" s="408"/>
      <c r="M172" s="486">
        <f>G172</f>
        <v>0</v>
      </c>
      <c r="N172" s="408"/>
      <c r="O172" s="408"/>
      <c r="P172" s="408"/>
      <c r="Q172" s="408"/>
      <c r="R172" s="408"/>
      <c r="S172" s="408"/>
      <c r="T172" s="408"/>
      <c r="U172" s="486">
        <f>SUM(I172:T172)</f>
        <v>0</v>
      </c>
    </row>
    <row r="173" spans="1:21" s="80" customFormat="1" ht="33.75" customHeight="1">
      <c r="A173" s="423">
        <v>2</v>
      </c>
      <c r="B173" s="424">
        <v>3</v>
      </c>
      <c r="C173" s="424" t="s">
        <v>77</v>
      </c>
      <c r="D173" s="418"/>
      <c r="E173" s="418"/>
      <c r="F173" s="433" t="s">
        <v>372</v>
      </c>
      <c r="G173" s="426" t="e">
        <f>G174</f>
        <v>#REF!</v>
      </c>
      <c r="H173" s="79" t="s">
        <v>48</v>
      </c>
      <c r="I173" s="407"/>
      <c r="J173" s="407"/>
      <c r="K173" s="407"/>
      <c r="L173" s="407"/>
      <c r="M173" s="407"/>
      <c r="N173" s="407"/>
      <c r="O173" s="407"/>
      <c r="P173" s="407"/>
      <c r="Q173" s="407"/>
      <c r="R173" s="407"/>
      <c r="S173" s="407"/>
      <c r="T173" s="407"/>
      <c r="U173" s="407"/>
    </row>
    <row r="174" spans="1:21" s="78" customFormat="1" ht="20.100000000000001" customHeight="1">
      <c r="A174" s="453">
        <v>2</v>
      </c>
      <c r="B174" s="435">
        <v>3</v>
      </c>
      <c r="C174" s="435" t="s">
        <v>77</v>
      </c>
      <c r="D174" s="92">
        <v>5</v>
      </c>
      <c r="E174" s="92">
        <v>3</v>
      </c>
      <c r="F174" s="367" t="s">
        <v>55</v>
      </c>
      <c r="G174" s="454" t="e">
        <f>'D.2-Penj-APBDesa'!K1276</f>
        <v>#REF!</v>
      </c>
      <c r="H174" s="77"/>
      <c r="I174" s="408"/>
      <c r="J174" s="408"/>
      <c r="K174" s="408"/>
      <c r="L174" s="408"/>
      <c r="M174" s="408"/>
      <c r="N174" s="408"/>
      <c r="O174" s="486" t="e">
        <f>G174</f>
        <v>#REF!</v>
      </c>
      <c r="P174" s="408"/>
      <c r="Q174" s="408"/>
      <c r="R174" s="408"/>
      <c r="S174" s="408"/>
      <c r="T174" s="408"/>
      <c r="U174" s="486" t="e">
        <f>SUM(I174:T174)</f>
        <v>#REF!</v>
      </c>
    </row>
    <row r="175" spans="1:21" s="80" customFormat="1" ht="20.100000000000001" hidden="1" customHeight="1" outlineLevel="1">
      <c r="A175" s="423">
        <v>2</v>
      </c>
      <c r="B175" s="424">
        <v>3</v>
      </c>
      <c r="C175" s="424" t="s">
        <v>79</v>
      </c>
      <c r="D175" s="418"/>
      <c r="E175" s="418"/>
      <c r="F175" s="433" t="s">
        <v>373</v>
      </c>
      <c r="G175" s="426">
        <f>G176</f>
        <v>0</v>
      </c>
      <c r="H175" s="79"/>
      <c r="I175" s="407"/>
      <c r="J175" s="407"/>
      <c r="K175" s="407"/>
      <c r="L175" s="407"/>
      <c r="M175" s="407"/>
      <c r="N175" s="407"/>
      <c r="O175" s="407"/>
      <c r="P175" s="407"/>
      <c r="Q175" s="407"/>
      <c r="R175" s="407"/>
      <c r="S175" s="407"/>
      <c r="T175" s="407"/>
      <c r="U175" s="407"/>
    </row>
    <row r="176" spans="1:21" s="78" customFormat="1" ht="20.100000000000001" hidden="1" customHeight="1" outlineLevel="1">
      <c r="A176" s="453">
        <v>2</v>
      </c>
      <c r="B176" s="435">
        <v>3</v>
      </c>
      <c r="C176" s="435" t="s">
        <v>79</v>
      </c>
      <c r="D176" s="92">
        <v>5</v>
      </c>
      <c r="E176" s="92">
        <v>3</v>
      </c>
      <c r="F176" s="367" t="s">
        <v>55</v>
      </c>
      <c r="G176" s="454">
        <f>'D.2-Penj-APBDesa'!K1283</f>
        <v>0</v>
      </c>
      <c r="H176" s="77"/>
      <c r="I176" s="408"/>
      <c r="J176" s="408"/>
      <c r="K176" s="408"/>
      <c r="L176" s="408"/>
      <c r="M176" s="408"/>
      <c r="N176" s="408"/>
      <c r="O176" s="408"/>
      <c r="P176" s="408"/>
      <c r="Q176" s="408"/>
      <c r="R176" s="408"/>
      <c r="S176" s="408"/>
      <c r="T176" s="408"/>
      <c r="U176" s="408"/>
    </row>
    <row r="177" spans="1:21" s="80" customFormat="1" ht="20.100000000000001" hidden="1" customHeight="1" outlineLevel="1">
      <c r="A177" s="423">
        <v>2</v>
      </c>
      <c r="B177" s="424">
        <v>3</v>
      </c>
      <c r="C177" s="424" t="s">
        <v>374</v>
      </c>
      <c r="D177" s="418"/>
      <c r="E177" s="418"/>
      <c r="F177" s="433" t="s">
        <v>375</v>
      </c>
      <c r="G177" s="426">
        <f>G178</f>
        <v>0</v>
      </c>
      <c r="H177" s="79"/>
      <c r="I177" s="407"/>
      <c r="J177" s="407"/>
      <c r="K177" s="407"/>
      <c r="L177" s="407"/>
      <c r="M177" s="407"/>
      <c r="N177" s="407"/>
      <c r="O177" s="407"/>
      <c r="P177" s="407"/>
      <c r="Q177" s="407"/>
      <c r="R177" s="407"/>
      <c r="S177" s="407"/>
      <c r="T177" s="407"/>
      <c r="U177" s="407"/>
    </row>
    <row r="178" spans="1:21" s="78" customFormat="1" ht="20.100000000000001" hidden="1" customHeight="1" outlineLevel="1">
      <c r="A178" s="453">
        <v>2</v>
      </c>
      <c r="B178" s="435">
        <v>3</v>
      </c>
      <c r="C178" s="435" t="s">
        <v>374</v>
      </c>
      <c r="D178" s="92">
        <v>5</v>
      </c>
      <c r="E178" s="92">
        <v>3</v>
      </c>
      <c r="F178" s="367" t="s">
        <v>55</v>
      </c>
      <c r="G178" s="454">
        <f>'D.2-Penj-APBDesa'!K1290</f>
        <v>0</v>
      </c>
      <c r="H178" s="77"/>
      <c r="I178" s="408"/>
      <c r="J178" s="408"/>
      <c r="K178" s="408"/>
      <c r="L178" s="408"/>
      <c r="M178" s="408"/>
      <c r="N178" s="408"/>
      <c r="O178" s="408"/>
      <c r="P178" s="408"/>
      <c r="Q178" s="408"/>
      <c r="R178" s="408"/>
      <c r="S178" s="408"/>
      <c r="T178" s="408"/>
      <c r="U178" s="408"/>
    </row>
    <row r="179" spans="1:21" s="80" customFormat="1" ht="32.25" customHeight="1" collapsed="1">
      <c r="A179" s="423">
        <v>2</v>
      </c>
      <c r="B179" s="424">
        <v>3</v>
      </c>
      <c r="C179" s="424" t="s">
        <v>376</v>
      </c>
      <c r="D179" s="418"/>
      <c r="E179" s="418"/>
      <c r="F179" s="433" t="s">
        <v>377</v>
      </c>
      <c r="G179" s="426">
        <f>G180</f>
        <v>0</v>
      </c>
      <c r="H179" s="79" t="s">
        <v>828</v>
      </c>
      <c r="I179" s="407"/>
      <c r="J179" s="407"/>
      <c r="K179" s="407"/>
      <c r="L179" s="407"/>
      <c r="M179" s="407"/>
      <c r="N179" s="407"/>
      <c r="O179" s="407"/>
      <c r="P179" s="407"/>
      <c r="Q179" s="407"/>
      <c r="R179" s="407"/>
      <c r="S179" s="407"/>
      <c r="T179" s="407"/>
      <c r="U179" s="407"/>
    </row>
    <row r="180" spans="1:21" s="78" customFormat="1" ht="20.100000000000001" customHeight="1">
      <c r="A180" s="453">
        <v>2</v>
      </c>
      <c r="B180" s="435">
        <v>3</v>
      </c>
      <c r="C180" s="435" t="s">
        <v>376</v>
      </c>
      <c r="D180" s="92">
        <v>5</v>
      </c>
      <c r="E180" s="92">
        <v>3</v>
      </c>
      <c r="F180" s="367" t="s">
        <v>55</v>
      </c>
      <c r="G180" s="454">
        <f>'D.2-Penj-APBDesa'!K1297</f>
        <v>0</v>
      </c>
      <c r="H180" s="77"/>
      <c r="I180" s="408"/>
      <c r="J180" s="408"/>
      <c r="K180" s="408"/>
      <c r="L180" s="408"/>
      <c r="M180" s="408"/>
      <c r="N180" s="472">
        <v>40000000</v>
      </c>
      <c r="O180" s="408"/>
      <c r="P180" s="408"/>
      <c r="Q180" s="408"/>
      <c r="R180" s="486">
        <f>G180-N180</f>
        <v>-40000000</v>
      </c>
      <c r="S180" s="408"/>
      <c r="T180" s="408"/>
      <c r="U180" s="486">
        <f>SUM(I180:T180)</f>
        <v>0</v>
      </c>
    </row>
    <row r="181" spans="1:21" s="80" customFormat="1" ht="20.100000000000001" hidden="1" customHeight="1" outlineLevel="1">
      <c r="A181" s="423">
        <v>2</v>
      </c>
      <c r="B181" s="424">
        <v>3</v>
      </c>
      <c r="C181" s="424" t="s">
        <v>378</v>
      </c>
      <c r="D181" s="418"/>
      <c r="E181" s="418"/>
      <c r="F181" s="425" t="s">
        <v>379</v>
      </c>
      <c r="G181" s="426">
        <f>G182</f>
        <v>0</v>
      </c>
      <c r="H181" s="79"/>
      <c r="I181" s="407"/>
      <c r="J181" s="407"/>
      <c r="K181" s="407"/>
      <c r="L181" s="407"/>
      <c r="M181" s="407"/>
      <c r="N181" s="407"/>
      <c r="O181" s="407"/>
      <c r="P181" s="407"/>
      <c r="Q181" s="407"/>
      <c r="R181" s="407"/>
      <c r="S181" s="407"/>
      <c r="T181" s="407"/>
      <c r="U181" s="407"/>
    </row>
    <row r="182" spans="1:21" s="78" customFormat="1" ht="20.100000000000001" hidden="1" customHeight="1" outlineLevel="1">
      <c r="A182" s="453">
        <v>2</v>
      </c>
      <c r="B182" s="435">
        <v>3</v>
      </c>
      <c r="C182" s="435" t="s">
        <v>378</v>
      </c>
      <c r="D182" s="92">
        <v>5</v>
      </c>
      <c r="E182" s="92">
        <v>3</v>
      </c>
      <c r="F182" s="367" t="s">
        <v>55</v>
      </c>
      <c r="G182" s="454">
        <f>'D.2-Penj-APBDesa'!K1304</f>
        <v>0</v>
      </c>
      <c r="H182" s="77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</row>
    <row r="183" spans="1:21" s="80" customFormat="1" ht="36" hidden="1" customHeight="1" outlineLevel="1">
      <c r="A183" s="423">
        <v>2</v>
      </c>
      <c r="B183" s="424">
        <v>3</v>
      </c>
      <c r="C183" s="424" t="s">
        <v>380</v>
      </c>
      <c r="D183" s="418"/>
      <c r="E183" s="418"/>
      <c r="F183" s="433" t="s">
        <v>381</v>
      </c>
      <c r="G183" s="426">
        <f>G184</f>
        <v>0</v>
      </c>
      <c r="H183" s="79"/>
      <c r="I183" s="407"/>
      <c r="J183" s="407"/>
      <c r="K183" s="407"/>
      <c r="L183" s="407"/>
      <c r="M183" s="407"/>
      <c r="N183" s="407"/>
      <c r="O183" s="407"/>
      <c r="P183" s="407"/>
      <c r="Q183" s="407"/>
      <c r="R183" s="407"/>
      <c r="S183" s="407"/>
      <c r="T183" s="407"/>
      <c r="U183" s="407"/>
    </row>
    <row r="184" spans="1:21" s="78" customFormat="1" ht="20.100000000000001" hidden="1" customHeight="1" outlineLevel="1">
      <c r="A184" s="453">
        <v>2</v>
      </c>
      <c r="B184" s="435">
        <v>3</v>
      </c>
      <c r="C184" s="435" t="s">
        <v>380</v>
      </c>
      <c r="D184" s="92">
        <v>5</v>
      </c>
      <c r="E184" s="92">
        <v>3</v>
      </c>
      <c r="F184" s="367" t="s">
        <v>55</v>
      </c>
      <c r="G184" s="454">
        <f>'D.2-Penj-APBDesa'!K1311</f>
        <v>0</v>
      </c>
      <c r="H184" s="77"/>
      <c r="I184" s="408"/>
      <c r="J184" s="408"/>
      <c r="K184" s="408"/>
      <c r="L184" s="408"/>
      <c r="M184" s="408"/>
      <c r="N184" s="408"/>
      <c r="O184" s="408"/>
      <c r="P184" s="408"/>
      <c r="Q184" s="408"/>
      <c r="R184" s="408"/>
      <c r="S184" s="408"/>
      <c r="T184" s="408"/>
      <c r="U184" s="408"/>
    </row>
    <row r="185" spans="1:21" s="80" customFormat="1" ht="20.100000000000001" hidden="1" customHeight="1" outlineLevel="1">
      <c r="A185" s="423">
        <v>2</v>
      </c>
      <c r="B185" s="424">
        <v>3</v>
      </c>
      <c r="C185" s="424" t="s">
        <v>382</v>
      </c>
      <c r="D185" s="418"/>
      <c r="E185" s="418"/>
      <c r="F185" s="433" t="s">
        <v>383</v>
      </c>
      <c r="G185" s="426">
        <f>G186</f>
        <v>0</v>
      </c>
      <c r="H185" s="79"/>
      <c r="I185" s="407"/>
      <c r="J185" s="407"/>
      <c r="K185" s="407"/>
      <c r="L185" s="407"/>
      <c r="M185" s="407"/>
      <c r="N185" s="407"/>
      <c r="O185" s="407"/>
      <c r="P185" s="407"/>
      <c r="Q185" s="407"/>
      <c r="R185" s="407"/>
      <c r="S185" s="407"/>
      <c r="T185" s="407"/>
      <c r="U185" s="407"/>
    </row>
    <row r="186" spans="1:21" s="81" customFormat="1" ht="20.100000000000001" hidden="1" customHeight="1" outlineLevel="1">
      <c r="A186" s="453">
        <v>2</v>
      </c>
      <c r="B186" s="435">
        <v>3</v>
      </c>
      <c r="C186" s="435" t="s">
        <v>382</v>
      </c>
      <c r="D186" s="92">
        <v>5</v>
      </c>
      <c r="E186" s="92">
        <v>2</v>
      </c>
      <c r="F186" s="482" t="s">
        <v>43</v>
      </c>
      <c r="G186" s="454">
        <f>'D.2-Penj-APBDesa'!K1318</f>
        <v>0</v>
      </c>
      <c r="H186" s="77"/>
      <c r="I186" s="408"/>
      <c r="J186" s="408"/>
      <c r="K186" s="408"/>
      <c r="L186" s="408"/>
      <c r="M186" s="408"/>
      <c r="N186" s="408"/>
      <c r="O186" s="408"/>
      <c r="P186" s="408"/>
      <c r="Q186" s="408"/>
      <c r="R186" s="408"/>
      <c r="S186" s="408"/>
      <c r="T186" s="408"/>
      <c r="U186" s="408"/>
    </row>
    <row r="187" spans="1:21" s="80" customFormat="1" ht="20.100000000000001" hidden="1" customHeight="1" outlineLevel="1">
      <c r="A187" s="423">
        <v>2</v>
      </c>
      <c r="B187" s="424">
        <v>3</v>
      </c>
      <c r="C187" s="424" t="s">
        <v>384</v>
      </c>
      <c r="D187" s="418"/>
      <c r="E187" s="418"/>
      <c r="F187" s="433" t="s">
        <v>385</v>
      </c>
      <c r="G187" s="426">
        <f>G188</f>
        <v>0</v>
      </c>
      <c r="H187" s="79"/>
      <c r="I187" s="407"/>
      <c r="J187" s="407"/>
      <c r="K187" s="407"/>
      <c r="L187" s="407"/>
      <c r="M187" s="407"/>
      <c r="N187" s="407"/>
      <c r="O187" s="407"/>
      <c r="P187" s="407"/>
      <c r="Q187" s="407"/>
      <c r="R187" s="407"/>
      <c r="S187" s="407"/>
      <c r="T187" s="407"/>
      <c r="U187" s="407"/>
    </row>
    <row r="188" spans="1:21" s="78" customFormat="1" ht="20.100000000000001" hidden="1" customHeight="1" outlineLevel="1">
      <c r="A188" s="453">
        <v>2</v>
      </c>
      <c r="B188" s="435">
        <v>3</v>
      </c>
      <c r="C188" s="435" t="s">
        <v>384</v>
      </c>
      <c r="D188" s="92">
        <v>5</v>
      </c>
      <c r="E188" s="92">
        <v>2</v>
      </c>
      <c r="F188" s="482" t="s">
        <v>43</v>
      </c>
      <c r="G188" s="454">
        <f>'D.2-Penj-APBDesa'!K1335</f>
        <v>0</v>
      </c>
      <c r="H188" s="77"/>
      <c r="I188" s="408"/>
      <c r="J188" s="408"/>
      <c r="K188" s="408"/>
      <c r="L188" s="408"/>
      <c r="M188" s="408"/>
      <c r="N188" s="408"/>
      <c r="O188" s="408"/>
      <c r="P188" s="408"/>
      <c r="Q188" s="408"/>
      <c r="R188" s="408"/>
      <c r="S188" s="408"/>
      <c r="T188" s="408"/>
      <c r="U188" s="408"/>
    </row>
    <row r="189" spans="1:21" s="80" customFormat="1" ht="20.100000000000001" customHeight="1" collapsed="1">
      <c r="A189" s="423">
        <v>2</v>
      </c>
      <c r="B189" s="424">
        <v>3</v>
      </c>
      <c r="C189" s="424" t="s">
        <v>386</v>
      </c>
      <c r="D189" s="418"/>
      <c r="E189" s="418"/>
      <c r="F189" s="433" t="s">
        <v>387</v>
      </c>
      <c r="G189" s="426">
        <f>G190</f>
        <v>0</v>
      </c>
      <c r="H189" s="79" t="s">
        <v>48</v>
      </c>
      <c r="I189" s="407"/>
      <c r="J189" s="407"/>
      <c r="K189" s="407"/>
      <c r="L189" s="407"/>
      <c r="M189" s="407"/>
      <c r="N189" s="407"/>
      <c r="O189" s="407"/>
      <c r="P189" s="407"/>
      <c r="Q189" s="407"/>
      <c r="R189" s="407"/>
      <c r="S189" s="407"/>
      <c r="T189" s="407"/>
      <c r="U189" s="407"/>
    </row>
    <row r="190" spans="1:21" s="78" customFormat="1" ht="20.100000000000001" customHeight="1">
      <c r="A190" s="453">
        <v>2</v>
      </c>
      <c r="B190" s="435">
        <v>3</v>
      </c>
      <c r="C190" s="435" t="s">
        <v>386</v>
      </c>
      <c r="D190" s="92">
        <v>5</v>
      </c>
      <c r="E190" s="92">
        <v>3</v>
      </c>
      <c r="F190" s="367" t="s">
        <v>55</v>
      </c>
      <c r="G190" s="454">
        <f>'D.2-Penj-APBDesa'!K1350</f>
        <v>0</v>
      </c>
      <c r="H190" s="77"/>
      <c r="I190" s="408"/>
      <c r="J190" s="408"/>
      <c r="K190" s="408"/>
      <c r="L190" s="408"/>
      <c r="M190" s="408"/>
      <c r="N190" s="408"/>
      <c r="O190" s="408"/>
      <c r="P190" s="486">
        <f>G190</f>
        <v>0</v>
      </c>
      <c r="Q190" s="408"/>
      <c r="R190" s="408"/>
      <c r="S190" s="408"/>
      <c r="T190" s="408"/>
      <c r="U190" s="486">
        <f>SUM(I190:T190)</f>
        <v>0</v>
      </c>
    </row>
    <row r="191" spans="1:21" s="80" customFormat="1" ht="20.100000000000001" hidden="1" customHeight="1" outlineLevel="1">
      <c r="A191" s="423">
        <v>2</v>
      </c>
      <c r="B191" s="424">
        <v>3</v>
      </c>
      <c r="C191" s="424" t="s">
        <v>585</v>
      </c>
      <c r="D191" s="418"/>
      <c r="E191" s="418"/>
      <c r="F191" s="433" t="s">
        <v>609</v>
      </c>
      <c r="G191" s="426">
        <f>G192+G193</f>
        <v>0</v>
      </c>
      <c r="H191" s="79"/>
      <c r="I191" s="407"/>
      <c r="J191" s="407"/>
      <c r="K191" s="407"/>
      <c r="L191" s="407"/>
      <c r="M191" s="407"/>
      <c r="N191" s="407"/>
      <c r="O191" s="407"/>
      <c r="P191" s="407"/>
      <c r="Q191" s="407"/>
      <c r="R191" s="407"/>
      <c r="S191" s="407"/>
      <c r="T191" s="407"/>
      <c r="U191" s="407"/>
    </row>
    <row r="192" spans="1:21" s="78" customFormat="1" ht="20.100000000000001" hidden="1" customHeight="1" outlineLevel="1">
      <c r="A192" s="453">
        <v>2</v>
      </c>
      <c r="B192" s="435">
        <v>3</v>
      </c>
      <c r="C192" s="435" t="s">
        <v>585</v>
      </c>
      <c r="D192" s="92">
        <v>5</v>
      </c>
      <c r="E192" s="92">
        <v>2</v>
      </c>
      <c r="F192" s="482" t="s">
        <v>43</v>
      </c>
      <c r="G192" s="454">
        <f>'D.2-Penj-APBDesa'!K1356</f>
        <v>0</v>
      </c>
      <c r="H192" s="77"/>
      <c r="I192" s="408"/>
      <c r="J192" s="408"/>
      <c r="K192" s="408"/>
      <c r="L192" s="408"/>
      <c r="M192" s="408"/>
      <c r="N192" s="408"/>
      <c r="O192" s="408"/>
      <c r="P192" s="408"/>
      <c r="Q192" s="408"/>
      <c r="R192" s="408"/>
      <c r="S192" s="408"/>
      <c r="T192" s="408"/>
      <c r="U192" s="408"/>
    </row>
    <row r="193" spans="1:21" s="78" customFormat="1" ht="20.100000000000001" hidden="1" customHeight="1" outlineLevel="1">
      <c r="A193" s="453">
        <v>2</v>
      </c>
      <c r="B193" s="435">
        <v>3</v>
      </c>
      <c r="C193" s="435" t="s">
        <v>585</v>
      </c>
      <c r="D193" s="92">
        <v>5</v>
      </c>
      <c r="E193" s="92">
        <v>3</v>
      </c>
      <c r="F193" s="367" t="s">
        <v>55</v>
      </c>
      <c r="G193" s="454">
        <f>'D.2-Penj-APBDesa'!K1371</f>
        <v>0</v>
      </c>
      <c r="H193" s="77"/>
      <c r="I193" s="408"/>
      <c r="J193" s="408"/>
      <c r="K193" s="408"/>
      <c r="L193" s="408"/>
      <c r="M193" s="408"/>
      <c r="N193" s="408"/>
      <c r="O193" s="408"/>
      <c r="P193" s="408"/>
      <c r="Q193" s="408"/>
      <c r="R193" s="408"/>
      <c r="S193" s="408"/>
      <c r="T193" s="408"/>
      <c r="U193" s="408"/>
    </row>
    <row r="194" spans="1:21" s="74" customFormat="1" ht="20.100000000000001" customHeight="1" collapsed="1">
      <c r="A194" s="455">
        <v>2</v>
      </c>
      <c r="B194" s="444">
        <v>4</v>
      </c>
      <c r="C194" s="444"/>
      <c r="D194" s="380"/>
      <c r="E194" s="380"/>
      <c r="F194" s="456" t="s">
        <v>388</v>
      </c>
      <c r="G194" s="447">
        <f>G195+G197+G199+G201+G203+G205+G207+G209+G211+G215+G217+G219+G221+G223+G225+G227+G229</f>
        <v>0</v>
      </c>
      <c r="H194" s="73"/>
      <c r="I194" s="405"/>
      <c r="J194" s="405"/>
      <c r="K194" s="405"/>
      <c r="L194" s="405"/>
      <c r="M194" s="405"/>
      <c r="N194" s="405"/>
      <c r="O194" s="405"/>
      <c r="P194" s="405"/>
      <c r="Q194" s="405"/>
      <c r="R194" s="405"/>
      <c r="S194" s="405"/>
      <c r="T194" s="405"/>
      <c r="U194" s="405"/>
    </row>
    <row r="195" spans="1:21" s="80" customFormat="1" ht="39.75" hidden="1" customHeight="1" outlineLevel="1">
      <c r="A195" s="432">
        <v>2</v>
      </c>
      <c r="B195" s="424">
        <v>4</v>
      </c>
      <c r="C195" s="424" t="s">
        <v>34</v>
      </c>
      <c r="D195" s="418"/>
      <c r="E195" s="418"/>
      <c r="F195" s="433" t="s">
        <v>389</v>
      </c>
      <c r="G195" s="426">
        <f>G196</f>
        <v>0</v>
      </c>
      <c r="H195" s="79"/>
      <c r="I195" s="407"/>
      <c r="J195" s="407"/>
      <c r="K195" s="407"/>
      <c r="L195" s="407"/>
      <c r="M195" s="407"/>
      <c r="N195" s="407"/>
      <c r="O195" s="407"/>
      <c r="P195" s="407"/>
      <c r="Q195" s="407"/>
      <c r="R195" s="407"/>
      <c r="S195" s="407"/>
      <c r="T195" s="407"/>
      <c r="U195" s="407"/>
    </row>
    <row r="196" spans="1:21" s="78" customFormat="1" ht="20.100000000000001" hidden="1" customHeight="1" outlineLevel="1">
      <c r="A196" s="91">
        <v>2</v>
      </c>
      <c r="B196" s="435">
        <v>4</v>
      </c>
      <c r="C196" s="435" t="s">
        <v>34</v>
      </c>
      <c r="D196" s="92">
        <v>5</v>
      </c>
      <c r="E196" s="92">
        <v>2</v>
      </c>
      <c r="F196" s="482" t="s">
        <v>43</v>
      </c>
      <c r="G196" s="454">
        <f>'D.2-Penj-APBDesa'!K1404</f>
        <v>0</v>
      </c>
      <c r="H196" s="77"/>
      <c r="I196" s="408"/>
      <c r="J196" s="408"/>
      <c r="K196" s="408"/>
      <c r="L196" s="408"/>
      <c r="M196" s="408"/>
      <c r="N196" s="408"/>
      <c r="O196" s="408"/>
      <c r="P196" s="408"/>
      <c r="Q196" s="408"/>
      <c r="R196" s="408"/>
      <c r="S196" s="408"/>
      <c r="T196" s="408"/>
      <c r="U196" s="408"/>
    </row>
    <row r="197" spans="1:21" s="80" customFormat="1" ht="20.100000000000001" hidden="1" customHeight="1" outlineLevel="1">
      <c r="A197" s="423">
        <v>2</v>
      </c>
      <c r="B197" s="424">
        <v>4</v>
      </c>
      <c r="C197" s="424" t="s">
        <v>37</v>
      </c>
      <c r="D197" s="418"/>
      <c r="E197" s="418"/>
      <c r="F197" s="433" t="s">
        <v>390</v>
      </c>
      <c r="G197" s="426">
        <f>G198</f>
        <v>0</v>
      </c>
      <c r="H197" s="79"/>
      <c r="I197" s="407"/>
      <c r="J197" s="407"/>
      <c r="K197" s="407"/>
      <c r="L197" s="407"/>
      <c r="M197" s="407"/>
      <c r="N197" s="407"/>
      <c r="O197" s="407"/>
      <c r="P197" s="407"/>
      <c r="Q197" s="407"/>
      <c r="R197" s="407"/>
      <c r="S197" s="407"/>
      <c r="T197" s="407"/>
      <c r="U197" s="407"/>
    </row>
    <row r="198" spans="1:21" s="78" customFormat="1" ht="20.100000000000001" hidden="1" customHeight="1" outlineLevel="1">
      <c r="A198" s="453">
        <v>2</v>
      </c>
      <c r="B198" s="435">
        <v>4</v>
      </c>
      <c r="C198" s="435" t="s">
        <v>37</v>
      </c>
      <c r="D198" s="92">
        <v>5</v>
      </c>
      <c r="E198" s="92">
        <v>2</v>
      </c>
      <c r="F198" s="482" t="s">
        <v>43</v>
      </c>
      <c r="G198" s="454">
        <f>'D.2-Penj-APBDesa'!K1423</f>
        <v>0</v>
      </c>
      <c r="H198" s="77"/>
      <c r="I198" s="408"/>
      <c r="J198" s="408"/>
      <c r="K198" s="408"/>
      <c r="L198" s="408"/>
      <c r="M198" s="408"/>
      <c r="N198" s="408"/>
      <c r="O198" s="408"/>
      <c r="P198" s="408"/>
      <c r="Q198" s="408"/>
      <c r="R198" s="408"/>
      <c r="S198" s="408"/>
      <c r="T198" s="408"/>
      <c r="U198" s="408"/>
    </row>
    <row r="199" spans="1:21" s="80" customFormat="1" ht="38.1" hidden="1" customHeight="1" outlineLevel="1">
      <c r="A199" s="423">
        <v>2</v>
      </c>
      <c r="B199" s="424">
        <v>4</v>
      </c>
      <c r="C199" s="424" t="s">
        <v>39</v>
      </c>
      <c r="D199" s="418"/>
      <c r="E199" s="418"/>
      <c r="F199" s="433" t="s">
        <v>391</v>
      </c>
      <c r="G199" s="426">
        <f>G200</f>
        <v>0</v>
      </c>
      <c r="H199" s="79"/>
      <c r="I199" s="407"/>
      <c r="J199" s="407"/>
      <c r="K199" s="407"/>
      <c r="L199" s="407"/>
      <c r="M199" s="407"/>
      <c r="N199" s="407"/>
      <c r="O199" s="407"/>
      <c r="P199" s="407"/>
      <c r="Q199" s="407"/>
      <c r="R199" s="407"/>
      <c r="S199" s="407"/>
      <c r="T199" s="407"/>
      <c r="U199" s="407"/>
    </row>
    <row r="200" spans="1:21" s="78" customFormat="1" ht="20.100000000000001" hidden="1" customHeight="1" outlineLevel="1">
      <c r="A200" s="453">
        <v>2</v>
      </c>
      <c r="B200" s="435">
        <v>4</v>
      </c>
      <c r="C200" s="435" t="s">
        <v>39</v>
      </c>
      <c r="D200" s="92">
        <v>5</v>
      </c>
      <c r="E200" s="92">
        <v>2</v>
      </c>
      <c r="F200" s="482" t="s">
        <v>43</v>
      </c>
      <c r="G200" s="454">
        <f>'D.2-Penj-APBDesa'!K1428</f>
        <v>0</v>
      </c>
      <c r="H200" s="77"/>
      <c r="I200" s="408"/>
      <c r="J200" s="408"/>
      <c r="K200" s="408"/>
      <c r="L200" s="408"/>
      <c r="M200" s="408"/>
      <c r="N200" s="408"/>
      <c r="O200" s="408"/>
      <c r="P200" s="408"/>
      <c r="Q200" s="408"/>
      <c r="R200" s="408"/>
      <c r="S200" s="408"/>
      <c r="T200" s="408"/>
      <c r="U200" s="408"/>
    </row>
    <row r="201" spans="1:21" s="80" customFormat="1" ht="20.100000000000001" hidden="1" customHeight="1" outlineLevel="1">
      <c r="A201" s="423">
        <v>2</v>
      </c>
      <c r="B201" s="424">
        <v>4</v>
      </c>
      <c r="C201" s="424" t="s">
        <v>41</v>
      </c>
      <c r="D201" s="418"/>
      <c r="E201" s="418"/>
      <c r="F201" s="433" t="s">
        <v>392</v>
      </c>
      <c r="G201" s="426">
        <f>G202</f>
        <v>0</v>
      </c>
      <c r="H201" s="79"/>
      <c r="I201" s="407"/>
      <c r="J201" s="407"/>
      <c r="K201" s="407"/>
      <c r="L201" s="407"/>
      <c r="M201" s="407"/>
      <c r="N201" s="407"/>
      <c r="O201" s="407"/>
      <c r="P201" s="407"/>
      <c r="Q201" s="407"/>
      <c r="R201" s="407"/>
      <c r="S201" s="407"/>
      <c r="T201" s="407"/>
      <c r="U201" s="407"/>
    </row>
    <row r="202" spans="1:21" s="78" customFormat="1" ht="20.100000000000001" hidden="1" customHeight="1" outlineLevel="1">
      <c r="A202" s="453">
        <v>2</v>
      </c>
      <c r="B202" s="435">
        <v>4</v>
      </c>
      <c r="C202" s="435" t="s">
        <v>41</v>
      </c>
      <c r="D202" s="92">
        <v>5</v>
      </c>
      <c r="E202" s="92">
        <v>2</v>
      </c>
      <c r="F202" s="482" t="s">
        <v>43</v>
      </c>
      <c r="G202" s="454">
        <f>'D.2-Penj-APBDesa'!K1433</f>
        <v>0</v>
      </c>
      <c r="H202" s="77"/>
      <c r="I202" s="408"/>
      <c r="J202" s="408"/>
      <c r="K202" s="408"/>
      <c r="L202" s="408"/>
      <c r="M202" s="408"/>
      <c r="N202" s="408"/>
      <c r="O202" s="408"/>
      <c r="P202" s="408"/>
      <c r="Q202" s="408"/>
      <c r="R202" s="408"/>
      <c r="S202" s="408"/>
      <c r="T202" s="408"/>
      <c r="U202" s="408"/>
    </row>
    <row r="203" spans="1:21" s="80" customFormat="1" ht="36" hidden="1" customHeight="1" outlineLevel="1">
      <c r="A203" s="423">
        <v>2</v>
      </c>
      <c r="B203" s="424">
        <v>4</v>
      </c>
      <c r="C203" s="424" t="s">
        <v>45</v>
      </c>
      <c r="D203" s="418"/>
      <c r="E203" s="418"/>
      <c r="F203" s="433" t="s">
        <v>393</v>
      </c>
      <c r="G203" s="426">
        <f>G204</f>
        <v>0</v>
      </c>
      <c r="H203" s="79"/>
      <c r="I203" s="407"/>
      <c r="J203" s="407"/>
      <c r="K203" s="407"/>
      <c r="L203" s="407"/>
      <c r="M203" s="407"/>
      <c r="N203" s="407"/>
      <c r="O203" s="407"/>
      <c r="P203" s="407"/>
      <c r="Q203" s="407"/>
      <c r="R203" s="407"/>
      <c r="S203" s="407"/>
      <c r="T203" s="407"/>
      <c r="U203" s="407"/>
    </row>
    <row r="204" spans="1:21" s="78" customFormat="1" ht="20.100000000000001" hidden="1" customHeight="1" outlineLevel="1">
      <c r="A204" s="453">
        <v>2</v>
      </c>
      <c r="B204" s="435">
        <v>4</v>
      </c>
      <c r="C204" s="435" t="s">
        <v>45</v>
      </c>
      <c r="D204" s="92">
        <v>5</v>
      </c>
      <c r="E204" s="92">
        <v>2</v>
      </c>
      <c r="F204" s="482" t="s">
        <v>43</v>
      </c>
      <c r="G204" s="454">
        <f>'D.2-Penj-APBDesa'!K1438</f>
        <v>0</v>
      </c>
      <c r="H204" s="77"/>
      <c r="I204" s="408"/>
      <c r="J204" s="408"/>
      <c r="K204" s="408"/>
      <c r="L204" s="408"/>
      <c r="M204" s="408"/>
      <c r="N204" s="408"/>
      <c r="O204" s="408"/>
      <c r="P204" s="408"/>
      <c r="Q204" s="408"/>
      <c r="R204" s="408"/>
      <c r="S204" s="408"/>
      <c r="T204" s="408"/>
      <c r="U204" s="408"/>
    </row>
    <row r="205" spans="1:21" s="80" customFormat="1" ht="20.100000000000001" hidden="1" customHeight="1" outlineLevel="1">
      <c r="A205" s="423">
        <v>2</v>
      </c>
      <c r="B205" s="424">
        <v>4</v>
      </c>
      <c r="C205" s="424" t="s">
        <v>49</v>
      </c>
      <c r="D205" s="418"/>
      <c r="E205" s="418"/>
      <c r="F205" s="433" t="s">
        <v>394</v>
      </c>
      <c r="G205" s="426">
        <f>G206</f>
        <v>0</v>
      </c>
      <c r="H205" s="79"/>
      <c r="I205" s="407"/>
      <c r="J205" s="407"/>
      <c r="K205" s="407"/>
      <c r="L205" s="407"/>
      <c r="M205" s="407"/>
      <c r="N205" s="407"/>
      <c r="O205" s="407"/>
      <c r="P205" s="407"/>
      <c r="Q205" s="407"/>
      <c r="R205" s="407"/>
      <c r="S205" s="407"/>
      <c r="T205" s="407"/>
      <c r="U205" s="407"/>
    </row>
    <row r="206" spans="1:21" s="78" customFormat="1" ht="20.100000000000001" hidden="1" customHeight="1" outlineLevel="1">
      <c r="A206" s="453">
        <v>2</v>
      </c>
      <c r="B206" s="435">
        <v>4</v>
      </c>
      <c r="C206" s="435" t="s">
        <v>49</v>
      </c>
      <c r="D206" s="92">
        <v>5</v>
      </c>
      <c r="E206" s="92">
        <v>2</v>
      </c>
      <c r="F206" s="482" t="s">
        <v>43</v>
      </c>
      <c r="G206" s="454">
        <f>'D.2-Penj-APBDesa'!K1443</f>
        <v>0</v>
      </c>
      <c r="H206" s="77"/>
      <c r="I206" s="408"/>
      <c r="J206" s="408"/>
      <c r="K206" s="408"/>
      <c r="L206" s="408"/>
      <c r="M206" s="408"/>
      <c r="N206" s="408"/>
      <c r="O206" s="408"/>
      <c r="P206" s="408"/>
      <c r="Q206" s="408"/>
      <c r="R206" s="408"/>
      <c r="S206" s="408"/>
      <c r="T206" s="408"/>
      <c r="U206" s="408"/>
    </row>
    <row r="207" spans="1:21" s="80" customFormat="1" ht="42" hidden="1" customHeight="1" outlineLevel="1">
      <c r="A207" s="423">
        <v>2</v>
      </c>
      <c r="B207" s="424">
        <v>4</v>
      </c>
      <c r="C207" s="424" t="s">
        <v>51</v>
      </c>
      <c r="D207" s="418"/>
      <c r="E207" s="418"/>
      <c r="F207" s="433" t="s">
        <v>395</v>
      </c>
      <c r="G207" s="426">
        <f>G208</f>
        <v>0</v>
      </c>
      <c r="H207" s="79"/>
      <c r="I207" s="407"/>
      <c r="J207" s="407"/>
      <c r="K207" s="407"/>
      <c r="L207" s="407"/>
      <c r="M207" s="407"/>
      <c r="N207" s="407"/>
      <c r="O207" s="407"/>
      <c r="P207" s="407"/>
      <c r="Q207" s="407"/>
      <c r="R207" s="407"/>
      <c r="S207" s="407"/>
      <c r="T207" s="407"/>
      <c r="U207" s="407"/>
    </row>
    <row r="208" spans="1:21" s="78" customFormat="1" ht="20.100000000000001" hidden="1" customHeight="1" outlineLevel="1">
      <c r="A208" s="453">
        <v>2</v>
      </c>
      <c r="B208" s="435">
        <v>4</v>
      </c>
      <c r="C208" s="435" t="s">
        <v>51</v>
      </c>
      <c r="D208" s="92">
        <v>5</v>
      </c>
      <c r="E208" s="92">
        <v>2</v>
      </c>
      <c r="F208" s="482" t="s">
        <v>43</v>
      </c>
      <c r="G208" s="454">
        <f>'D.2-Penj-APBDesa'!K1448</f>
        <v>0</v>
      </c>
      <c r="H208" s="77"/>
      <c r="I208" s="408"/>
      <c r="J208" s="408"/>
      <c r="K208" s="408"/>
      <c r="L208" s="408"/>
      <c r="M208" s="408"/>
      <c r="N208" s="408"/>
      <c r="O208" s="408"/>
      <c r="P208" s="408"/>
      <c r="Q208" s="408"/>
      <c r="R208" s="408"/>
      <c r="S208" s="408"/>
      <c r="T208" s="408"/>
      <c r="U208" s="408"/>
    </row>
    <row r="209" spans="1:21" s="80" customFormat="1" ht="20.100000000000001" hidden="1" customHeight="1" outlineLevel="1">
      <c r="A209" s="423">
        <v>2</v>
      </c>
      <c r="B209" s="424">
        <v>4</v>
      </c>
      <c r="C209" s="424" t="s">
        <v>73</v>
      </c>
      <c r="D209" s="418"/>
      <c r="E209" s="418"/>
      <c r="F209" s="433" t="s">
        <v>396</v>
      </c>
      <c r="G209" s="426">
        <f>G210</f>
        <v>0</v>
      </c>
      <c r="H209" s="79"/>
      <c r="I209" s="407"/>
      <c r="J209" s="407"/>
      <c r="K209" s="407"/>
      <c r="L209" s="407"/>
      <c r="M209" s="407"/>
      <c r="N209" s="407"/>
      <c r="O209" s="407"/>
      <c r="P209" s="407"/>
      <c r="Q209" s="407"/>
      <c r="R209" s="407"/>
      <c r="S209" s="407"/>
      <c r="T209" s="407"/>
      <c r="U209" s="407"/>
    </row>
    <row r="210" spans="1:21" s="78" customFormat="1" ht="20.100000000000001" hidden="1" customHeight="1" outlineLevel="1">
      <c r="A210" s="453">
        <v>2</v>
      </c>
      <c r="B210" s="435">
        <v>4</v>
      </c>
      <c r="C210" s="435" t="s">
        <v>73</v>
      </c>
      <c r="D210" s="92">
        <v>5</v>
      </c>
      <c r="E210" s="92">
        <v>2</v>
      </c>
      <c r="F210" s="482" t="s">
        <v>43</v>
      </c>
      <c r="G210" s="454">
        <f>'D.2-Penj-APBDesa'!K1453</f>
        <v>0</v>
      </c>
      <c r="H210" s="77"/>
      <c r="I210" s="408"/>
      <c r="J210" s="408"/>
      <c r="K210" s="408"/>
      <c r="L210" s="408"/>
      <c r="M210" s="408"/>
      <c r="N210" s="408"/>
      <c r="O210" s="408"/>
      <c r="P210" s="408"/>
      <c r="Q210" s="408"/>
      <c r="R210" s="408"/>
      <c r="S210" s="408"/>
      <c r="T210" s="408"/>
      <c r="U210" s="408"/>
    </row>
    <row r="211" spans="1:21" s="80" customFormat="1" ht="20.100000000000001" hidden="1" customHeight="1" outlineLevel="1">
      <c r="A211" s="423">
        <v>2</v>
      </c>
      <c r="B211" s="424">
        <v>4</v>
      </c>
      <c r="C211" s="424" t="s">
        <v>75</v>
      </c>
      <c r="D211" s="418"/>
      <c r="E211" s="418"/>
      <c r="F211" s="433" t="s">
        <v>397</v>
      </c>
      <c r="G211" s="426">
        <f>G212</f>
        <v>0</v>
      </c>
      <c r="H211" s="79"/>
      <c r="I211" s="407"/>
      <c r="J211" s="407"/>
      <c r="K211" s="407"/>
      <c r="L211" s="407"/>
      <c r="M211" s="407"/>
      <c r="N211" s="407"/>
      <c r="O211" s="407"/>
      <c r="P211" s="407"/>
      <c r="Q211" s="407"/>
      <c r="R211" s="407"/>
      <c r="S211" s="407"/>
      <c r="T211" s="407"/>
      <c r="U211" s="407"/>
    </row>
    <row r="212" spans="1:21" s="78" customFormat="1" ht="20.100000000000001" hidden="1" customHeight="1" outlineLevel="1">
      <c r="A212" s="453">
        <v>2</v>
      </c>
      <c r="B212" s="435">
        <v>4</v>
      </c>
      <c r="C212" s="435" t="s">
        <v>75</v>
      </c>
      <c r="D212" s="92">
        <v>5</v>
      </c>
      <c r="E212" s="92">
        <v>2</v>
      </c>
      <c r="F212" s="482" t="s">
        <v>43</v>
      </c>
      <c r="G212" s="454">
        <f>'D.2-Penj-APBDesa'!K1449</f>
        <v>0</v>
      </c>
      <c r="H212" s="77"/>
      <c r="I212" s="408"/>
      <c r="J212" s="408"/>
      <c r="K212" s="408"/>
      <c r="L212" s="408"/>
      <c r="M212" s="408"/>
      <c r="N212" s="408"/>
      <c r="O212" s="408"/>
      <c r="P212" s="408"/>
      <c r="Q212" s="408"/>
      <c r="R212" s="408"/>
      <c r="S212" s="408"/>
      <c r="T212" s="408"/>
      <c r="U212" s="408"/>
    </row>
    <row r="213" spans="1:21" s="80" customFormat="1" ht="20.100000000000001" hidden="1" customHeight="1" outlineLevel="1">
      <c r="A213" s="423">
        <v>2</v>
      </c>
      <c r="B213" s="424">
        <v>4</v>
      </c>
      <c r="C213" s="424" t="s">
        <v>77</v>
      </c>
      <c r="D213" s="418"/>
      <c r="E213" s="418"/>
      <c r="F213" s="433" t="s">
        <v>398</v>
      </c>
      <c r="G213" s="426">
        <f>G214</f>
        <v>0</v>
      </c>
      <c r="H213" s="79"/>
      <c r="I213" s="407"/>
      <c r="J213" s="407"/>
      <c r="K213" s="407"/>
      <c r="L213" s="407"/>
      <c r="M213" s="407"/>
      <c r="N213" s="407"/>
      <c r="O213" s="407"/>
      <c r="P213" s="407"/>
      <c r="Q213" s="407"/>
      <c r="R213" s="407"/>
      <c r="S213" s="407"/>
      <c r="T213" s="407"/>
      <c r="U213" s="407"/>
    </row>
    <row r="214" spans="1:21" s="78" customFormat="1" ht="20.100000000000001" hidden="1" customHeight="1" outlineLevel="1">
      <c r="A214" s="453">
        <v>2</v>
      </c>
      <c r="B214" s="435">
        <v>4</v>
      </c>
      <c r="C214" s="435" t="s">
        <v>77</v>
      </c>
      <c r="D214" s="92">
        <v>5</v>
      </c>
      <c r="E214" s="92">
        <v>3</v>
      </c>
      <c r="F214" s="367" t="s">
        <v>55</v>
      </c>
      <c r="G214" s="454">
        <f>'D.2-Penj-APBDesa'!K1462</f>
        <v>0</v>
      </c>
      <c r="H214" s="77"/>
      <c r="I214" s="408"/>
      <c r="J214" s="408"/>
      <c r="K214" s="408"/>
      <c r="L214" s="408"/>
      <c r="M214" s="408"/>
      <c r="N214" s="408"/>
      <c r="O214" s="408"/>
      <c r="P214" s="408"/>
      <c r="Q214" s="408"/>
      <c r="R214" s="408"/>
      <c r="S214" s="408"/>
      <c r="T214" s="408"/>
      <c r="U214" s="408"/>
    </row>
    <row r="215" spans="1:21" s="78" customFormat="1" ht="38.1" hidden="1" customHeight="1" outlineLevel="1">
      <c r="A215" s="423">
        <v>2</v>
      </c>
      <c r="B215" s="424">
        <v>4</v>
      </c>
      <c r="C215" s="435" t="s">
        <v>79</v>
      </c>
      <c r="D215" s="92"/>
      <c r="E215" s="92"/>
      <c r="F215" s="433" t="s">
        <v>399</v>
      </c>
      <c r="G215" s="426">
        <f>G216</f>
        <v>0</v>
      </c>
      <c r="H215" s="77"/>
      <c r="I215" s="408"/>
      <c r="J215" s="408"/>
      <c r="K215" s="408"/>
      <c r="L215" s="408"/>
      <c r="M215" s="408"/>
      <c r="N215" s="408"/>
      <c r="O215" s="408"/>
      <c r="P215" s="408"/>
      <c r="Q215" s="408"/>
      <c r="R215" s="408"/>
      <c r="S215" s="408"/>
      <c r="T215" s="408"/>
      <c r="U215" s="408"/>
    </row>
    <row r="216" spans="1:21" s="78" customFormat="1" ht="20.100000000000001" hidden="1" customHeight="1" outlineLevel="1">
      <c r="A216" s="453">
        <v>2</v>
      </c>
      <c r="B216" s="435">
        <v>4</v>
      </c>
      <c r="C216" s="435" t="s">
        <v>79</v>
      </c>
      <c r="D216" s="92">
        <v>5</v>
      </c>
      <c r="E216" s="92">
        <v>3</v>
      </c>
      <c r="F216" s="367" t="s">
        <v>55</v>
      </c>
      <c r="G216" s="454">
        <f>'D.2-Penj-APBDesa'!K1469</f>
        <v>0</v>
      </c>
      <c r="H216" s="77"/>
      <c r="I216" s="408"/>
      <c r="J216" s="408"/>
      <c r="K216" s="408"/>
      <c r="L216" s="408"/>
      <c r="M216" s="408"/>
      <c r="N216" s="408"/>
      <c r="O216" s="408"/>
      <c r="P216" s="408"/>
      <c r="Q216" s="408"/>
      <c r="R216" s="408"/>
      <c r="S216" s="408"/>
      <c r="T216" s="408"/>
      <c r="U216" s="408"/>
    </row>
    <row r="217" spans="1:21" s="78" customFormat="1" ht="36" hidden="1" customHeight="1" outlineLevel="1">
      <c r="A217" s="423">
        <v>2</v>
      </c>
      <c r="B217" s="424">
        <v>4</v>
      </c>
      <c r="C217" s="435" t="s">
        <v>374</v>
      </c>
      <c r="D217" s="92"/>
      <c r="E217" s="92"/>
      <c r="F217" s="433" t="s">
        <v>400</v>
      </c>
      <c r="G217" s="426">
        <f>G218</f>
        <v>0</v>
      </c>
      <c r="H217" s="77"/>
      <c r="I217" s="408"/>
      <c r="J217" s="408"/>
      <c r="K217" s="408"/>
      <c r="L217" s="408"/>
      <c r="M217" s="408"/>
      <c r="N217" s="408"/>
      <c r="O217" s="408"/>
      <c r="P217" s="408"/>
      <c r="Q217" s="408"/>
      <c r="R217" s="408"/>
      <c r="S217" s="408"/>
      <c r="T217" s="408"/>
      <c r="U217" s="408"/>
    </row>
    <row r="218" spans="1:21" s="78" customFormat="1" ht="20.100000000000001" hidden="1" customHeight="1" outlineLevel="1">
      <c r="A218" s="453">
        <v>2</v>
      </c>
      <c r="B218" s="435">
        <v>4</v>
      </c>
      <c r="C218" s="435" t="s">
        <v>374</v>
      </c>
      <c r="D218" s="92">
        <v>5</v>
      </c>
      <c r="E218" s="92">
        <v>3</v>
      </c>
      <c r="F218" s="367" t="s">
        <v>55</v>
      </c>
      <c r="G218" s="454">
        <f>'D.2-Penj-APBDesa'!K1476</f>
        <v>0</v>
      </c>
      <c r="H218" s="77"/>
      <c r="I218" s="408"/>
      <c r="J218" s="408"/>
      <c r="K218" s="408"/>
      <c r="L218" s="408"/>
      <c r="M218" s="408"/>
      <c r="N218" s="408"/>
      <c r="O218" s="408"/>
      <c r="P218" s="408"/>
      <c r="Q218" s="408"/>
      <c r="R218" s="408"/>
      <c r="S218" s="408"/>
      <c r="T218" s="408"/>
      <c r="U218" s="408"/>
    </row>
    <row r="219" spans="1:21" s="78" customFormat="1" ht="39.950000000000003" hidden="1" customHeight="1" outlineLevel="1">
      <c r="A219" s="423">
        <v>2</v>
      </c>
      <c r="B219" s="424">
        <v>4</v>
      </c>
      <c r="C219" s="435" t="s">
        <v>376</v>
      </c>
      <c r="D219" s="92"/>
      <c r="E219" s="92"/>
      <c r="F219" s="433" t="s">
        <v>401</v>
      </c>
      <c r="G219" s="426">
        <f>G220</f>
        <v>0</v>
      </c>
      <c r="H219" s="77"/>
      <c r="I219" s="408"/>
      <c r="J219" s="408"/>
      <c r="K219" s="408"/>
      <c r="L219" s="408"/>
      <c r="M219" s="408"/>
      <c r="N219" s="408"/>
      <c r="O219" s="408"/>
      <c r="P219" s="408"/>
      <c r="Q219" s="408"/>
      <c r="R219" s="408"/>
      <c r="S219" s="408"/>
      <c r="T219" s="408"/>
      <c r="U219" s="408"/>
    </row>
    <row r="220" spans="1:21" s="78" customFormat="1" ht="20.100000000000001" hidden="1" customHeight="1" outlineLevel="1">
      <c r="A220" s="453">
        <v>2</v>
      </c>
      <c r="B220" s="435">
        <v>4</v>
      </c>
      <c r="C220" s="435" t="s">
        <v>376</v>
      </c>
      <c r="D220" s="92">
        <v>5</v>
      </c>
      <c r="E220" s="92">
        <v>3</v>
      </c>
      <c r="F220" s="367" t="s">
        <v>55</v>
      </c>
      <c r="G220" s="454">
        <f>'D.2-Penj-APBDesa'!K1483</f>
        <v>0</v>
      </c>
      <c r="H220" s="77"/>
      <c r="I220" s="408"/>
      <c r="J220" s="408"/>
      <c r="K220" s="408"/>
      <c r="L220" s="408"/>
      <c r="M220" s="408"/>
      <c r="N220" s="408"/>
      <c r="O220" s="408"/>
      <c r="P220" s="408"/>
      <c r="Q220" s="408"/>
      <c r="R220" s="408"/>
      <c r="S220" s="408"/>
      <c r="T220" s="408"/>
      <c r="U220" s="408"/>
    </row>
    <row r="221" spans="1:21" s="78" customFormat="1" ht="19.5" hidden="1" customHeight="1" outlineLevel="1">
      <c r="A221" s="423">
        <v>2</v>
      </c>
      <c r="B221" s="424">
        <v>4</v>
      </c>
      <c r="C221" s="435" t="s">
        <v>378</v>
      </c>
      <c r="D221" s="92"/>
      <c r="E221" s="92"/>
      <c r="F221" s="425" t="s">
        <v>402</v>
      </c>
      <c r="G221" s="426">
        <f>G222</f>
        <v>0</v>
      </c>
      <c r="H221" s="77"/>
      <c r="I221" s="408"/>
      <c r="J221" s="408"/>
      <c r="K221" s="408"/>
      <c r="L221" s="408"/>
      <c r="M221" s="408"/>
      <c r="N221" s="408"/>
      <c r="O221" s="408"/>
      <c r="P221" s="408"/>
      <c r="Q221" s="408"/>
      <c r="R221" s="408"/>
      <c r="S221" s="408"/>
      <c r="T221" s="408"/>
      <c r="U221" s="408"/>
    </row>
    <row r="222" spans="1:21" s="78" customFormat="1" ht="20.100000000000001" hidden="1" customHeight="1" outlineLevel="1">
      <c r="A222" s="453">
        <v>2</v>
      </c>
      <c r="B222" s="435">
        <v>4</v>
      </c>
      <c r="C222" s="435" t="s">
        <v>378</v>
      </c>
      <c r="D222" s="92">
        <v>5</v>
      </c>
      <c r="E222" s="92">
        <v>3</v>
      </c>
      <c r="F222" s="367" t="s">
        <v>55</v>
      </c>
      <c r="G222" s="454">
        <f>'D.2-Penj-APBDesa'!K1490</f>
        <v>0</v>
      </c>
      <c r="H222" s="77"/>
      <c r="I222" s="408"/>
      <c r="J222" s="408"/>
      <c r="K222" s="408"/>
      <c r="L222" s="408"/>
      <c r="M222" s="408"/>
      <c r="N222" s="408"/>
      <c r="O222" s="408"/>
      <c r="P222" s="408"/>
      <c r="Q222" s="408"/>
      <c r="R222" s="408"/>
      <c r="S222" s="408"/>
      <c r="T222" s="408"/>
      <c r="U222" s="408"/>
    </row>
    <row r="223" spans="1:21" s="78" customFormat="1" ht="35.1" hidden="1" customHeight="1" outlineLevel="1">
      <c r="A223" s="423">
        <v>2</v>
      </c>
      <c r="B223" s="424">
        <v>4</v>
      </c>
      <c r="C223" s="435" t="s">
        <v>380</v>
      </c>
      <c r="D223" s="92"/>
      <c r="E223" s="92"/>
      <c r="F223" s="425" t="s">
        <v>403</v>
      </c>
      <c r="G223" s="426">
        <f>G224</f>
        <v>0</v>
      </c>
      <c r="H223" s="77"/>
      <c r="I223" s="408"/>
      <c r="J223" s="408"/>
      <c r="K223" s="408"/>
      <c r="L223" s="408"/>
      <c r="M223" s="408"/>
      <c r="N223" s="408"/>
      <c r="O223" s="408"/>
      <c r="P223" s="408"/>
      <c r="Q223" s="408"/>
      <c r="R223" s="408"/>
      <c r="S223" s="408"/>
      <c r="T223" s="408"/>
      <c r="U223" s="408"/>
    </row>
    <row r="224" spans="1:21" s="78" customFormat="1" ht="20.100000000000001" hidden="1" customHeight="1" outlineLevel="1">
      <c r="A224" s="453">
        <v>2</v>
      </c>
      <c r="B224" s="435">
        <v>4</v>
      </c>
      <c r="C224" s="435" t="s">
        <v>380</v>
      </c>
      <c r="D224" s="92">
        <v>5</v>
      </c>
      <c r="E224" s="92">
        <v>3</v>
      </c>
      <c r="F224" s="367" t="s">
        <v>55</v>
      </c>
      <c r="G224" s="454">
        <f>'D.2-Penj-APBDesa'!K1497</f>
        <v>0</v>
      </c>
      <c r="H224" s="77"/>
      <c r="I224" s="408"/>
      <c r="J224" s="408"/>
      <c r="K224" s="408"/>
      <c r="L224" s="408"/>
      <c r="M224" s="408"/>
      <c r="N224" s="408"/>
      <c r="O224" s="408"/>
      <c r="P224" s="408"/>
      <c r="Q224" s="408"/>
      <c r="R224" s="408"/>
      <c r="S224" s="408"/>
      <c r="T224" s="408"/>
      <c r="U224" s="408"/>
    </row>
    <row r="225" spans="1:21" s="78" customFormat="1" ht="33" hidden="1" customHeight="1" outlineLevel="1">
      <c r="A225" s="423">
        <v>2</v>
      </c>
      <c r="B225" s="424">
        <v>4</v>
      </c>
      <c r="C225" s="435" t="s">
        <v>382</v>
      </c>
      <c r="D225" s="92"/>
      <c r="E225" s="92"/>
      <c r="F225" s="433" t="s">
        <v>404</v>
      </c>
      <c r="G225" s="426">
        <f>G226</f>
        <v>0</v>
      </c>
      <c r="H225" s="77"/>
      <c r="I225" s="408"/>
      <c r="J225" s="408"/>
      <c r="K225" s="408"/>
      <c r="L225" s="408"/>
      <c r="M225" s="408"/>
      <c r="N225" s="408"/>
      <c r="O225" s="408"/>
      <c r="P225" s="408"/>
      <c r="Q225" s="408"/>
      <c r="R225" s="408"/>
      <c r="S225" s="408"/>
      <c r="T225" s="408"/>
      <c r="U225" s="408"/>
    </row>
    <row r="226" spans="1:21" s="78" customFormat="1" ht="20.100000000000001" hidden="1" customHeight="1" outlineLevel="1">
      <c r="A226" s="453">
        <v>2</v>
      </c>
      <c r="B226" s="435">
        <v>4</v>
      </c>
      <c r="C226" s="435" t="s">
        <v>382</v>
      </c>
      <c r="D226" s="92">
        <v>5</v>
      </c>
      <c r="E226" s="92">
        <v>3</v>
      </c>
      <c r="F226" s="367" t="s">
        <v>55</v>
      </c>
      <c r="G226" s="454">
        <f>'D.2-Penj-APBDesa'!K1504</f>
        <v>0</v>
      </c>
      <c r="H226" s="77"/>
      <c r="I226" s="408"/>
      <c r="J226" s="408"/>
      <c r="K226" s="408"/>
      <c r="L226" s="408"/>
      <c r="M226" s="408"/>
      <c r="N226" s="408"/>
      <c r="O226" s="408"/>
      <c r="P226" s="408"/>
      <c r="Q226" s="408"/>
      <c r="R226" s="408"/>
      <c r="S226" s="408"/>
      <c r="T226" s="408"/>
      <c r="U226" s="408"/>
    </row>
    <row r="227" spans="1:21" s="78" customFormat="1" ht="19.5" hidden="1" customHeight="1" outlineLevel="1">
      <c r="A227" s="423">
        <v>2</v>
      </c>
      <c r="B227" s="424">
        <v>4</v>
      </c>
      <c r="C227" s="435" t="s">
        <v>384</v>
      </c>
      <c r="D227" s="92"/>
      <c r="E227" s="92"/>
      <c r="F227" s="433" t="s">
        <v>405</v>
      </c>
      <c r="G227" s="426">
        <f>G228</f>
        <v>0</v>
      </c>
      <c r="H227" s="77"/>
      <c r="I227" s="408"/>
      <c r="J227" s="408"/>
      <c r="K227" s="408"/>
      <c r="L227" s="408"/>
      <c r="M227" s="408"/>
      <c r="N227" s="408"/>
      <c r="O227" s="408"/>
      <c r="P227" s="408"/>
      <c r="Q227" s="408"/>
      <c r="R227" s="408"/>
      <c r="S227" s="408"/>
      <c r="T227" s="408"/>
      <c r="U227" s="408"/>
    </row>
    <row r="228" spans="1:21" s="78" customFormat="1" ht="20.100000000000001" hidden="1" customHeight="1" outlineLevel="1">
      <c r="A228" s="453">
        <v>2</v>
      </c>
      <c r="B228" s="435">
        <v>4</v>
      </c>
      <c r="C228" s="435">
        <v>17</v>
      </c>
      <c r="D228" s="92">
        <v>5</v>
      </c>
      <c r="E228" s="92">
        <v>3</v>
      </c>
      <c r="F228" s="367" t="s">
        <v>55</v>
      </c>
      <c r="G228" s="454">
        <f>'D.2-Penj-APBDesa'!K1511</f>
        <v>0</v>
      </c>
      <c r="H228" s="77"/>
      <c r="I228" s="408"/>
      <c r="J228" s="408"/>
      <c r="K228" s="408"/>
      <c r="L228" s="408"/>
      <c r="M228" s="408"/>
      <c r="N228" s="408"/>
      <c r="O228" s="408"/>
      <c r="P228" s="408"/>
      <c r="Q228" s="408"/>
      <c r="R228" s="408"/>
      <c r="S228" s="408"/>
      <c r="T228" s="408"/>
      <c r="U228" s="408"/>
    </row>
    <row r="229" spans="1:21" s="78" customFormat="1" ht="19.5" hidden="1" customHeight="1" outlineLevel="1">
      <c r="A229" s="423">
        <v>2</v>
      </c>
      <c r="B229" s="424">
        <v>4</v>
      </c>
      <c r="C229" s="435" t="s">
        <v>585</v>
      </c>
      <c r="D229" s="92"/>
      <c r="E229" s="92"/>
      <c r="F229" s="433" t="s">
        <v>610</v>
      </c>
      <c r="G229" s="426">
        <f>G230+G231</f>
        <v>0</v>
      </c>
      <c r="H229" s="77"/>
      <c r="I229" s="408"/>
      <c r="J229" s="408"/>
      <c r="K229" s="408"/>
      <c r="L229" s="408"/>
      <c r="M229" s="408"/>
      <c r="N229" s="408"/>
      <c r="O229" s="408"/>
      <c r="P229" s="408"/>
      <c r="Q229" s="408"/>
      <c r="R229" s="408"/>
      <c r="S229" s="408"/>
      <c r="T229" s="408"/>
      <c r="U229" s="408"/>
    </row>
    <row r="230" spans="1:21" s="78" customFormat="1" ht="20.100000000000001" hidden="1" customHeight="1" outlineLevel="1">
      <c r="A230" s="91">
        <v>2</v>
      </c>
      <c r="B230" s="435">
        <v>4</v>
      </c>
      <c r="C230" s="435" t="s">
        <v>585</v>
      </c>
      <c r="D230" s="92">
        <v>5</v>
      </c>
      <c r="E230" s="92">
        <v>2</v>
      </c>
      <c r="F230" s="482" t="s">
        <v>43</v>
      </c>
      <c r="G230" s="454">
        <f>'D.2-Penj-APBDesa'!K1517</f>
        <v>0</v>
      </c>
      <c r="H230" s="77"/>
      <c r="I230" s="408"/>
      <c r="J230" s="408"/>
      <c r="K230" s="408"/>
      <c r="L230" s="408"/>
      <c r="M230" s="408"/>
      <c r="N230" s="408"/>
      <c r="O230" s="408"/>
      <c r="P230" s="408"/>
      <c r="Q230" s="408"/>
      <c r="R230" s="408"/>
      <c r="S230" s="408"/>
      <c r="T230" s="408"/>
      <c r="U230" s="408"/>
    </row>
    <row r="231" spans="1:21" s="78" customFormat="1" ht="20.100000000000001" hidden="1" customHeight="1" outlineLevel="1">
      <c r="A231" s="91">
        <v>2</v>
      </c>
      <c r="B231" s="435">
        <v>4</v>
      </c>
      <c r="C231" s="435" t="s">
        <v>585</v>
      </c>
      <c r="D231" s="92">
        <v>5</v>
      </c>
      <c r="E231" s="92">
        <v>3</v>
      </c>
      <c r="F231" s="367" t="s">
        <v>55</v>
      </c>
      <c r="G231" s="454">
        <f>'D.2-Penj-APBDesa'!K1518</f>
        <v>0</v>
      </c>
      <c r="H231" s="77"/>
      <c r="I231" s="408"/>
      <c r="J231" s="408"/>
      <c r="K231" s="408"/>
      <c r="L231" s="408"/>
      <c r="M231" s="408"/>
      <c r="N231" s="408"/>
      <c r="O231" s="408"/>
      <c r="P231" s="408"/>
      <c r="Q231" s="408"/>
      <c r="R231" s="408"/>
      <c r="S231" s="408"/>
      <c r="T231" s="408"/>
      <c r="U231" s="408"/>
    </row>
    <row r="232" spans="1:21" s="85" customFormat="1" ht="17.25" customHeight="1" collapsed="1">
      <c r="A232" s="92">
        <v>2</v>
      </c>
      <c r="B232" s="420">
        <v>5</v>
      </c>
      <c r="C232" s="435"/>
      <c r="D232" s="435"/>
      <c r="E232" s="435"/>
      <c r="F232" s="458" t="s">
        <v>406</v>
      </c>
      <c r="G232" s="459">
        <f>G233+G236+G238+G240</f>
        <v>0</v>
      </c>
      <c r="H232" s="84"/>
      <c r="I232" s="409"/>
      <c r="J232" s="409"/>
      <c r="K232" s="409"/>
      <c r="L232" s="409"/>
      <c r="M232" s="409"/>
      <c r="N232" s="409"/>
      <c r="O232" s="409"/>
      <c r="P232" s="409"/>
      <c r="Q232" s="409"/>
      <c r="R232" s="409"/>
      <c r="S232" s="409"/>
      <c r="T232" s="409"/>
      <c r="U232" s="409"/>
    </row>
    <row r="233" spans="1:21" s="85" customFormat="1" ht="21" hidden="1" customHeight="1" outlineLevel="1">
      <c r="A233" s="92">
        <v>2</v>
      </c>
      <c r="B233" s="420">
        <v>5</v>
      </c>
      <c r="C233" s="435" t="s">
        <v>34</v>
      </c>
      <c r="D233" s="435"/>
      <c r="E233" s="435"/>
      <c r="F233" s="433" t="s">
        <v>407</v>
      </c>
      <c r="G233" s="426">
        <f>G234+G235</f>
        <v>0</v>
      </c>
      <c r="H233" s="84"/>
      <c r="I233" s="409"/>
      <c r="J233" s="409"/>
      <c r="K233" s="409"/>
      <c r="L233" s="409"/>
      <c r="M233" s="409"/>
      <c r="N233" s="409"/>
      <c r="O233" s="409"/>
      <c r="P233" s="409"/>
      <c r="Q233" s="409"/>
      <c r="R233" s="409"/>
      <c r="S233" s="409"/>
      <c r="T233" s="409"/>
      <c r="U233" s="409"/>
    </row>
    <row r="234" spans="1:21" s="78" customFormat="1" ht="19.5" hidden="1" customHeight="1" outlineLevel="1">
      <c r="A234" s="92">
        <v>2</v>
      </c>
      <c r="B234" s="420">
        <v>5</v>
      </c>
      <c r="C234" s="435" t="s">
        <v>34</v>
      </c>
      <c r="D234" s="92">
        <v>5</v>
      </c>
      <c r="E234" s="92">
        <v>2</v>
      </c>
      <c r="F234" s="367" t="s">
        <v>43</v>
      </c>
      <c r="G234" s="454">
        <f>'D.2-Penj-APBDesa'!K1549</f>
        <v>0</v>
      </c>
      <c r="H234" s="77"/>
      <c r="I234" s="408"/>
      <c r="J234" s="408"/>
      <c r="K234" s="408"/>
      <c r="L234" s="408"/>
      <c r="M234" s="408"/>
      <c r="N234" s="408"/>
      <c r="O234" s="408"/>
      <c r="P234" s="408"/>
      <c r="Q234" s="408"/>
      <c r="R234" s="408"/>
      <c r="S234" s="408"/>
      <c r="T234" s="408"/>
      <c r="U234" s="408"/>
    </row>
    <row r="235" spans="1:21" s="78" customFormat="1" ht="19.5" hidden="1" customHeight="1" outlineLevel="1">
      <c r="A235" s="92">
        <v>2</v>
      </c>
      <c r="B235" s="420">
        <v>5</v>
      </c>
      <c r="C235" s="435" t="s">
        <v>34</v>
      </c>
      <c r="D235" s="92">
        <v>5</v>
      </c>
      <c r="E235" s="92">
        <v>3</v>
      </c>
      <c r="F235" s="367" t="s">
        <v>55</v>
      </c>
      <c r="G235" s="454">
        <f>'D.2-Penj-APBDesa'!K1562</f>
        <v>0</v>
      </c>
      <c r="H235" s="77"/>
      <c r="I235" s="408"/>
      <c r="J235" s="408"/>
      <c r="K235" s="408"/>
      <c r="L235" s="408"/>
      <c r="M235" s="408"/>
      <c r="N235" s="408"/>
      <c r="O235" s="408"/>
      <c r="P235" s="408"/>
      <c r="Q235" s="408"/>
      <c r="R235" s="408"/>
      <c r="S235" s="408"/>
      <c r="T235" s="408"/>
      <c r="U235" s="408"/>
    </row>
    <row r="236" spans="1:21" s="85" customFormat="1" ht="27.95" hidden="1" customHeight="1" outlineLevel="1">
      <c r="A236" s="92">
        <v>2</v>
      </c>
      <c r="B236" s="420">
        <v>5</v>
      </c>
      <c r="C236" s="435" t="s">
        <v>37</v>
      </c>
      <c r="D236" s="435"/>
      <c r="E236" s="435"/>
      <c r="F236" s="433" t="s">
        <v>408</v>
      </c>
      <c r="G236" s="426">
        <f>G237</f>
        <v>0</v>
      </c>
      <c r="H236" s="84"/>
      <c r="I236" s="409"/>
      <c r="J236" s="409"/>
      <c r="K236" s="409"/>
      <c r="L236" s="409"/>
      <c r="M236" s="409"/>
      <c r="N236" s="409"/>
      <c r="O236" s="409"/>
      <c r="P236" s="409"/>
      <c r="Q236" s="409"/>
      <c r="R236" s="409"/>
      <c r="S236" s="409"/>
      <c r="T236" s="409"/>
      <c r="U236" s="409"/>
    </row>
    <row r="237" spans="1:21" s="78" customFormat="1" ht="19.5" hidden="1" customHeight="1" outlineLevel="1">
      <c r="A237" s="92">
        <v>2</v>
      </c>
      <c r="B237" s="420">
        <v>5</v>
      </c>
      <c r="C237" s="435" t="s">
        <v>37</v>
      </c>
      <c r="D237" s="92">
        <v>5</v>
      </c>
      <c r="E237" s="92">
        <v>2</v>
      </c>
      <c r="F237" s="367" t="s">
        <v>43</v>
      </c>
      <c r="G237" s="454">
        <f>'D.2-Penj-APBDesa'!K1568</f>
        <v>0</v>
      </c>
      <c r="H237" s="77"/>
      <c r="I237" s="408"/>
      <c r="J237" s="408"/>
      <c r="K237" s="408"/>
      <c r="L237" s="408"/>
      <c r="M237" s="408"/>
      <c r="N237" s="408"/>
      <c r="O237" s="408"/>
      <c r="P237" s="408"/>
      <c r="Q237" s="408"/>
      <c r="R237" s="408"/>
      <c r="S237" s="408"/>
      <c r="T237" s="408"/>
      <c r="U237" s="408"/>
    </row>
    <row r="238" spans="1:21" s="85" customFormat="1" ht="39" hidden="1" customHeight="1" outlineLevel="1">
      <c r="A238" s="92">
        <v>2</v>
      </c>
      <c r="B238" s="420">
        <v>5</v>
      </c>
      <c r="C238" s="435" t="s">
        <v>39</v>
      </c>
      <c r="D238" s="435"/>
      <c r="E238" s="435"/>
      <c r="F238" s="433" t="s">
        <v>409</v>
      </c>
      <c r="G238" s="426">
        <f>G239</f>
        <v>0</v>
      </c>
      <c r="H238" s="84"/>
      <c r="I238" s="409"/>
      <c r="J238" s="409"/>
      <c r="K238" s="409"/>
      <c r="L238" s="409"/>
      <c r="M238" s="409"/>
      <c r="N238" s="409"/>
      <c r="O238" s="409"/>
      <c r="P238" s="409"/>
      <c r="Q238" s="409"/>
      <c r="R238" s="409"/>
      <c r="S238" s="409"/>
      <c r="T238" s="409"/>
      <c r="U238" s="409"/>
    </row>
    <row r="239" spans="1:21" s="78" customFormat="1" ht="19.5" hidden="1" customHeight="1" outlineLevel="1">
      <c r="A239" s="92">
        <v>2</v>
      </c>
      <c r="B239" s="420">
        <v>5</v>
      </c>
      <c r="C239" s="435" t="s">
        <v>39</v>
      </c>
      <c r="D239" s="92">
        <v>5</v>
      </c>
      <c r="E239" s="92">
        <v>2</v>
      </c>
      <c r="F239" s="367" t="s">
        <v>43</v>
      </c>
      <c r="G239" s="454">
        <f>'D.2-Penj-APBDesa'!K1586</f>
        <v>0</v>
      </c>
      <c r="H239" s="77"/>
      <c r="I239" s="408"/>
      <c r="J239" s="408"/>
      <c r="K239" s="408"/>
      <c r="L239" s="408"/>
      <c r="M239" s="408"/>
      <c r="N239" s="408"/>
      <c r="O239" s="408"/>
      <c r="P239" s="408"/>
      <c r="Q239" s="408"/>
      <c r="R239" s="408"/>
      <c r="S239" s="408"/>
      <c r="T239" s="408"/>
      <c r="U239" s="408"/>
    </row>
    <row r="240" spans="1:21" s="85" customFormat="1" ht="27.95" hidden="1" customHeight="1" outlineLevel="1">
      <c r="A240" s="92">
        <v>2</v>
      </c>
      <c r="B240" s="420">
        <v>5</v>
      </c>
      <c r="C240" s="435" t="s">
        <v>585</v>
      </c>
      <c r="D240" s="435"/>
      <c r="E240" s="435"/>
      <c r="F240" s="433" t="s">
        <v>611</v>
      </c>
      <c r="G240" s="426">
        <f>G241+G242</f>
        <v>0</v>
      </c>
      <c r="H240" s="84"/>
      <c r="I240" s="409"/>
      <c r="J240" s="409"/>
      <c r="K240" s="409"/>
      <c r="L240" s="409"/>
      <c r="M240" s="409"/>
      <c r="N240" s="409"/>
      <c r="O240" s="409"/>
      <c r="P240" s="409"/>
      <c r="Q240" s="409"/>
      <c r="R240" s="409"/>
      <c r="S240" s="409"/>
      <c r="T240" s="409"/>
      <c r="U240" s="409"/>
    </row>
    <row r="241" spans="1:21" s="78" customFormat="1" ht="19.5" hidden="1" customHeight="1" outlineLevel="1">
      <c r="A241" s="92">
        <v>2</v>
      </c>
      <c r="B241" s="420">
        <v>5</v>
      </c>
      <c r="C241" s="435" t="s">
        <v>585</v>
      </c>
      <c r="D241" s="92">
        <v>5</v>
      </c>
      <c r="E241" s="92">
        <v>2</v>
      </c>
      <c r="F241" s="367" t="s">
        <v>43</v>
      </c>
      <c r="G241" s="454">
        <f>'D.2-Penj-APBDesa'!K1599</f>
        <v>0</v>
      </c>
      <c r="H241" s="77"/>
      <c r="I241" s="408"/>
      <c r="J241" s="408"/>
      <c r="K241" s="408"/>
      <c r="L241" s="408"/>
      <c r="M241" s="408"/>
      <c r="N241" s="408"/>
      <c r="O241" s="408"/>
      <c r="P241" s="408"/>
      <c r="Q241" s="408"/>
      <c r="R241" s="408"/>
      <c r="S241" s="408"/>
      <c r="T241" s="408"/>
      <c r="U241" s="408"/>
    </row>
    <row r="242" spans="1:21" s="78" customFormat="1" ht="19.5" hidden="1" customHeight="1" outlineLevel="1">
      <c r="A242" s="92">
        <v>2</v>
      </c>
      <c r="B242" s="420">
        <v>5</v>
      </c>
      <c r="C242" s="435" t="s">
        <v>585</v>
      </c>
      <c r="D242" s="92">
        <v>5</v>
      </c>
      <c r="E242" s="92">
        <v>3</v>
      </c>
      <c r="F242" s="367" t="s">
        <v>55</v>
      </c>
      <c r="G242" s="454">
        <f>'D.2-Penj-APBDesa'!K1618</f>
        <v>0</v>
      </c>
      <c r="H242" s="77"/>
      <c r="I242" s="408"/>
      <c r="J242" s="408"/>
      <c r="K242" s="408"/>
      <c r="L242" s="408"/>
      <c r="M242" s="408"/>
      <c r="N242" s="408"/>
      <c r="O242" s="408"/>
      <c r="P242" s="408"/>
      <c r="Q242" s="408"/>
      <c r="R242" s="408"/>
      <c r="S242" s="408"/>
      <c r="T242" s="408"/>
      <c r="U242" s="408"/>
    </row>
    <row r="243" spans="1:21" s="85" customFormat="1" ht="17.25" customHeight="1" collapsed="1">
      <c r="A243" s="92">
        <v>2</v>
      </c>
      <c r="B243" s="420">
        <v>6</v>
      </c>
      <c r="C243" s="435"/>
      <c r="D243" s="435"/>
      <c r="E243" s="435"/>
      <c r="F243" s="458" t="s">
        <v>410</v>
      </c>
      <c r="G243" s="459">
        <f>G244+G246+G251+G248</f>
        <v>35000000</v>
      </c>
      <c r="H243" s="84" t="s">
        <v>48</v>
      </c>
      <c r="I243" s="409"/>
      <c r="J243" s="409"/>
      <c r="K243" s="409"/>
      <c r="L243" s="409"/>
      <c r="M243" s="409"/>
      <c r="N243" s="409"/>
      <c r="O243" s="409"/>
      <c r="P243" s="409"/>
      <c r="Q243" s="409"/>
      <c r="R243" s="409"/>
      <c r="S243" s="409"/>
      <c r="T243" s="409"/>
      <c r="U243" s="409"/>
    </row>
    <row r="244" spans="1:21" s="87" customFormat="1" ht="21" hidden="1" customHeight="1" outlineLevel="1">
      <c r="A244" s="418">
        <v>2</v>
      </c>
      <c r="B244" s="419">
        <v>6</v>
      </c>
      <c r="C244" s="424" t="s">
        <v>34</v>
      </c>
      <c r="D244" s="424"/>
      <c r="E244" s="424"/>
      <c r="F244" s="433" t="s">
        <v>411</v>
      </c>
      <c r="G244" s="434">
        <f>G245</f>
        <v>0</v>
      </c>
      <c r="H244" s="86"/>
      <c r="I244" s="410"/>
      <c r="J244" s="410"/>
      <c r="K244" s="410"/>
      <c r="L244" s="410"/>
      <c r="M244" s="410"/>
      <c r="N244" s="410"/>
      <c r="O244" s="410"/>
      <c r="P244" s="410"/>
      <c r="Q244" s="410"/>
      <c r="R244" s="410"/>
      <c r="S244" s="410"/>
      <c r="T244" s="410"/>
      <c r="U244" s="410"/>
    </row>
    <row r="245" spans="1:21" s="78" customFormat="1" ht="20.100000000000001" hidden="1" customHeight="1" outlineLevel="1">
      <c r="A245" s="453">
        <v>2</v>
      </c>
      <c r="B245" s="435">
        <v>6</v>
      </c>
      <c r="C245" s="435" t="s">
        <v>34</v>
      </c>
      <c r="D245" s="92">
        <v>5</v>
      </c>
      <c r="E245" s="92">
        <v>3</v>
      </c>
      <c r="F245" s="367" t="s">
        <v>55</v>
      </c>
      <c r="G245" s="454">
        <f>'D.2-Penj-APBDesa'!K1625</f>
        <v>0</v>
      </c>
      <c r="H245" s="77"/>
      <c r="I245" s="408"/>
      <c r="J245" s="408"/>
      <c r="K245" s="408"/>
      <c r="L245" s="408"/>
      <c r="M245" s="408"/>
      <c r="N245" s="408"/>
      <c r="O245" s="408"/>
      <c r="P245" s="408"/>
      <c r="Q245" s="408"/>
      <c r="R245" s="408"/>
      <c r="S245" s="408"/>
      <c r="T245" s="408"/>
      <c r="U245" s="408"/>
    </row>
    <row r="246" spans="1:21" s="85" customFormat="1" ht="42.95" hidden="1" customHeight="1" outlineLevel="1">
      <c r="A246" s="92">
        <v>2</v>
      </c>
      <c r="B246" s="420">
        <v>6</v>
      </c>
      <c r="C246" s="435" t="s">
        <v>37</v>
      </c>
      <c r="D246" s="435"/>
      <c r="E246" s="435"/>
      <c r="F246" s="433" t="s">
        <v>412</v>
      </c>
      <c r="G246" s="434">
        <f>G247</f>
        <v>0</v>
      </c>
      <c r="H246" s="84"/>
      <c r="I246" s="409"/>
      <c r="J246" s="409"/>
      <c r="K246" s="409"/>
      <c r="L246" s="409"/>
      <c r="M246" s="409"/>
      <c r="N246" s="409"/>
      <c r="O246" s="409"/>
      <c r="P246" s="409"/>
      <c r="Q246" s="409"/>
      <c r="R246" s="409"/>
      <c r="S246" s="409"/>
      <c r="T246" s="409"/>
      <c r="U246" s="409"/>
    </row>
    <row r="247" spans="1:21" s="78" customFormat="1" ht="19.5" hidden="1" customHeight="1" outlineLevel="1">
      <c r="A247" s="92">
        <v>2</v>
      </c>
      <c r="B247" s="420">
        <v>6</v>
      </c>
      <c r="C247" s="435" t="s">
        <v>37</v>
      </c>
      <c r="D247" s="92">
        <v>5</v>
      </c>
      <c r="E247" s="92">
        <v>2</v>
      </c>
      <c r="F247" s="367" t="s">
        <v>43</v>
      </c>
      <c r="G247" s="454">
        <f>'D.2-Penj-APBDesa'!K1630</f>
        <v>0</v>
      </c>
      <c r="H247" s="77"/>
      <c r="I247" s="408"/>
      <c r="J247" s="408"/>
      <c r="K247" s="408"/>
      <c r="L247" s="408"/>
      <c r="M247" s="408"/>
      <c r="N247" s="408"/>
      <c r="O247" s="408"/>
      <c r="P247" s="408"/>
      <c r="Q247" s="408"/>
      <c r="R247" s="408"/>
      <c r="S247" s="408"/>
      <c r="T247" s="408"/>
      <c r="U247" s="408"/>
    </row>
    <row r="248" spans="1:21" s="495" customFormat="1" ht="34.5" customHeight="1" collapsed="1">
      <c r="A248" s="488">
        <v>2</v>
      </c>
      <c r="B248" s="489">
        <v>6</v>
      </c>
      <c r="C248" s="490" t="s">
        <v>39</v>
      </c>
      <c r="D248" s="490"/>
      <c r="E248" s="490"/>
      <c r="F248" s="491" t="s">
        <v>925</v>
      </c>
      <c r="G248" s="492">
        <f>G249+G250</f>
        <v>35000000</v>
      </c>
      <c r="H248" s="493"/>
      <c r="I248" s="494">
        <f>G248/12</f>
        <v>2916666.6666666665</v>
      </c>
      <c r="J248" s="494">
        <f>I248</f>
        <v>2916666.6666666665</v>
      </c>
      <c r="K248" s="494">
        <f t="shared" ref="K248:T248" si="4">J248</f>
        <v>2916666.6666666665</v>
      </c>
      <c r="L248" s="494">
        <f t="shared" si="4"/>
        <v>2916666.6666666665</v>
      </c>
      <c r="M248" s="494">
        <f t="shared" si="4"/>
        <v>2916666.6666666665</v>
      </c>
      <c r="N248" s="494">
        <f t="shared" si="4"/>
        <v>2916666.6666666665</v>
      </c>
      <c r="O248" s="494">
        <f t="shared" si="4"/>
        <v>2916666.6666666665</v>
      </c>
      <c r="P248" s="494">
        <f t="shared" si="4"/>
        <v>2916666.6666666665</v>
      </c>
      <c r="Q248" s="494">
        <f t="shared" si="4"/>
        <v>2916666.6666666665</v>
      </c>
      <c r="R248" s="494">
        <f t="shared" si="4"/>
        <v>2916666.6666666665</v>
      </c>
      <c r="S248" s="494">
        <f t="shared" si="4"/>
        <v>2916666.6666666665</v>
      </c>
      <c r="T248" s="494">
        <f t="shared" si="4"/>
        <v>2916666.6666666665</v>
      </c>
      <c r="U248" s="486">
        <f>SUM(I248:T248)</f>
        <v>35000000.000000007</v>
      </c>
    </row>
    <row r="249" spans="1:21" s="78" customFormat="1" ht="19.5" customHeight="1">
      <c r="A249" s="92">
        <v>2</v>
      </c>
      <c r="B249" s="420">
        <v>6</v>
      </c>
      <c r="C249" s="435" t="s">
        <v>39</v>
      </c>
      <c r="D249" s="92">
        <v>5</v>
      </c>
      <c r="E249" s="92">
        <v>2</v>
      </c>
      <c r="F249" s="367" t="s">
        <v>43</v>
      </c>
      <c r="G249" s="454">
        <f>'D.2-Penj-APBDesa'!K1640</f>
        <v>35000000</v>
      </c>
      <c r="H249" s="77"/>
      <c r="I249" s="408"/>
      <c r="J249" s="408"/>
      <c r="K249" s="408"/>
      <c r="L249" s="408"/>
      <c r="M249" s="408"/>
      <c r="N249" s="408"/>
      <c r="O249" s="408"/>
      <c r="P249" s="408"/>
      <c r="Q249" s="408"/>
      <c r="R249" s="408"/>
      <c r="S249" s="408"/>
      <c r="T249" s="408"/>
      <c r="U249" s="408"/>
    </row>
    <row r="250" spans="1:21" s="78" customFormat="1" ht="20.100000000000001" customHeight="1">
      <c r="A250" s="453">
        <v>2</v>
      </c>
      <c r="B250" s="435">
        <v>6</v>
      </c>
      <c r="C250" s="435" t="s">
        <v>39</v>
      </c>
      <c r="D250" s="92">
        <v>5</v>
      </c>
      <c r="E250" s="92">
        <v>3</v>
      </c>
      <c r="F250" s="367" t="s">
        <v>55</v>
      </c>
      <c r="G250" s="454">
        <f>'D.2-Penj-APBDesa'!K1654</f>
        <v>0</v>
      </c>
      <c r="H250" s="77"/>
      <c r="I250" s="408"/>
      <c r="J250" s="408"/>
      <c r="K250" s="408"/>
      <c r="L250" s="408"/>
      <c r="M250" s="408"/>
      <c r="N250" s="408"/>
      <c r="O250" s="408"/>
      <c r="P250" s="408"/>
      <c r="Q250" s="408"/>
      <c r="R250" s="408"/>
      <c r="S250" s="408"/>
      <c r="T250" s="408"/>
      <c r="U250" s="408"/>
    </row>
    <row r="251" spans="1:21" s="85" customFormat="1" ht="27.95" hidden="1" customHeight="1" outlineLevel="1">
      <c r="A251" s="92">
        <v>2</v>
      </c>
      <c r="B251" s="420">
        <v>6</v>
      </c>
      <c r="C251" s="435" t="s">
        <v>585</v>
      </c>
      <c r="D251" s="435"/>
      <c r="E251" s="435"/>
      <c r="F251" s="433" t="s">
        <v>612</v>
      </c>
      <c r="G251" s="434">
        <f>G252+G253</f>
        <v>0</v>
      </c>
      <c r="H251" s="84"/>
      <c r="I251" s="409"/>
      <c r="J251" s="409"/>
      <c r="K251" s="409"/>
      <c r="L251" s="409"/>
      <c r="M251" s="409"/>
      <c r="N251" s="409"/>
      <c r="O251" s="409"/>
      <c r="P251" s="409"/>
      <c r="Q251" s="409"/>
      <c r="R251" s="409"/>
      <c r="S251" s="409"/>
      <c r="T251" s="409"/>
      <c r="U251" s="409"/>
    </row>
    <row r="252" spans="1:21" s="78" customFormat="1" ht="19.5" hidden="1" customHeight="1" outlineLevel="1">
      <c r="A252" s="92">
        <v>2</v>
      </c>
      <c r="B252" s="420">
        <v>6</v>
      </c>
      <c r="C252" s="435" t="s">
        <v>585</v>
      </c>
      <c r="D252" s="92">
        <v>5</v>
      </c>
      <c r="E252" s="92">
        <v>2</v>
      </c>
      <c r="F252" s="367" t="s">
        <v>43</v>
      </c>
      <c r="G252" s="454">
        <f>'D.2-Penj-APBDesa'!K1661</f>
        <v>0</v>
      </c>
      <c r="H252" s="77"/>
      <c r="I252" s="408"/>
      <c r="J252" s="408"/>
      <c r="K252" s="408"/>
      <c r="L252" s="408"/>
      <c r="M252" s="408"/>
      <c r="N252" s="408"/>
      <c r="O252" s="408"/>
      <c r="P252" s="408"/>
      <c r="Q252" s="408"/>
      <c r="R252" s="408"/>
      <c r="S252" s="408"/>
      <c r="T252" s="408"/>
      <c r="U252" s="408"/>
    </row>
    <row r="253" spans="1:21" s="78" customFormat="1" ht="20.100000000000001" hidden="1" customHeight="1" outlineLevel="1">
      <c r="A253" s="453">
        <v>2</v>
      </c>
      <c r="B253" s="435">
        <v>6</v>
      </c>
      <c r="C253" s="435" t="s">
        <v>585</v>
      </c>
      <c r="D253" s="92">
        <v>5</v>
      </c>
      <c r="E253" s="92">
        <v>3</v>
      </c>
      <c r="F253" s="367" t="s">
        <v>55</v>
      </c>
      <c r="G253" s="454">
        <f>'D.2-Penj-APBDesa'!K1676</f>
        <v>0</v>
      </c>
      <c r="H253" s="77"/>
      <c r="I253" s="408"/>
      <c r="J253" s="408"/>
      <c r="K253" s="408"/>
      <c r="L253" s="408"/>
      <c r="M253" s="408"/>
      <c r="N253" s="408"/>
      <c r="O253" s="408"/>
      <c r="P253" s="408"/>
      <c r="Q253" s="408"/>
      <c r="R253" s="408"/>
      <c r="S253" s="408"/>
      <c r="T253" s="408"/>
      <c r="U253" s="408"/>
    </row>
    <row r="254" spans="1:21" s="78" customFormat="1" ht="20.100000000000001" customHeight="1" collapsed="1">
      <c r="A254" s="453">
        <v>2</v>
      </c>
      <c r="B254" s="435">
        <v>7</v>
      </c>
      <c r="C254" s="435"/>
      <c r="D254" s="92"/>
      <c r="E254" s="92"/>
      <c r="F254" s="456" t="s">
        <v>414</v>
      </c>
      <c r="G254" s="459">
        <f>G255+G257+G259</f>
        <v>0</v>
      </c>
      <c r="H254" s="77"/>
      <c r="I254" s="408"/>
      <c r="J254" s="408"/>
      <c r="K254" s="408"/>
      <c r="L254" s="408"/>
      <c r="M254" s="408"/>
      <c r="N254" s="408"/>
      <c r="O254" s="408"/>
      <c r="P254" s="408"/>
      <c r="Q254" s="408"/>
      <c r="R254" s="408"/>
      <c r="S254" s="408"/>
      <c r="T254" s="408"/>
      <c r="U254" s="408"/>
    </row>
    <row r="255" spans="1:21" s="80" customFormat="1" ht="20.100000000000001" hidden="1" customHeight="1" outlineLevel="1">
      <c r="A255" s="423">
        <v>2</v>
      </c>
      <c r="B255" s="424">
        <v>7</v>
      </c>
      <c r="C255" s="424" t="s">
        <v>34</v>
      </c>
      <c r="D255" s="418"/>
      <c r="E255" s="418"/>
      <c r="F255" s="433" t="s">
        <v>415</v>
      </c>
      <c r="G255" s="434">
        <f>G256</f>
        <v>0</v>
      </c>
      <c r="H255" s="79"/>
      <c r="I255" s="407"/>
      <c r="J255" s="407"/>
      <c r="K255" s="407"/>
      <c r="L255" s="407"/>
      <c r="M255" s="407"/>
      <c r="N255" s="407"/>
      <c r="O255" s="407"/>
      <c r="P255" s="407"/>
      <c r="Q255" s="407"/>
      <c r="R255" s="407"/>
      <c r="S255" s="407"/>
      <c r="T255" s="407"/>
      <c r="U255" s="407"/>
    </row>
    <row r="256" spans="1:21" s="460" customFormat="1" ht="20.100000000000001" hidden="1" customHeight="1" outlineLevel="1">
      <c r="A256" s="453">
        <v>2</v>
      </c>
      <c r="B256" s="435">
        <v>7</v>
      </c>
      <c r="C256" s="435" t="s">
        <v>34</v>
      </c>
      <c r="D256" s="92">
        <v>5</v>
      </c>
      <c r="E256" s="92">
        <v>2</v>
      </c>
      <c r="F256" s="367" t="s">
        <v>43</v>
      </c>
      <c r="G256" s="454">
        <f>'D.2-Penj-APBDesa'!K1687</f>
        <v>0</v>
      </c>
      <c r="H256" s="77"/>
      <c r="I256" s="408"/>
      <c r="J256" s="408"/>
      <c r="K256" s="408"/>
      <c r="L256" s="408"/>
      <c r="M256" s="408"/>
      <c r="N256" s="408"/>
      <c r="O256" s="408"/>
      <c r="P256" s="408"/>
      <c r="Q256" s="408"/>
      <c r="R256" s="408"/>
      <c r="S256" s="408"/>
      <c r="T256" s="408"/>
      <c r="U256" s="408"/>
    </row>
    <row r="257" spans="1:21" s="80" customFormat="1" ht="20.100000000000001" hidden="1" customHeight="1" outlineLevel="1">
      <c r="A257" s="423">
        <v>2</v>
      </c>
      <c r="B257" s="424">
        <v>7</v>
      </c>
      <c r="C257" s="424" t="s">
        <v>37</v>
      </c>
      <c r="D257" s="418"/>
      <c r="E257" s="418"/>
      <c r="F257" s="433" t="s">
        <v>416</v>
      </c>
      <c r="G257" s="426">
        <f>G258</f>
        <v>0</v>
      </c>
      <c r="H257" s="79"/>
      <c r="I257" s="407"/>
      <c r="J257" s="407"/>
      <c r="K257" s="407"/>
      <c r="L257" s="407"/>
      <c r="M257" s="407"/>
      <c r="N257" s="407"/>
      <c r="O257" s="407"/>
      <c r="P257" s="407"/>
      <c r="Q257" s="407"/>
      <c r="R257" s="407"/>
      <c r="S257" s="407"/>
      <c r="T257" s="407"/>
      <c r="U257" s="407"/>
    </row>
    <row r="258" spans="1:21" s="78" customFormat="1" ht="20.100000000000001" hidden="1" customHeight="1" outlineLevel="1">
      <c r="A258" s="453">
        <v>2</v>
      </c>
      <c r="B258" s="435">
        <v>7</v>
      </c>
      <c r="C258" s="424" t="s">
        <v>37</v>
      </c>
      <c r="D258" s="92">
        <v>5</v>
      </c>
      <c r="E258" s="92">
        <v>3</v>
      </c>
      <c r="F258" s="367" t="s">
        <v>55</v>
      </c>
      <c r="G258" s="454">
        <f>'D.2-Penj-APBDesa'!K1694</f>
        <v>0</v>
      </c>
      <c r="H258" s="77"/>
      <c r="I258" s="408"/>
      <c r="J258" s="408"/>
      <c r="K258" s="408"/>
      <c r="L258" s="408"/>
      <c r="M258" s="408"/>
      <c r="N258" s="408"/>
      <c r="O258" s="408"/>
      <c r="P258" s="408"/>
      <c r="Q258" s="408"/>
      <c r="R258" s="408"/>
      <c r="S258" s="408"/>
      <c r="T258" s="408"/>
      <c r="U258" s="408"/>
    </row>
    <row r="259" spans="1:21" s="78" customFormat="1" ht="20.100000000000001" hidden="1" customHeight="1" outlineLevel="1">
      <c r="A259" s="453">
        <v>2</v>
      </c>
      <c r="B259" s="435">
        <v>7</v>
      </c>
      <c r="C259" s="435" t="s">
        <v>585</v>
      </c>
      <c r="D259" s="92"/>
      <c r="E259" s="92"/>
      <c r="F259" s="433" t="s">
        <v>613</v>
      </c>
      <c r="G259" s="459">
        <f>G260</f>
        <v>0</v>
      </c>
      <c r="H259" s="77"/>
      <c r="I259" s="408"/>
      <c r="J259" s="408"/>
      <c r="K259" s="408"/>
      <c r="L259" s="408"/>
      <c r="M259" s="408"/>
      <c r="N259" s="408"/>
      <c r="O259" s="408"/>
      <c r="P259" s="408"/>
      <c r="Q259" s="408"/>
      <c r="R259" s="408"/>
      <c r="S259" s="408"/>
      <c r="T259" s="408"/>
      <c r="U259" s="408"/>
    </row>
    <row r="260" spans="1:21" s="78" customFormat="1" ht="19.5" hidden="1" customHeight="1" outlineLevel="1">
      <c r="A260" s="92">
        <v>2</v>
      </c>
      <c r="B260" s="420">
        <v>7</v>
      </c>
      <c r="C260" s="435" t="s">
        <v>585</v>
      </c>
      <c r="D260" s="92">
        <v>5</v>
      </c>
      <c r="E260" s="92">
        <v>2</v>
      </c>
      <c r="F260" s="367" t="s">
        <v>43</v>
      </c>
      <c r="G260" s="454">
        <f>'D.2-Penj-APBDesa'!K1711</f>
        <v>0</v>
      </c>
      <c r="H260" s="77"/>
      <c r="I260" s="408"/>
      <c r="J260" s="408"/>
      <c r="K260" s="408"/>
      <c r="L260" s="408"/>
      <c r="M260" s="408"/>
      <c r="N260" s="408"/>
      <c r="O260" s="408"/>
      <c r="P260" s="408"/>
      <c r="Q260" s="408"/>
      <c r="R260" s="408"/>
      <c r="S260" s="408"/>
      <c r="T260" s="408"/>
      <c r="U260" s="408"/>
    </row>
    <row r="261" spans="1:21" s="78" customFormat="1" ht="19.5" hidden="1" customHeight="1" outlineLevel="1">
      <c r="A261" s="380">
        <v>2</v>
      </c>
      <c r="B261" s="452">
        <v>8</v>
      </c>
      <c r="C261" s="435"/>
      <c r="D261" s="92"/>
      <c r="E261" s="92"/>
      <c r="F261" s="458" t="s">
        <v>417</v>
      </c>
      <c r="G261" s="459">
        <f>G262+G264+G266+G268</f>
        <v>0</v>
      </c>
      <c r="H261" s="77"/>
      <c r="I261" s="408"/>
      <c r="J261" s="408"/>
      <c r="K261" s="408"/>
      <c r="L261" s="408"/>
      <c r="M261" s="408"/>
      <c r="N261" s="408"/>
      <c r="O261" s="408"/>
      <c r="P261" s="408"/>
      <c r="Q261" s="408"/>
      <c r="R261" s="408"/>
      <c r="S261" s="408"/>
      <c r="T261" s="408"/>
      <c r="U261" s="408"/>
    </row>
    <row r="262" spans="1:21" s="78" customFormat="1" ht="19.5" hidden="1" customHeight="1" outlineLevel="1">
      <c r="A262" s="92">
        <v>2</v>
      </c>
      <c r="B262" s="420">
        <v>8</v>
      </c>
      <c r="C262" s="435" t="s">
        <v>34</v>
      </c>
      <c r="D262" s="92"/>
      <c r="E262" s="92"/>
      <c r="F262" s="433" t="s">
        <v>418</v>
      </c>
      <c r="G262" s="434">
        <f>G263</f>
        <v>0</v>
      </c>
      <c r="H262" s="77"/>
      <c r="I262" s="408"/>
      <c r="J262" s="408"/>
      <c r="K262" s="408"/>
      <c r="L262" s="408"/>
      <c r="M262" s="408"/>
      <c r="N262" s="408"/>
      <c r="O262" s="408"/>
      <c r="P262" s="408"/>
      <c r="Q262" s="408"/>
      <c r="R262" s="408"/>
      <c r="S262" s="408"/>
      <c r="T262" s="408"/>
      <c r="U262" s="408"/>
    </row>
    <row r="263" spans="1:21" s="78" customFormat="1" ht="19.5" hidden="1" customHeight="1" outlineLevel="1">
      <c r="A263" s="92">
        <v>2</v>
      </c>
      <c r="B263" s="420">
        <v>8</v>
      </c>
      <c r="C263" s="435" t="s">
        <v>34</v>
      </c>
      <c r="D263" s="92">
        <v>5</v>
      </c>
      <c r="E263" s="92">
        <v>2</v>
      </c>
      <c r="F263" s="367" t="s">
        <v>43</v>
      </c>
      <c r="G263" s="454">
        <f>'D.2-Penj-APBDesa'!K1725</f>
        <v>0</v>
      </c>
      <c r="H263" s="77"/>
      <c r="I263" s="408"/>
      <c r="J263" s="408"/>
      <c r="K263" s="408"/>
      <c r="L263" s="408"/>
      <c r="M263" s="408"/>
      <c r="N263" s="408"/>
      <c r="O263" s="408"/>
      <c r="P263" s="408"/>
      <c r="Q263" s="408"/>
      <c r="R263" s="408"/>
      <c r="S263" s="408"/>
      <c r="T263" s="408"/>
      <c r="U263" s="408"/>
    </row>
    <row r="264" spans="1:21" s="78" customFormat="1" ht="19.5" hidden="1" customHeight="1" outlineLevel="1">
      <c r="A264" s="92">
        <v>2</v>
      </c>
      <c r="B264" s="420">
        <v>8</v>
      </c>
      <c r="C264" s="435" t="s">
        <v>37</v>
      </c>
      <c r="D264" s="92"/>
      <c r="E264" s="92"/>
      <c r="F264" s="425" t="s">
        <v>419</v>
      </c>
      <c r="G264" s="426">
        <f>G265</f>
        <v>0</v>
      </c>
      <c r="H264" s="77"/>
      <c r="I264" s="408"/>
      <c r="J264" s="408"/>
      <c r="K264" s="408"/>
      <c r="L264" s="408"/>
      <c r="M264" s="408"/>
      <c r="N264" s="408"/>
      <c r="O264" s="408"/>
      <c r="P264" s="408"/>
      <c r="Q264" s="408"/>
      <c r="R264" s="408"/>
      <c r="S264" s="408"/>
      <c r="T264" s="408"/>
      <c r="U264" s="408"/>
    </row>
    <row r="265" spans="1:21" s="81" customFormat="1" ht="19.5" hidden="1" customHeight="1" outlineLevel="1">
      <c r="A265" s="92">
        <v>2</v>
      </c>
      <c r="B265" s="420">
        <v>8</v>
      </c>
      <c r="C265" s="435" t="s">
        <v>37</v>
      </c>
      <c r="D265" s="92">
        <v>5</v>
      </c>
      <c r="E265" s="92">
        <v>3</v>
      </c>
      <c r="F265" s="367" t="s">
        <v>55</v>
      </c>
      <c r="G265" s="454">
        <f>'D.2-Penj-APBDesa'!K1720</f>
        <v>0</v>
      </c>
      <c r="H265" s="77"/>
      <c r="I265" s="408"/>
      <c r="J265" s="408"/>
      <c r="K265" s="408"/>
      <c r="L265" s="408"/>
      <c r="M265" s="408"/>
      <c r="N265" s="408"/>
      <c r="O265" s="408"/>
      <c r="P265" s="408"/>
      <c r="Q265" s="408"/>
      <c r="R265" s="408"/>
      <c r="S265" s="408"/>
      <c r="T265" s="408"/>
      <c r="U265" s="408"/>
    </row>
    <row r="266" spans="1:21" s="78" customFormat="1" ht="19.5" hidden="1" customHeight="1" outlineLevel="1">
      <c r="A266" s="92">
        <v>2</v>
      </c>
      <c r="B266" s="420">
        <v>8</v>
      </c>
      <c r="C266" s="435" t="s">
        <v>39</v>
      </c>
      <c r="D266" s="92"/>
      <c r="E266" s="92"/>
      <c r="F266" s="433" t="s">
        <v>420</v>
      </c>
      <c r="G266" s="434">
        <f>G267</f>
        <v>0</v>
      </c>
      <c r="H266" s="77"/>
      <c r="I266" s="408"/>
      <c r="J266" s="408"/>
      <c r="K266" s="408"/>
      <c r="L266" s="408"/>
      <c r="M266" s="408"/>
      <c r="N266" s="408"/>
      <c r="O266" s="408"/>
      <c r="P266" s="408"/>
      <c r="Q266" s="408"/>
      <c r="R266" s="408"/>
      <c r="S266" s="408"/>
      <c r="T266" s="408"/>
      <c r="U266" s="408"/>
    </row>
    <row r="267" spans="1:21" s="78" customFormat="1" ht="19.5" hidden="1" customHeight="1" outlineLevel="1">
      <c r="A267" s="92">
        <v>2</v>
      </c>
      <c r="B267" s="420">
        <v>8</v>
      </c>
      <c r="C267" s="435" t="s">
        <v>39</v>
      </c>
      <c r="D267" s="92">
        <v>5</v>
      </c>
      <c r="E267" s="92">
        <v>2</v>
      </c>
      <c r="F267" s="367" t="s">
        <v>43</v>
      </c>
      <c r="G267" s="454">
        <f>'D.2-Penj-APBDesa'!K1750</f>
        <v>0</v>
      </c>
      <c r="H267" s="77"/>
      <c r="I267" s="408"/>
      <c r="J267" s="408"/>
      <c r="K267" s="408"/>
      <c r="L267" s="408"/>
      <c r="M267" s="408"/>
      <c r="N267" s="408"/>
      <c r="O267" s="408"/>
      <c r="P267" s="408"/>
      <c r="Q267" s="408"/>
      <c r="R267" s="408"/>
      <c r="S267" s="408"/>
      <c r="T267" s="408"/>
      <c r="U267" s="408"/>
    </row>
    <row r="268" spans="1:21" s="78" customFormat="1" ht="19.5" hidden="1" customHeight="1" outlineLevel="1">
      <c r="A268" s="92">
        <v>2</v>
      </c>
      <c r="B268" s="420">
        <v>8</v>
      </c>
      <c r="C268" s="435" t="s">
        <v>585</v>
      </c>
      <c r="D268" s="92"/>
      <c r="E268" s="92"/>
      <c r="F268" s="461" t="s">
        <v>614</v>
      </c>
      <c r="G268" s="462">
        <f>G269</f>
        <v>0</v>
      </c>
      <c r="H268" s="77"/>
      <c r="I268" s="408"/>
      <c r="J268" s="408"/>
      <c r="K268" s="408"/>
      <c r="L268" s="408"/>
      <c r="M268" s="408"/>
      <c r="N268" s="408"/>
      <c r="O268" s="408"/>
      <c r="P268" s="408"/>
      <c r="Q268" s="408"/>
      <c r="R268" s="408"/>
      <c r="S268" s="408"/>
      <c r="T268" s="408"/>
      <c r="U268" s="408"/>
    </row>
    <row r="269" spans="1:21" s="78" customFormat="1" ht="19.5" hidden="1" customHeight="1" outlineLevel="1">
      <c r="A269" s="92">
        <v>2</v>
      </c>
      <c r="B269" s="420">
        <v>8</v>
      </c>
      <c r="C269" s="435" t="s">
        <v>585</v>
      </c>
      <c r="D269" s="92">
        <v>5</v>
      </c>
      <c r="E269" s="92">
        <v>2</v>
      </c>
      <c r="F269" s="367" t="s">
        <v>43</v>
      </c>
      <c r="G269" s="454">
        <f>'D.2-Penj-APBDesa'!K1768</f>
        <v>0</v>
      </c>
      <c r="H269" s="77"/>
      <c r="I269" s="408"/>
      <c r="J269" s="408"/>
      <c r="K269" s="408"/>
      <c r="L269" s="408"/>
      <c r="M269" s="408"/>
      <c r="N269" s="408"/>
      <c r="O269" s="408"/>
      <c r="P269" s="408"/>
      <c r="Q269" s="408"/>
      <c r="R269" s="408"/>
      <c r="S269" s="408"/>
      <c r="T269" s="408"/>
      <c r="U269" s="408"/>
    </row>
    <row r="270" spans="1:21" s="74" customFormat="1" ht="19.5" customHeight="1" collapsed="1">
      <c r="A270" s="380">
        <v>3</v>
      </c>
      <c r="B270" s="452"/>
      <c r="C270" s="452"/>
      <c r="D270" s="380"/>
      <c r="E270" s="380"/>
      <c r="F270" s="89" t="s">
        <v>466</v>
      </c>
      <c r="G270" s="447">
        <f>G271+G289+G303+G318</f>
        <v>19101400</v>
      </c>
      <c r="H270" s="73"/>
      <c r="I270" s="405"/>
      <c r="J270" s="405"/>
      <c r="K270" s="405"/>
      <c r="L270" s="405"/>
      <c r="M270" s="405"/>
      <c r="N270" s="405"/>
      <c r="O270" s="405"/>
      <c r="P270" s="405"/>
      <c r="Q270" s="405"/>
      <c r="R270" s="405"/>
      <c r="S270" s="405"/>
      <c r="T270" s="405"/>
      <c r="U270" s="405"/>
    </row>
    <row r="271" spans="1:21" s="76" customFormat="1" ht="19.5" hidden="1" customHeight="1" outlineLevel="1">
      <c r="A271" s="415">
        <v>3</v>
      </c>
      <c r="B271" s="416">
        <v>1</v>
      </c>
      <c r="C271" s="416"/>
      <c r="D271" s="415"/>
      <c r="E271" s="415"/>
      <c r="F271" s="93" t="s">
        <v>467</v>
      </c>
      <c r="G271" s="463">
        <f>G272+G275+G277+G279+G281+G283+G285+G287</f>
        <v>4000000</v>
      </c>
      <c r="H271" s="75"/>
      <c r="I271" s="406"/>
      <c r="J271" s="406"/>
      <c r="K271" s="406"/>
      <c r="L271" s="406"/>
      <c r="M271" s="406"/>
      <c r="N271" s="406"/>
      <c r="O271" s="406"/>
      <c r="P271" s="406"/>
      <c r="Q271" s="406"/>
      <c r="R271" s="406"/>
      <c r="S271" s="406"/>
      <c r="T271" s="406"/>
      <c r="U271" s="406"/>
    </row>
    <row r="272" spans="1:21" s="78" customFormat="1" ht="45" hidden="1" customHeight="1" outlineLevel="1">
      <c r="A272" s="453">
        <v>3</v>
      </c>
      <c r="B272" s="435">
        <v>1</v>
      </c>
      <c r="C272" s="435" t="s">
        <v>34</v>
      </c>
      <c r="D272" s="92"/>
      <c r="E272" s="92"/>
      <c r="F272" s="464" t="s">
        <v>468</v>
      </c>
      <c r="G272" s="454">
        <f>G273+G274</f>
        <v>0</v>
      </c>
      <c r="H272" s="77"/>
      <c r="I272" s="408"/>
      <c r="J272" s="408"/>
      <c r="K272" s="408"/>
      <c r="L272" s="408"/>
      <c r="M272" s="408"/>
      <c r="N272" s="408"/>
      <c r="O272" s="408"/>
      <c r="P272" s="408"/>
      <c r="Q272" s="408"/>
      <c r="R272" s="408"/>
      <c r="S272" s="408"/>
      <c r="T272" s="408"/>
      <c r="U272" s="408"/>
    </row>
    <row r="273" spans="1:21" s="78" customFormat="1" ht="19.5" hidden="1" customHeight="1" outlineLevel="1">
      <c r="A273" s="453">
        <v>3</v>
      </c>
      <c r="B273" s="435">
        <v>1</v>
      </c>
      <c r="C273" s="435" t="s">
        <v>34</v>
      </c>
      <c r="D273" s="92">
        <v>5</v>
      </c>
      <c r="E273" s="92">
        <v>2</v>
      </c>
      <c r="F273" s="367" t="s">
        <v>43</v>
      </c>
      <c r="G273" s="454">
        <f>'D.2-Penj-APBDesa'!K1788</f>
        <v>0</v>
      </c>
      <c r="H273" s="77"/>
      <c r="I273" s="408"/>
      <c r="J273" s="408"/>
      <c r="K273" s="408"/>
      <c r="L273" s="408"/>
      <c r="M273" s="408"/>
      <c r="N273" s="408"/>
      <c r="O273" s="408"/>
      <c r="P273" s="408"/>
      <c r="Q273" s="408"/>
      <c r="R273" s="408"/>
      <c r="S273" s="408"/>
      <c r="T273" s="408"/>
      <c r="U273" s="408"/>
    </row>
    <row r="274" spans="1:21" s="81" customFormat="1" ht="19.5" hidden="1" customHeight="1" outlineLevel="1">
      <c r="A274" s="453">
        <v>3</v>
      </c>
      <c r="B274" s="435">
        <v>1</v>
      </c>
      <c r="C274" s="435" t="s">
        <v>34</v>
      </c>
      <c r="D274" s="92">
        <v>5</v>
      </c>
      <c r="E274" s="92">
        <v>3</v>
      </c>
      <c r="F274" s="367" t="s">
        <v>55</v>
      </c>
      <c r="G274" s="454">
        <f>'D.2-Penj-APBDesa'!K1806</f>
        <v>0</v>
      </c>
      <c r="H274" s="77"/>
      <c r="I274" s="408"/>
      <c r="J274" s="408"/>
      <c r="K274" s="408"/>
      <c r="L274" s="408"/>
      <c r="M274" s="408"/>
      <c r="N274" s="408"/>
      <c r="O274" s="408"/>
      <c r="P274" s="408"/>
      <c r="Q274" s="408"/>
      <c r="R274" s="408"/>
      <c r="S274" s="408"/>
      <c r="T274" s="408"/>
      <c r="U274" s="408"/>
    </row>
    <row r="275" spans="1:21" s="78" customFormat="1" ht="18" hidden="1" customHeight="1" outlineLevel="1">
      <c r="A275" s="453">
        <v>3</v>
      </c>
      <c r="B275" s="435">
        <v>1</v>
      </c>
      <c r="C275" s="435" t="s">
        <v>37</v>
      </c>
      <c r="D275" s="92"/>
      <c r="E275" s="92"/>
      <c r="F275" s="433" t="s">
        <v>469</v>
      </c>
      <c r="G275" s="426">
        <f>G276</f>
        <v>0</v>
      </c>
      <c r="H275" s="77"/>
      <c r="I275" s="408"/>
      <c r="J275" s="408"/>
      <c r="K275" s="408"/>
      <c r="L275" s="408"/>
      <c r="M275" s="408"/>
      <c r="N275" s="408"/>
      <c r="O275" s="408"/>
      <c r="P275" s="408"/>
      <c r="Q275" s="408"/>
      <c r="R275" s="408"/>
      <c r="S275" s="408"/>
      <c r="T275" s="408"/>
      <c r="U275" s="408"/>
    </row>
    <row r="276" spans="1:21" s="78" customFormat="1" ht="19.5" hidden="1" customHeight="1" outlineLevel="1">
      <c r="A276" s="453">
        <v>3</v>
      </c>
      <c r="B276" s="435">
        <v>1</v>
      </c>
      <c r="C276" s="435" t="s">
        <v>37</v>
      </c>
      <c r="D276" s="92">
        <v>5</v>
      </c>
      <c r="E276" s="92">
        <v>2</v>
      </c>
      <c r="F276" s="367" t="s">
        <v>43</v>
      </c>
      <c r="G276" s="454">
        <f>'D.2-Penj-APBDesa'!K1813</f>
        <v>0</v>
      </c>
      <c r="H276" s="77"/>
      <c r="I276" s="408"/>
      <c r="J276" s="408"/>
      <c r="K276" s="408"/>
      <c r="L276" s="408"/>
      <c r="M276" s="408"/>
      <c r="N276" s="408"/>
      <c r="O276" s="408"/>
      <c r="P276" s="408"/>
      <c r="Q276" s="408"/>
      <c r="R276" s="408"/>
      <c r="S276" s="408"/>
      <c r="T276" s="408"/>
      <c r="U276" s="408"/>
    </row>
    <row r="277" spans="1:21" s="78" customFormat="1" ht="38.1" hidden="1" customHeight="1" outlineLevel="1">
      <c r="A277" s="453">
        <v>3</v>
      </c>
      <c r="B277" s="435">
        <v>1</v>
      </c>
      <c r="C277" s="435" t="s">
        <v>39</v>
      </c>
      <c r="D277" s="92"/>
      <c r="E277" s="92"/>
      <c r="F277" s="433" t="s">
        <v>470</v>
      </c>
      <c r="G277" s="426">
        <f>G278</f>
        <v>0</v>
      </c>
      <c r="H277" s="77"/>
      <c r="I277" s="408"/>
      <c r="J277" s="408"/>
      <c r="K277" s="408"/>
      <c r="L277" s="408"/>
      <c r="M277" s="408"/>
      <c r="N277" s="408"/>
      <c r="O277" s="408"/>
      <c r="P277" s="408"/>
      <c r="Q277" s="408"/>
      <c r="R277" s="408"/>
      <c r="S277" s="408"/>
      <c r="T277" s="408"/>
      <c r="U277" s="408"/>
    </row>
    <row r="278" spans="1:21" s="78" customFormat="1" ht="19.5" hidden="1" customHeight="1" outlineLevel="1">
      <c r="A278" s="453">
        <v>3</v>
      </c>
      <c r="B278" s="435">
        <v>1</v>
      </c>
      <c r="C278" s="435" t="s">
        <v>39</v>
      </c>
      <c r="D278" s="92">
        <v>5</v>
      </c>
      <c r="E278" s="92">
        <v>2</v>
      </c>
      <c r="F278" s="367" t="s">
        <v>43</v>
      </c>
      <c r="G278" s="454">
        <f>'D.2-Penj-APBDesa'!K1827</f>
        <v>0</v>
      </c>
      <c r="H278" s="77"/>
      <c r="I278" s="408"/>
      <c r="J278" s="408"/>
      <c r="K278" s="408"/>
      <c r="L278" s="408"/>
      <c r="M278" s="408"/>
      <c r="N278" s="408"/>
      <c r="O278" s="408"/>
      <c r="P278" s="408"/>
      <c r="Q278" s="408"/>
      <c r="R278" s="408"/>
      <c r="S278" s="408"/>
      <c r="T278" s="408"/>
      <c r="U278" s="408"/>
    </row>
    <row r="279" spans="1:21" s="78" customFormat="1" ht="18" hidden="1" customHeight="1" outlineLevel="1">
      <c r="A279" s="453">
        <v>3</v>
      </c>
      <c r="B279" s="435">
        <v>1</v>
      </c>
      <c r="C279" s="435" t="s">
        <v>41</v>
      </c>
      <c r="D279" s="92"/>
      <c r="E279" s="92"/>
      <c r="F279" s="433" t="s">
        <v>471</v>
      </c>
      <c r="G279" s="434">
        <f>G280</f>
        <v>0</v>
      </c>
      <c r="H279" s="77"/>
      <c r="I279" s="408"/>
      <c r="J279" s="408"/>
      <c r="K279" s="408"/>
      <c r="L279" s="408"/>
      <c r="M279" s="408"/>
      <c r="N279" s="408"/>
      <c r="O279" s="408"/>
      <c r="P279" s="408"/>
      <c r="Q279" s="408"/>
      <c r="R279" s="408"/>
      <c r="S279" s="408"/>
      <c r="T279" s="408"/>
      <c r="U279" s="408"/>
    </row>
    <row r="280" spans="1:21" s="78" customFormat="1" ht="19.5" hidden="1" customHeight="1" outlineLevel="1">
      <c r="A280" s="453">
        <v>3</v>
      </c>
      <c r="B280" s="435">
        <v>1</v>
      </c>
      <c r="C280" s="435" t="s">
        <v>41</v>
      </c>
      <c r="D280" s="92">
        <v>5</v>
      </c>
      <c r="E280" s="92">
        <v>2</v>
      </c>
      <c r="F280" s="367" t="s">
        <v>43</v>
      </c>
      <c r="G280" s="454">
        <f>'D.2-Penj-APBDesa'!K1841</f>
        <v>0</v>
      </c>
      <c r="H280" s="77"/>
      <c r="I280" s="408"/>
      <c r="J280" s="408"/>
      <c r="K280" s="408"/>
      <c r="L280" s="408"/>
      <c r="M280" s="408"/>
      <c r="N280" s="408"/>
      <c r="O280" s="408"/>
      <c r="P280" s="408"/>
      <c r="Q280" s="408"/>
      <c r="R280" s="408"/>
      <c r="S280" s="408"/>
      <c r="T280" s="408"/>
      <c r="U280" s="408"/>
    </row>
    <row r="281" spans="1:21" s="78" customFormat="1" ht="18" hidden="1" customHeight="1" outlineLevel="1">
      <c r="A281" s="453">
        <v>3</v>
      </c>
      <c r="B281" s="435">
        <v>1</v>
      </c>
      <c r="C281" s="435" t="s">
        <v>45</v>
      </c>
      <c r="D281" s="92"/>
      <c r="E281" s="92"/>
      <c r="F281" s="433" t="s">
        <v>472</v>
      </c>
      <c r="G281" s="434">
        <f>G282</f>
        <v>0</v>
      </c>
      <c r="H281" s="77"/>
      <c r="I281" s="408"/>
      <c r="J281" s="408"/>
      <c r="K281" s="408"/>
      <c r="L281" s="408"/>
      <c r="M281" s="408"/>
      <c r="N281" s="408"/>
      <c r="O281" s="408"/>
      <c r="P281" s="408"/>
      <c r="Q281" s="408"/>
      <c r="R281" s="408"/>
      <c r="S281" s="408"/>
      <c r="T281" s="408"/>
      <c r="U281" s="408"/>
    </row>
    <row r="282" spans="1:21" s="78" customFormat="1" ht="19.5" hidden="1" customHeight="1" outlineLevel="1">
      <c r="A282" s="453">
        <v>3</v>
      </c>
      <c r="B282" s="435">
        <v>1</v>
      </c>
      <c r="C282" s="435" t="s">
        <v>45</v>
      </c>
      <c r="D282" s="92">
        <v>5</v>
      </c>
      <c r="E282" s="92">
        <v>2</v>
      </c>
      <c r="F282" s="367" t="s">
        <v>43</v>
      </c>
      <c r="G282" s="454">
        <f>'D.2-Penj-APBDesa'!K1855</f>
        <v>0</v>
      </c>
      <c r="H282" s="77"/>
      <c r="I282" s="408"/>
      <c r="J282" s="408"/>
      <c r="K282" s="408"/>
      <c r="L282" s="408"/>
      <c r="M282" s="408"/>
      <c r="N282" s="408"/>
      <c r="O282" s="408"/>
      <c r="P282" s="408"/>
      <c r="Q282" s="408"/>
      <c r="R282" s="408"/>
      <c r="S282" s="408"/>
      <c r="T282" s="408"/>
      <c r="U282" s="408"/>
    </row>
    <row r="283" spans="1:21" s="78" customFormat="1" ht="19.5" hidden="1" customHeight="1" outlineLevel="1">
      <c r="A283" s="453"/>
      <c r="B283" s="435"/>
      <c r="C283" s="435" t="s">
        <v>49</v>
      </c>
      <c r="D283" s="92"/>
      <c r="E283" s="92"/>
      <c r="F283" s="433" t="s">
        <v>473</v>
      </c>
      <c r="G283" s="434">
        <f>G284</f>
        <v>0</v>
      </c>
      <c r="H283" s="77"/>
      <c r="I283" s="408"/>
      <c r="J283" s="408"/>
      <c r="K283" s="408"/>
      <c r="L283" s="408"/>
      <c r="M283" s="408"/>
      <c r="N283" s="408"/>
      <c r="O283" s="408"/>
      <c r="P283" s="408"/>
      <c r="Q283" s="408"/>
      <c r="R283" s="408"/>
      <c r="S283" s="408"/>
      <c r="T283" s="408"/>
      <c r="U283" s="408"/>
    </row>
    <row r="284" spans="1:21" s="78" customFormat="1" ht="19.5" hidden="1" customHeight="1" outlineLevel="1">
      <c r="A284" s="453">
        <v>3</v>
      </c>
      <c r="B284" s="435">
        <v>1</v>
      </c>
      <c r="C284" s="435" t="s">
        <v>49</v>
      </c>
      <c r="D284" s="92">
        <v>5</v>
      </c>
      <c r="E284" s="92">
        <v>2</v>
      </c>
      <c r="F284" s="367" t="s">
        <v>43</v>
      </c>
      <c r="G284" s="454">
        <f>'D.2-Penj-APBDesa'!K1873</f>
        <v>0</v>
      </c>
      <c r="H284" s="77"/>
      <c r="I284" s="408"/>
      <c r="J284" s="408"/>
      <c r="K284" s="408"/>
      <c r="L284" s="408"/>
      <c r="M284" s="408"/>
      <c r="N284" s="408"/>
      <c r="O284" s="408"/>
      <c r="P284" s="408"/>
      <c r="Q284" s="408"/>
      <c r="R284" s="408"/>
      <c r="S284" s="408"/>
      <c r="T284" s="408"/>
      <c r="U284" s="408"/>
    </row>
    <row r="285" spans="1:21" s="78" customFormat="1" ht="19.5" hidden="1" customHeight="1" outlineLevel="1">
      <c r="A285" s="453">
        <v>3</v>
      </c>
      <c r="B285" s="435">
        <v>1</v>
      </c>
      <c r="C285" s="435" t="s">
        <v>51</v>
      </c>
      <c r="D285" s="92"/>
      <c r="E285" s="92"/>
      <c r="F285" s="433" t="s">
        <v>474</v>
      </c>
      <c r="G285" s="426">
        <f>G286</f>
        <v>4000000</v>
      </c>
      <c r="H285" s="77"/>
      <c r="I285" s="408"/>
      <c r="J285" s="408"/>
      <c r="K285" s="408"/>
      <c r="L285" s="408"/>
      <c r="M285" s="408"/>
      <c r="N285" s="408"/>
      <c r="O285" s="408"/>
      <c r="P285" s="408"/>
      <c r="Q285" s="408"/>
      <c r="R285" s="408"/>
      <c r="S285" s="408"/>
      <c r="T285" s="408"/>
      <c r="U285" s="408"/>
    </row>
    <row r="286" spans="1:21" s="78" customFormat="1" ht="19.5" hidden="1" customHeight="1" outlineLevel="1">
      <c r="A286" s="453">
        <v>3</v>
      </c>
      <c r="B286" s="435">
        <v>1</v>
      </c>
      <c r="C286" s="435" t="s">
        <v>51</v>
      </c>
      <c r="D286" s="92">
        <v>5</v>
      </c>
      <c r="E286" s="92">
        <v>2</v>
      </c>
      <c r="F286" s="367" t="s">
        <v>43</v>
      </c>
      <c r="G286" s="454">
        <f>'D.2-Penj-APBDesa'!K1884</f>
        <v>4000000</v>
      </c>
      <c r="H286" s="77"/>
      <c r="I286" s="408"/>
      <c r="J286" s="408"/>
      <c r="K286" s="408"/>
      <c r="L286" s="408"/>
      <c r="M286" s="408"/>
      <c r="N286" s="408"/>
      <c r="O286" s="408"/>
      <c r="P286" s="408"/>
      <c r="Q286" s="408"/>
      <c r="R286" s="408"/>
      <c r="S286" s="408"/>
      <c r="T286" s="408"/>
      <c r="U286" s="408"/>
    </row>
    <row r="287" spans="1:21" s="78" customFormat="1" ht="19.5" hidden="1" customHeight="1" outlineLevel="1">
      <c r="A287" s="453">
        <v>3</v>
      </c>
      <c r="B287" s="435">
        <v>1</v>
      </c>
      <c r="C287" s="435" t="s">
        <v>585</v>
      </c>
      <c r="D287" s="92"/>
      <c r="E287" s="92"/>
      <c r="F287" s="433" t="s">
        <v>615</v>
      </c>
      <c r="G287" s="426">
        <f>G288</f>
        <v>0</v>
      </c>
      <c r="H287" s="77"/>
      <c r="I287" s="408"/>
      <c r="J287" s="408"/>
      <c r="K287" s="408"/>
      <c r="L287" s="408"/>
      <c r="M287" s="408"/>
      <c r="N287" s="408"/>
      <c r="O287" s="408"/>
      <c r="P287" s="408"/>
      <c r="Q287" s="408"/>
      <c r="R287" s="408"/>
      <c r="S287" s="408"/>
      <c r="T287" s="408"/>
      <c r="U287" s="408"/>
    </row>
    <row r="288" spans="1:21" s="78" customFormat="1" ht="19.5" hidden="1" customHeight="1" outlineLevel="1">
      <c r="A288" s="453">
        <v>3</v>
      </c>
      <c r="B288" s="435">
        <v>1</v>
      </c>
      <c r="C288" s="435" t="s">
        <v>585</v>
      </c>
      <c r="D288" s="92">
        <v>5</v>
      </c>
      <c r="E288" s="92">
        <v>2</v>
      </c>
      <c r="F288" s="367" t="s">
        <v>43</v>
      </c>
      <c r="G288" s="454">
        <f>'D.2-Penj-APBDesa'!K1902</f>
        <v>0</v>
      </c>
      <c r="H288" s="77"/>
      <c r="I288" s="408"/>
      <c r="J288" s="408"/>
      <c r="K288" s="408"/>
      <c r="L288" s="408"/>
      <c r="M288" s="408"/>
      <c r="N288" s="408"/>
      <c r="O288" s="408"/>
      <c r="P288" s="408"/>
      <c r="Q288" s="408"/>
      <c r="R288" s="408"/>
      <c r="S288" s="408"/>
      <c r="T288" s="408"/>
      <c r="U288" s="408"/>
    </row>
    <row r="289" spans="1:21" s="78" customFormat="1" ht="19.5" customHeight="1" collapsed="1">
      <c r="A289" s="92">
        <v>3</v>
      </c>
      <c r="B289" s="420">
        <v>2</v>
      </c>
      <c r="C289" s="435"/>
      <c r="D289" s="92"/>
      <c r="E289" s="92"/>
      <c r="F289" s="465" t="s">
        <v>475</v>
      </c>
      <c r="G289" s="454">
        <f>G290+G292+G294+G296+G298+G301</f>
        <v>4749500</v>
      </c>
      <c r="H289" s="77" t="s">
        <v>47</v>
      </c>
      <c r="I289" s="408"/>
      <c r="J289" s="408"/>
      <c r="K289" s="408"/>
      <c r="L289" s="408"/>
      <c r="M289" s="408"/>
      <c r="N289" s="408"/>
      <c r="O289" s="408"/>
      <c r="P289" s="408"/>
      <c r="Q289" s="408"/>
      <c r="R289" s="408"/>
      <c r="S289" s="408"/>
      <c r="T289" s="408"/>
      <c r="U289" s="408"/>
    </row>
    <row r="290" spans="1:21" s="78" customFormat="1" ht="19.5" hidden="1" customHeight="1" outlineLevel="1">
      <c r="A290" s="92">
        <v>3</v>
      </c>
      <c r="B290" s="420">
        <v>2</v>
      </c>
      <c r="C290" s="435" t="s">
        <v>34</v>
      </c>
      <c r="D290" s="92"/>
      <c r="E290" s="92"/>
      <c r="F290" s="433" t="s">
        <v>476</v>
      </c>
      <c r="G290" s="434">
        <f>G282</f>
        <v>0</v>
      </c>
      <c r="H290" s="77"/>
      <c r="I290" s="408"/>
      <c r="J290" s="408"/>
      <c r="K290" s="408"/>
      <c r="L290" s="408"/>
      <c r="M290" s="408"/>
      <c r="N290" s="408"/>
      <c r="O290" s="408"/>
      <c r="P290" s="408"/>
      <c r="Q290" s="408"/>
      <c r="R290" s="408"/>
      <c r="S290" s="408"/>
      <c r="T290" s="408"/>
      <c r="U290" s="408"/>
    </row>
    <row r="291" spans="1:21" s="78" customFormat="1" ht="19.5" hidden="1" customHeight="1" outlineLevel="1">
      <c r="A291" s="453">
        <v>3</v>
      </c>
      <c r="B291" s="435">
        <v>2</v>
      </c>
      <c r="C291" s="435" t="s">
        <v>34</v>
      </c>
      <c r="D291" s="92">
        <v>5</v>
      </c>
      <c r="E291" s="92">
        <v>2</v>
      </c>
      <c r="F291" s="367" t="s">
        <v>43</v>
      </c>
      <c r="G291" s="454">
        <f>'D.2-Penj-APBDesa'!K1917</f>
        <v>0</v>
      </c>
      <c r="H291" s="77"/>
      <c r="I291" s="408"/>
      <c r="J291" s="408"/>
      <c r="K291" s="408"/>
      <c r="L291" s="408"/>
      <c r="M291" s="408"/>
      <c r="N291" s="408"/>
      <c r="O291" s="408"/>
      <c r="P291" s="408"/>
      <c r="Q291" s="408"/>
      <c r="R291" s="408"/>
      <c r="S291" s="408"/>
      <c r="T291" s="408"/>
      <c r="U291" s="408"/>
    </row>
    <row r="292" spans="1:21" s="78" customFormat="1" ht="39.950000000000003" hidden="1" customHeight="1" outlineLevel="1">
      <c r="A292" s="92">
        <v>3</v>
      </c>
      <c r="B292" s="420">
        <v>2</v>
      </c>
      <c r="C292" s="435" t="s">
        <v>37</v>
      </c>
      <c r="D292" s="92"/>
      <c r="E292" s="92"/>
      <c r="F292" s="433" t="s">
        <v>477</v>
      </c>
      <c r="G292" s="426">
        <f>G293</f>
        <v>0</v>
      </c>
      <c r="H292" s="77"/>
      <c r="I292" s="408"/>
      <c r="J292" s="408"/>
      <c r="K292" s="408"/>
      <c r="L292" s="408"/>
      <c r="M292" s="408"/>
      <c r="N292" s="408"/>
      <c r="O292" s="408"/>
      <c r="P292" s="408"/>
      <c r="Q292" s="408"/>
      <c r="R292" s="408"/>
      <c r="S292" s="408"/>
      <c r="T292" s="408"/>
      <c r="U292" s="408"/>
    </row>
    <row r="293" spans="1:21" s="78" customFormat="1" ht="19.5" hidden="1" customHeight="1" outlineLevel="1">
      <c r="A293" s="453">
        <v>3</v>
      </c>
      <c r="B293" s="420">
        <v>2</v>
      </c>
      <c r="C293" s="435" t="s">
        <v>37</v>
      </c>
      <c r="D293" s="92">
        <v>5</v>
      </c>
      <c r="E293" s="92">
        <v>2</v>
      </c>
      <c r="F293" s="367" t="s">
        <v>43</v>
      </c>
      <c r="G293" s="454">
        <f>'D.2-Penj-APBDesa'!K1934</f>
        <v>0</v>
      </c>
      <c r="H293" s="77"/>
      <c r="I293" s="408"/>
      <c r="J293" s="408"/>
      <c r="K293" s="408"/>
      <c r="L293" s="408"/>
      <c r="M293" s="408"/>
      <c r="N293" s="408"/>
      <c r="O293" s="408"/>
      <c r="P293" s="408"/>
      <c r="Q293" s="408"/>
      <c r="R293" s="408"/>
      <c r="S293" s="408"/>
      <c r="T293" s="408"/>
      <c r="U293" s="408"/>
    </row>
    <row r="294" spans="1:21" s="78" customFormat="1" ht="47.25" collapsed="1">
      <c r="A294" s="92">
        <v>3</v>
      </c>
      <c r="B294" s="420">
        <v>2</v>
      </c>
      <c r="C294" s="435" t="s">
        <v>39</v>
      </c>
      <c r="D294" s="92"/>
      <c r="E294" s="92"/>
      <c r="F294" s="433" t="s">
        <v>478</v>
      </c>
      <c r="G294" s="426">
        <f>G295</f>
        <v>4749500</v>
      </c>
      <c r="H294" s="77"/>
      <c r="I294" s="408"/>
      <c r="J294" s="408"/>
      <c r="K294" s="408"/>
      <c r="L294" s="408"/>
      <c r="M294" s="408"/>
      <c r="N294" s="408"/>
      <c r="O294" s="408"/>
      <c r="P294" s="486">
        <f>G294/2</f>
        <v>2374750</v>
      </c>
      <c r="Q294" s="408"/>
      <c r="R294" s="486">
        <f>P294</f>
        <v>2374750</v>
      </c>
      <c r="S294" s="408"/>
      <c r="T294" s="408"/>
      <c r="U294" s="486">
        <f>SUM(I294:T294)</f>
        <v>4749500</v>
      </c>
    </row>
    <row r="295" spans="1:21" s="78" customFormat="1" ht="19.5" customHeight="1">
      <c r="A295" s="453">
        <v>3</v>
      </c>
      <c r="B295" s="435">
        <v>2</v>
      </c>
      <c r="C295" s="435" t="s">
        <v>39</v>
      </c>
      <c r="D295" s="92">
        <v>5</v>
      </c>
      <c r="E295" s="92">
        <v>2</v>
      </c>
      <c r="F295" s="367" t="s">
        <v>43</v>
      </c>
      <c r="G295" s="454">
        <f>'D.2-Penj-APBDesa'!K1944</f>
        <v>4749500</v>
      </c>
      <c r="H295" s="77"/>
      <c r="I295" s="408"/>
      <c r="J295" s="408"/>
      <c r="K295" s="408"/>
      <c r="L295" s="408"/>
      <c r="M295" s="408"/>
      <c r="N295" s="408"/>
      <c r="O295" s="408"/>
      <c r="P295" s="408"/>
      <c r="Q295" s="408"/>
      <c r="R295" s="408"/>
      <c r="S295" s="408"/>
      <c r="T295" s="408"/>
      <c r="U295" s="408"/>
    </row>
    <row r="296" spans="1:21" s="78" customFormat="1" ht="35.1" hidden="1" customHeight="1" outlineLevel="1">
      <c r="A296" s="92">
        <v>3</v>
      </c>
      <c r="B296" s="420">
        <v>2</v>
      </c>
      <c r="C296" s="435" t="s">
        <v>41</v>
      </c>
      <c r="D296" s="92"/>
      <c r="E296" s="92"/>
      <c r="F296" s="433" t="s">
        <v>479</v>
      </c>
      <c r="G296" s="426">
        <f>G297</f>
        <v>0</v>
      </c>
      <c r="H296" s="77"/>
      <c r="I296" s="408"/>
      <c r="J296" s="408"/>
      <c r="K296" s="408"/>
      <c r="L296" s="408"/>
      <c r="M296" s="408"/>
      <c r="N296" s="408"/>
      <c r="O296" s="408"/>
      <c r="P296" s="408"/>
      <c r="Q296" s="408"/>
      <c r="R296" s="408"/>
      <c r="S296" s="408"/>
      <c r="T296" s="408"/>
      <c r="U296" s="408"/>
    </row>
    <row r="297" spans="1:21" s="78" customFormat="1" ht="19.5" hidden="1" customHeight="1" outlineLevel="1">
      <c r="A297" s="453">
        <v>3</v>
      </c>
      <c r="B297" s="420">
        <v>2</v>
      </c>
      <c r="C297" s="435" t="s">
        <v>41</v>
      </c>
      <c r="D297" s="92">
        <v>5</v>
      </c>
      <c r="E297" s="92">
        <v>2</v>
      </c>
      <c r="F297" s="367" t="s">
        <v>43</v>
      </c>
      <c r="G297" s="454">
        <f>'D.2-Penj-APBDesa'!K1962</f>
        <v>0</v>
      </c>
      <c r="H297" s="77"/>
      <c r="I297" s="408"/>
      <c r="J297" s="408"/>
      <c r="K297" s="408"/>
      <c r="L297" s="408"/>
      <c r="M297" s="408"/>
      <c r="N297" s="408"/>
      <c r="O297" s="408"/>
      <c r="P297" s="408"/>
      <c r="Q297" s="408"/>
      <c r="R297" s="408"/>
      <c r="S297" s="408"/>
      <c r="T297" s="408"/>
      <c r="U297" s="408"/>
    </row>
    <row r="298" spans="1:21" s="78" customFormat="1" ht="38.1" hidden="1" customHeight="1" outlineLevel="1">
      <c r="A298" s="92">
        <v>3</v>
      </c>
      <c r="B298" s="420">
        <v>2</v>
      </c>
      <c r="C298" s="435" t="s">
        <v>45</v>
      </c>
      <c r="D298" s="92"/>
      <c r="E298" s="92"/>
      <c r="F298" s="433" t="s">
        <v>480</v>
      </c>
      <c r="G298" s="426">
        <f>G299+G300</f>
        <v>0</v>
      </c>
      <c r="H298" s="77"/>
      <c r="I298" s="408"/>
      <c r="J298" s="408"/>
      <c r="K298" s="408"/>
      <c r="L298" s="408"/>
      <c r="M298" s="408"/>
      <c r="N298" s="408"/>
      <c r="O298" s="408"/>
      <c r="P298" s="408"/>
      <c r="Q298" s="408"/>
      <c r="R298" s="408"/>
      <c r="S298" s="408"/>
      <c r="T298" s="408"/>
      <c r="U298" s="408"/>
    </row>
    <row r="299" spans="1:21" s="78" customFormat="1" ht="19.5" hidden="1" customHeight="1" outlineLevel="1">
      <c r="A299" s="453">
        <v>3</v>
      </c>
      <c r="B299" s="420">
        <v>2</v>
      </c>
      <c r="C299" s="435" t="s">
        <v>45</v>
      </c>
      <c r="D299" s="92">
        <v>5</v>
      </c>
      <c r="E299" s="92">
        <v>2</v>
      </c>
      <c r="F299" s="367" t="s">
        <v>43</v>
      </c>
      <c r="G299" s="454">
        <f>'D.2-Penj-APBDesa'!K1973</f>
        <v>0</v>
      </c>
      <c r="H299" s="77"/>
      <c r="I299" s="408"/>
      <c r="J299" s="408"/>
      <c r="K299" s="408"/>
      <c r="L299" s="408"/>
      <c r="M299" s="408"/>
      <c r="N299" s="408"/>
      <c r="O299" s="408"/>
      <c r="P299" s="408"/>
      <c r="Q299" s="408"/>
      <c r="R299" s="408"/>
      <c r="S299" s="408"/>
      <c r="T299" s="408"/>
      <c r="U299" s="408"/>
    </row>
    <row r="300" spans="1:21" s="81" customFormat="1" ht="19.5" hidden="1" customHeight="1" outlineLevel="1">
      <c r="A300" s="453">
        <v>3</v>
      </c>
      <c r="B300" s="435">
        <v>2</v>
      </c>
      <c r="C300" s="435" t="s">
        <v>45</v>
      </c>
      <c r="D300" s="92">
        <v>5</v>
      </c>
      <c r="E300" s="92">
        <v>3</v>
      </c>
      <c r="F300" s="367" t="s">
        <v>55</v>
      </c>
      <c r="G300" s="454">
        <f>'D.2-Penj-APBDesa'!K1978</f>
        <v>0</v>
      </c>
      <c r="H300" s="77"/>
      <c r="I300" s="408"/>
      <c r="J300" s="408"/>
      <c r="K300" s="408"/>
      <c r="L300" s="408"/>
      <c r="M300" s="408"/>
      <c r="N300" s="408"/>
      <c r="O300" s="408"/>
      <c r="P300" s="408"/>
      <c r="Q300" s="408"/>
      <c r="R300" s="408"/>
      <c r="S300" s="408"/>
      <c r="T300" s="408"/>
      <c r="U300" s="408"/>
    </row>
    <row r="301" spans="1:21" s="78" customFormat="1" ht="19.5" hidden="1" customHeight="1" outlineLevel="1">
      <c r="A301" s="92">
        <v>3</v>
      </c>
      <c r="B301" s="420">
        <v>2</v>
      </c>
      <c r="C301" s="435" t="s">
        <v>585</v>
      </c>
      <c r="D301" s="92"/>
      <c r="E301" s="92"/>
      <c r="F301" s="433" t="s">
        <v>616</v>
      </c>
      <c r="G301" s="434">
        <f>G302</f>
        <v>0</v>
      </c>
      <c r="H301" s="77"/>
      <c r="I301" s="408"/>
      <c r="J301" s="408"/>
      <c r="K301" s="408"/>
      <c r="L301" s="408"/>
      <c r="M301" s="408"/>
      <c r="N301" s="408"/>
      <c r="O301" s="408"/>
      <c r="P301" s="408"/>
      <c r="Q301" s="408"/>
      <c r="R301" s="408"/>
      <c r="S301" s="408"/>
      <c r="T301" s="408"/>
      <c r="U301" s="408"/>
    </row>
    <row r="302" spans="1:21" s="78" customFormat="1" ht="19.5" hidden="1" customHeight="1" outlineLevel="1">
      <c r="A302" s="453">
        <v>3</v>
      </c>
      <c r="B302" s="435">
        <v>2</v>
      </c>
      <c r="C302" s="435" t="s">
        <v>585</v>
      </c>
      <c r="D302" s="92">
        <v>5</v>
      </c>
      <c r="E302" s="92">
        <v>2</v>
      </c>
      <c r="F302" s="367" t="s">
        <v>43</v>
      </c>
      <c r="G302" s="454">
        <f>'D.2-Penj-APBDesa'!K1991</f>
        <v>0</v>
      </c>
      <c r="H302" s="77"/>
      <c r="I302" s="408"/>
      <c r="J302" s="408"/>
      <c r="K302" s="408"/>
      <c r="L302" s="408"/>
      <c r="M302" s="408"/>
      <c r="N302" s="408"/>
      <c r="O302" s="408"/>
      <c r="P302" s="408"/>
      <c r="Q302" s="408"/>
      <c r="R302" s="408"/>
      <c r="S302" s="408"/>
      <c r="T302" s="408"/>
      <c r="U302" s="408"/>
    </row>
    <row r="303" spans="1:21" s="78" customFormat="1" ht="19.5" customHeight="1" collapsed="1">
      <c r="A303" s="453">
        <v>3</v>
      </c>
      <c r="B303" s="420">
        <v>3</v>
      </c>
      <c r="C303" s="435"/>
      <c r="D303" s="92"/>
      <c r="E303" s="92"/>
      <c r="F303" s="89" t="s">
        <v>481</v>
      </c>
      <c r="G303" s="454">
        <f>G304+G306+G308+G310+G312+G314+G316</f>
        <v>0</v>
      </c>
      <c r="H303" s="77"/>
      <c r="I303" s="408"/>
      <c r="J303" s="408"/>
      <c r="K303" s="408"/>
      <c r="L303" s="408"/>
      <c r="M303" s="408"/>
      <c r="N303" s="408"/>
      <c r="O303" s="408"/>
      <c r="P303" s="408"/>
      <c r="Q303" s="408"/>
      <c r="R303" s="408"/>
      <c r="S303" s="408"/>
      <c r="T303" s="408"/>
      <c r="U303" s="408"/>
    </row>
    <row r="304" spans="1:21" s="78" customFormat="1" ht="39.950000000000003" hidden="1" customHeight="1" outlineLevel="1">
      <c r="A304" s="453">
        <v>3</v>
      </c>
      <c r="B304" s="420">
        <v>3</v>
      </c>
      <c r="C304" s="435" t="s">
        <v>34</v>
      </c>
      <c r="D304" s="92"/>
      <c r="E304" s="92"/>
      <c r="F304" s="433" t="s">
        <v>482</v>
      </c>
      <c r="G304" s="426">
        <f>G305</f>
        <v>0</v>
      </c>
      <c r="H304" s="77"/>
      <c r="I304" s="408"/>
      <c r="J304" s="408"/>
      <c r="K304" s="408"/>
      <c r="L304" s="408"/>
      <c r="M304" s="408"/>
      <c r="N304" s="408"/>
      <c r="O304" s="408"/>
      <c r="P304" s="408"/>
      <c r="Q304" s="408"/>
      <c r="R304" s="408"/>
      <c r="S304" s="408"/>
      <c r="T304" s="408"/>
      <c r="U304" s="408"/>
    </row>
    <row r="305" spans="1:21" s="78" customFormat="1" ht="19.5" hidden="1" customHeight="1" outlineLevel="1">
      <c r="A305" s="453">
        <v>3</v>
      </c>
      <c r="B305" s="420">
        <v>3</v>
      </c>
      <c r="C305" s="435" t="s">
        <v>34</v>
      </c>
      <c r="D305" s="92">
        <v>5</v>
      </c>
      <c r="E305" s="92">
        <v>2</v>
      </c>
      <c r="F305" s="367" t="s">
        <v>43</v>
      </c>
      <c r="G305" s="454">
        <f>'D.2-Penj-APBDesa'!K2006</f>
        <v>0</v>
      </c>
      <c r="H305" s="77"/>
      <c r="I305" s="408"/>
      <c r="J305" s="408"/>
      <c r="K305" s="408"/>
      <c r="L305" s="408"/>
      <c r="M305" s="408"/>
      <c r="N305" s="408"/>
      <c r="O305" s="408"/>
      <c r="P305" s="408"/>
      <c r="Q305" s="408"/>
      <c r="R305" s="408"/>
      <c r="S305" s="408"/>
      <c r="T305" s="408"/>
      <c r="U305" s="408"/>
    </row>
    <row r="306" spans="1:21" s="78" customFormat="1" ht="33.950000000000003" hidden="1" customHeight="1" outlineLevel="1">
      <c r="A306" s="453">
        <v>3</v>
      </c>
      <c r="B306" s="420">
        <v>3</v>
      </c>
      <c r="C306" s="435" t="s">
        <v>37</v>
      </c>
      <c r="D306" s="92"/>
      <c r="E306" s="92"/>
      <c r="F306" s="433" t="s">
        <v>483</v>
      </c>
      <c r="G306" s="426">
        <f>G307</f>
        <v>0</v>
      </c>
      <c r="H306" s="77"/>
      <c r="I306" s="408"/>
      <c r="J306" s="408"/>
      <c r="K306" s="408"/>
      <c r="L306" s="408"/>
      <c r="M306" s="408"/>
      <c r="N306" s="408"/>
      <c r="O306" s="408"/>
      <c r="P306" s="408"/>
      <c r="Q306" s="408"/>
      <c r="R306" s="408"/>
      <c r="S306" s="408"/>
      <c r="T306" s="408"/>
      <c r="U306" s="408"/>
    </row>
    <row r="307" spans="1:21" s="78" customFormat="1" ht="19.5" hidden="1" customHeight="1" outlineLevel="1">
      <c r="A307" s="453">
        <v>3</v>
      </c>
      <c r="B307" s="420">
        <v>3</v>
      </c>
      <c r="C307" s="435" t="s">
        <v>37</v>
      </c>
      <c r="D307" s="92">
        <v>5</v>
      </c>
      <c r="E307" s="92">
        <v>2</v>
      </c>
      <c r="F307" s="367" t="s">
        <v>43</v>
      </c>
      <c r="G307" s="454">
        <f>'D.2-Penj-APBDesa'!K2016</f>
        <v>0</v>
      </c>
      <c r="H307" s="77"/>
      <c r="I307" s="408"/>
      <c r="J307" s="408"/>
      <c r="K307" s="408"/>
      <c r="L307" s="408"/>
      <c r="M307" s="408"/>
      <c r="N307" s="408"/>
      <c r="O307" s="408"/>
      <c r="P307" s="408"/>
      <c r="Q307" s="408"/>
      <c r="R307" s="408"/>
      <c r="S307" s="408"/>
      <c r="T307" s="408"/>
      <c r="U307" s="408"/>
    </row>
    <row r="308" spans="1:21" s="78" customFormat="1" ht="19.5" hidden="1" customHeight="1" outlineLevel="1">
      <c r="A308" s="453">
        <v>3</v>
      </c>
      <c r="B308" s="420">
        <v>3</v>
      </c>
      <c r="C308" s="435" t="s">
        <v>39</v>
      </c>
      <c r="D308" s="92"/>
      <c r="E308" s="92"/>
      <c r="F308" s="433" t="s">
        <v>484</v>
      </c>
      <c r="G308" s="434">
        <f>G309</f>
        <v>0</v>
      </c>
      <c r="H308" s="77"/>
      <c r="I308" s="408"/>
      <c r="J308" s="408"/>
      <c r="K308" s="408"/>
      <c r="L308" s="408"/>
      <c r="M308" s="408"/>
      <c r="N308" s="408"/>
      <c r="O308" s="408"/>
      <c r="P308" s="408"/>
      <c r="Q308" s="408"/>
      <c r="R308" s="408"/>
      <c r="S308" s="408"/>
      <c r="T308" s="408"/>
      <c r="U308" s="408"/>
    </row>
    <row r="309" spans="1:21" s="78" customFormat="1" ht="19.5" hidden="1" customHeight="1" outlineLevel="1">
      <c r="A309" s="453">
        <v>3</v>
      </c>
      <c r="B309" s="420">
        <v>3</v>
      </c>
      <c r="C309" s="435" t="s">
        <v>39</v>
      </c>
      <c r="D309" s="92">
        <v>5</v>
      </c>
      <c r="E309" s="92">
        <v>2</v>
      </c>
      <c r="F309" s="367" t="s">
        <v>43</v>
      </c>
      <c r="G309" s="454">
        <f>'D.2-Penj-APBDesa'!K2033</f>
        <v>0</v>
      </c>
      <c r="H309" s="77"/>
      <c r="I309" s="408"/>
      <c r="J309" s="408"/>
      <c r="K309" s="408"/>
      <c r="L309" s="408"/>
      <c r="M309" s="408"/>
      <c r="N309" s="408"/>
      <c r="O309" s="408"/>
      <c r="P309" s="408"/>
      <c r="Q309" s="408"/>
      <c r="R309" s="408"/>
      <c r="S309" s="408"/>
      <c r="T309" s="408"/>
      <c r="U309" s="408"/>
    </row>
    <row r="310" spans="1:21" s="78" customFormat="1" ht="19.5" hidden="1" customHeight="1" outlineLevel="1">
      <c r="A310" s="453">
        <v>3</v>
      </c>
      <c r="B310" s="420">
        <v>3</v>
      </c>
      <c r="C310" s="435" t="s">
        <v>41</v>
      </c>
      <c r="D310" s="92"/>
      <c r="E310" s="92"/>
      <c r="F310" s="433" t="s">
        <v>485</v>
      </c>
      <c r="G310" s="434">
        <f>G311</f>
        <v>0</v>
      </c>
      <c r="H310" s="77"/>
      <c r="I310" s="408"/>
      <c r="J310" s="408"/>
      <c r="K310" s="408"/>
      <c r="L310" s="408"/>
      <c r="M310" s="408"/>
      <c r="N310" s="408"/>
      <c r="O310" s="408"/>
      <c r="P310" s="408"/>
      <c r="Q310" s="408"/>
      <c r="R310" s="408"/>
      <c r="S310" s="408"/>
      <c r="T310" s="408"/>
      <c r="U310" s="408"/>
    </row>
    <row r="311" spans="1:21" s="78" customFormat="1" ht="19.5" hidden="1" customHeight="1" outlineLevel="1">
      <c r="A311" s="453">
        <v>3</v>
      </c>
      <c r="B311" s="420">
        <v>3</v>
      </c>
      <c r="C311" s="435" t="s">
        <v>41</v>
      </c>
      <c r="D311" s="92">
        <v>5</v>
      </c>
      <c r="E311" s="92">
        <v>2</v>
      </c>
      <c r="F311" s="367" t="s">
        <v>43</v>
      </c>
      <c r="G311" s="454">
        <f>'D.2-Penj-APBDesa'!K2046</f>
        <v>0</v>
      </c>
      <c r="H311" s="77"/>
      <c r="I311" s="408"/>
      <c r="J311" s="408"/>
      <c r="K311" s="408"/>
      <c r="L311" s="408"/>
      <c r="M311" s="408"/>
      <c r="N311" s="408"/>
      <c r="O311" s="408"/>
      <c r="P311" s="408"/>
      <c r="Q311" s="408"/>
      <c r="R311" s="408"/>
      <c r="S311" s="408"/>
      <c r="T311" s="408"/>
      <c r="U311" s="408"/>
    </row>
    <row r="312" spans="1:21" s="78" customFormat="1" ht="32.1" hidden="1" customHeight="1" outlineLevel="1">
      <c r="A312" s="453">
        <v>3</v>
      </c>
      <c r="B312" s="420">
        <v>3</v>
      </c>
      <c r="C312" s="435" t="s">
        <v>45</v>
      </c>
      <c r="D312" s="92"/>
      <c r="E312" s="92"/>
      <c r="F312" s="433" t="s">
        <v>486</v>
      </c>
      <c r="G312" s="426">
        <f>G313</f>
        <v>0</v>
      </c>
      <c r="H312" s="77"/>
      <c r="I312" s="408"/>
      <c r="J312" s="408"/>
      <c r="K312" s="408"/>
      <c r="L312" s="408"/>
      <c r="M312" s="408"/>
      <c r="N312" s="408"/>
      <c r="O312" s="408"/>
      <c r="P312" s="408"/>
      <c r="Q312" s="408"/>
      <c r="R312" s="408"/>
      <c r="S312" s="408"/>
      <c r="T312" s="408"/>
      <c r="U312" s="408"/>
    </row>
    <row r="313" spans="1:21" s="81" customFormat="1" ht="19.5" hidden="1" customHeight="1" outlineLevel="1">
      <c r="A313" s="453">
        <v>3</v>
      </c>
      <c r="B313" s="420">
        <v>3</v>
      </c>
      <c r="C313" s="435" t="s">
        <v>45</v>
      </c>
      <c r="D313" s="92">
        <v>5</v>
      </c>
      <c r="E313" s="92">
        <v>3</v>
      </c>
      <c r="F313" s="367" t="s">
        <v>55</v>
      </c>
      <c r="G313" s="454">
        <f>'D.2-Penj-APBDesa'!K2053</f>
        <v>0</v>
      </c>
      <c r="H313" s="77"/>
      <c r="I313" s="408"/>
      <c r="J313" s="408"/>
      <c r="K313" s="408"/>
      <c r="L313" s="408"/>
      <c r="M313" s="408"/>
      <c r="N313" s="408"/>
      <c r="O313" s="408"/>
      <c r="P313" s="408"/>
      <c r="Q313" s="408"/>
      <c r="R313" s="408"/>
      <c r="S313" s="408"/>
      <c r="T313" s="408"/>
      <c r="U313" s="408"/>
    </row>
    <row r="314" spans="1:21" s="78" customFormat="1" ht="19.5" hidden="1" customHeight="1" outlineLevel="1">
      <c r="A314" s="453">
        <v>3</v>
      </c>
      <c r="B314" s="420">
        <v>3</v>
      </c>
      <c r="C314" s="435" t="s">
        <v>49</v>
      </c>
      <c r="D314" s="92"/>
      <c r="E314" s="92"/>
      <c r="F314" s="433" t="s">
        <v>487</v>
      </c>
      <c r="G314" s="434">
        <f>G315</f>
        <v>0</v>
      </c>
      <c r="H314" s="77"/>
      <c r="I314" s="408"/>
      <c r="J314" s="408"/>
      <c r="K314" s="408"/>
      <c r="L314" s="408"/>
      <c r="M314" s="408"/>
      <c r="N314" s="408"/>
      <c r="O314" s="408"/>
      <c r="P314" s="408"/>
      <c r="Q314" s="408"/>
      <c r="R314" s="408"/>
      <c r="S314" s="408"/>
      <c r="T314" s="408"/>
      <c r="U314" s="408"/>
    </row>
    <row r="315" spans="1:21" s="78" customFormat="1" ht="19.5" hidden="1" customHeight="1" outlineLevel="1">
      <c r="A315" s="453">
        <v>3</v>
      </c>
      <c r="B315" s="420">
        <v>3</v>
      </c>
      <c r="C315" s="435" t="s">
        <v>49</v>
      </c>
      <c r="D315" s="92">
        <v>5</v>
      </c>
      <c r="E315" s="92">
        <v>2</v>
      </c>
      <c r="F315" s="367" t="s">
        <v>43</v>
      </c>
      <c r="G315" s="454">
        <f>'D.2-Penj-APBDesa'!K2072</f>
        <v>0</v>
      </c>
      <c r="H315" s="77"/>
      <c r="I315" s="408"/>
      <c r="J315" s="408"/>
      <c r="K315" s="408"/>
      <c r="L315" s="408"/>
      <c r="M315" s="408"/>
      <c r="N315" s="408"/>
      <c r="O315" s="408"/>
      <c r="P315" s="408"/>
      <c r="Q315" s="408"/>
      <c r="R315" s="408"/>
      <c r="S315" s="408"/>
      <c r="T315" s="408"/>
      <c r="U315" s="408"/>
    </row>
    <row r="316" spans="1:21" s="78" customFormat="1" ht="19.5" hidden="1" customHeight="1" outlineLevel="1">
      <c r="A316" s="453">
        <v>3</v>
      </c>
      <c r="B316" s="420">
        <v>3</v>
      </c>
      <c r="C316" s="435" t="s">
        <v>585</v>
      </c>
      <c r="D316" s="92"/>
      <c r="E316" s="92"/>
      <c r="F316" s="425" t="s">
        <v>617</v>
      </c>
      <c r="G316" s="434">
        <f>G317</f>
        <v>0</v>
      </c>
      <c r="H316" s="77"/>
      <c r="I316" s="408"/>
      <c r="J316" s="408"/>
      <c r="K316" s="408"/>
      <c r="L316" s="408"/>
      <c r="M316" s="408"/>
      <c r="N316" s="408"/>
      <c r="O316" s="408"/>
      <c r="P316" s="408"/>
      <c r="Q316" s="408"/>
      <c r="R316" s="408"/>
      <c r="S316" s="408"/>
      <c r="T316" s="408"/>
      <c r="U316" s="408"/>
    </row>
    <row r="317" spans="1:21" s="78" customFormat="1" ht="19.5" hidden="1" customHeight="1" outlineLevel="1">
      <c r="A317" s="453">
        <v>3</v>
      </c>
      <c r="B317" s="420">
        <v>3</v>
      </c>
      <c r="C317" s="435" t="s">
        <v>585</v>
      </c>
      <c r="D317" s="92">
        <v>5</v>
      </c>
      <c r="E317" s="92">
        <v>2</v>
      </c>
      <c r="F317" s="367" t="s">
        <v>43</v>
      </c>
      <c r="G317" s="454">
        <f>'D.2-Penj-APBDesa'!K2093</f>
        <v>0</v>
      </c>
      <c r="H317" s="77"/>
      <c r="I317" s="408"/>
      <c r="J317" s="408"/>
      <c r="K317" s="408"/>
      <c r="L317" s="408"/>
      <c r="M317" s="408"/>
      <c r="N317" s="408"/>
      <c r="O317" s="408"/>
      <c r="P317" s="408"/>
      <c r="Q317" s="408"/>
      <c r="R317" s="408"/>
      <c r="S317" s="408"/>
      <c r="T317" s="408"/>
      <c r="U317" s="408"/>
    </row>
    <row r="318" spans="1:21" s="78" customFormat="1" ht="19.5" customHeight="1" collapsed="1">
      <c r="A318" s="453">
        <v>3</v>
      </c>
      <c r="B318" s="420">
        <v>4</v>
      </c>
      <c r="C318" s="435"/>
      <c r="D318" s="92"/>
      <c r="E318" s="92"/>
      <c r="F318" s="466" t="s">
        <v>488</v>
      </c>
      <c r="G318" s="422">
        <f>G319+G321+G323+G325+G327</f>
        <v>10351900</v>
      </c>
      <c r="H318" s="77"/>
      <c r="I318" s="408"/>
      <c r="J318" s="408"/>
      <c r="K318" s="408"/>
      <c r="L318" s="408"/>
      <c r="M318" s="408"/>
      <c r="N318" s="408"/>
      <c r="O318" s="408"/>
      <c r="P318" s="408"/>
      <c r="Q318" s="408"/>
      <c r="R318" s="408"/>
      <c r="S318" s="408"/>
      <c r="T318" s="408"/>
      <c r="U318" s="408"/>
    </row>
    <row r="319" spans="1:21" s="78" customFormat="1" ht="19.5" hidden="1" customHeight="1" outlineLevel="1">
      <c r="A319" s="453">
        <v>3</v>
      </c>
      <c r="B319" s="420">
        <v>4</v>
      </c>
      <c r="C319" s="435" t="s">
        <v>34</v>
      </c>
      <c r="D319" s="92"/>
      <c r="E319" s="92"/>
      <c r="F319" s="425" t="s">
        <v>489</v>
      </c>
      <c r="G319" s="422">
        <f>G320</f>
        <v>0</v>
      </c>
      <c r="H319" s="77"/>
      <c r="I319" s="408"/>
      <c r="J319" s="408"/>
      <c r="K319" s="408"/>
      <c r="L319" s="408"/>
      <c r="M319" s="408"/>
      <c r="N319" s="408"/>
      <c r="O319" s="408"/>
      <c r="P319" s="408"/>
      <c r="Q319" s="408"/>
      <c r="R319" s="408"/>
      <c r="S319" s="408"/>
      <c r="T319" s="408"/>
      <c r="U319" s="408"/>
    </row>
    <row r="320" spans="1:21" s="78" customFormat="1" ht="19.5" hidden="1" customHeight="1" outlineLevel="1">
      <c r="A320" s="453">
        <v>3</v>
      </c>
      <c r="B320" s="420">
        <v>4</v>
      </c>
      <c r="C320" s="435" t="s">
        <v>34</v>
      </c>
      <c r="D320" s="92">
        <v>5</v>
      </c>
      <c r="E320" s="92">
        <v>2</v>
      </c>
      <c r="F320" s="367" t="s">
        <v>43</v>
      </c>
      <c r="G320" s="454">
        <f>'D.2-Penj-APBDesa'!K2103</f>
        <v>0</v>
      </c>
      <c r="H320" s="77"/>
      <c r="I320" s="408"/>
      <c r="J320" s="408"/>
      <c r="K320" s="408"/>
      <c r="L320" s="408"/>
      <c r="M320" s="408"/>
      <c r="N320" s="408"/>
      <c r="O320" s="408"/>
      <c r="P320" s="408"/>
      <c r="Q320" s="408"/>
      <c r="R320" s="408"/>
      <c r="S320" s="408"/>
      <c r="T320" s="408"/>
      <c r="U320" s="408"/>
    </row>
    <row r="321" spans="1:21" s="78" customFormat="1" ht="19.5" hidden="1" customHeight="1" outlineLevel="1">
      <c r="A321" s="453">
        <v>3</v>
      </c>
      <c r="B321" s="420">
        <v>4</v>
      </c>
      <c r="C321" s="435" t="s">
        <v>37</v>
      </c>
      <c r="D321" s="92"/>
      <c r="E321" s="92"/>
      <c r="F321" s="425" t="s">
        <v>490</v>
      </c>
      <c r="G321" s="422">
        <f>G322</f>
        <v>0</v>
      </c>
      <c r="H321" s="77"/>
      <c r="I321" s="408"/>
      <c r="J321" s="408"/>
      <c r="K321" s="408"/>
      <c r="L321" s="408"/>
      <c r="M321" s="408"/>
      <c r="N321" s="408"/>
      <c r="O321" s="408"/>
      <c r="P321" s="408"/>
      <c r="Q321" s="408"/>
      <c r="R321" s="408"/>
      <c r="S321" s="408"/>
      <c r="T321" s="408"/>
      <c r="U321" s="408"/>
    </row>
    <row r="322" spans="1:21" s="78" customFormat="1" ht="19.5" hidden="1" customHeight="1" outlineLevel="1">
      <c r="A322" s="453">
        <v>3</v>
      </c>
      <c r="B322" s="420">
        <v>4</v>
      </c>
      <c r="C322" s="435" t="s">
        <v>37</v>
      </c>
      <c r="D322" s="92">
        <v>5</v>
      </c>
      <c r="E322" s="92">
        <v>2</v>
      </c>
      <c r="F322" s="367" t="s">
        <v>43</v>
      </c>
      <c r="G322" s="454">
        <f>'D.2-Penj-APBDesa'!K2119</f>
        <v>0</v>
      </c>
      <c r="H322" s="77"/>
      <c r="I322" s="408"/>
      <c r="J322" s="408"/>
      <c r="K322" s="408"/>
      <c r="L322" s="408"/>
      <c r="M322" s="408"/>
      <c r="N322" s="408"/>
      <c r="O322" s="408"/>
      <c r="P322" s="408"/>
      <c r="Q322" s="408"/>
      <c r="R322" s="408"/>
      <c r="S322" s="408"/>
      <c r="T322" s="408"/>
      <c r="U322" s="408"/>
    </row>
    <row r="323" spans="1:21" s="78" customFormat="1" ht="19.5" customHeight="1" collapsed="1">
      <c r="A323" s="453">
        <v>3</v>
      </c>
      <c r="B323" s="420">
        <v>4</v>
      </c>
      <c r="C323" s="435" t="s">
        <v>39</v>
      </c>
      <c r="D323" s="92"/>
      <c r="E323" s="92"/>
      <c r="F323" s="425" t="s">
        <v>491</v>
      </c>
      <c r="G323" s="422">
        <f>G324</f>
        <v>10351900</v>
      </c>
      <c r="H323" s="77" t="s">
        <v>44</v>
      </c>
      <c r="I323" s="408"/>
      <c r="J323" s="408"/>
      <c r="K323" s="408"/>
      <c r="L323" s="408"/>
      <c r="M323" s="408"/>
      <c r="N323" s="408"/>
      <c r="O323" s="408"/>
      <c r="P323" s="408"/>
      <c r="Q323" s="408"/>
      <c r="R323" s="408"/>
      <c r="S323" s="408"/>
      <c r="T323" s="408"/>
      <c r="U323" s="408"/>
    </row>
    <row r="324" spans="1:21" s="78" customFormat="1" ht="19.5" customHeight="1">
      <c r="A324" s="453">
        <v>3</v>
      </c>
      <c r="B324" s="420">
        <v>4</v>
      </c>
      <c r="C324" s="435" t="s">
        <v>39</v>
      </c>
      <c r="D324" s="92">
        <v>5</v>
      </c>
      <c r="E324" s="92">
        <v>2</v>
      </c>
      <c r="F324" s="367" t="s">
        <v>43</v>
      </c>
      <c r="G324" s="454">
        <f>'D.2-Penj-APBDesa'!K2135</f>
        <v>10351900</v>
      </c>
      <c r="H324" s="77"/>
      <c r="I324" s="407"/>
      <c r="J324" s="407"/>
      <c r="K324" s="486">
        <f>G324/4</f>
        <v>2587975</v>
      </c>
      <c r="L324" s="408"/>
      <c r="M324" s="408"/>
      <c r="N324" s="486">
        <f>K324</f>
        <v>2587975</v>
      </c>
      <c r="O324" s="408"/>
      <c r="P324" s="408"/>
      <c r="Q324" s="486">
        <f>N324</f>
        <v>2587975</v>
      </c>
      <c r="R324" s="408"/>
      <c r="S324" s="408"/>
      <c r="T324" s="486">
        <f>Q324</f>
        <v>2587975</v>
      </c>
      <c r="U324" s="486">
        <f>SUM(I324:T324)</f>
        <v>10351900</v>
      </c>
    </row>
    <row r="325" spans="1:21" s="78" customFormat="1" ht="19.5" customHeight="1">
      <c r="A325" s="453">
        <v>3</v>
      </c>
      <c r="B325" s="420">
        <v>4</v>
      </c>
      <c r="C325" s="435" t="s">
        <v>41</v>
      </c>
      <c r="D325" s="92"/>
      <c r="E325" s="92"/>
      <c r="F325" s="425" t="s">
        <v>492</v>
      </c>
      <c r="G325" s="422">
        <f>G326</f>
        <v>0</v>
      </c>
      <c r="H325" s="77" t="s">
        <v>48</v>
      </c>
      <c r="I325" s="408"/>
      <c r="J325" s="408"/>
      <c r="K325" s="408"/>
      <c r="L325" s="408"/>
      <c r="M325" s="408"/>
      <c r="N325" s="408"/>
      <c r="O325" s="408"/>
      <c r="P325" s="408"/>
      <c r="Q325" s="408"/>
      <c r="R325" s="408"/>
      <c r="S325" s="408"/>
      <c r="T325" s="408"/>
      <c r="U325" s="408"/>
    </row>
    <row r="326" spans="1:21" s="78" customFormat="1" ht="19.5" customHeight="1">
      <c r="A326" s="453">
        <v>3</v>
      </c>
      <c r="B326" s="420">
        <v>4</v>
      </c>
      <c r="C326" s="435" t="s">
        <v>41</v>
      </c>
      <c r="D326" s="92">
        <v>5</v>
      </c>
      <c r="E326" s="92">
        <v>2</v>
      </c>
      <c r="F326" s="367" t="s">
        <v>43</v>
      </c>
      <c r="G326" s="454">
        <f>'D.2-Penj-APBDesa'!K2151</f>
        <v>0</v>
      </c>
      <c r="H326" s="77"/>
      <c r="I326" s="408"/>
      <c r="J326" s="408"/>
      <c r="K326" s="408"/>
      <c r="L326" s="408"/>
      <c r="M326" s="408"/>
      <c r="N326" s="408"/>
      <c r="O326" s="408"/>
      <c r="P326" s="486">
        <f>G326</f>
        <v>0</v>
      </c>
      <c r="Q326" s="408"/>
      <c r="R326" s="408"/>
      <c r="S326" s="408"/>
      <c r="T326" s="408"/>
      <c r="U326" s="486">
        <f>SUM(I326:T326)</f>
        <v>0</v>
      </c>
    </row>
    <row r="327" spans="1:21" s="78" customFormat="1" ht="19.5" hidden="1" customHeight="1" outlineLevel="1">
      <c r="A327" s="453">
        <v>3</v>
      </c>
      <c r="B327" s="420">
        <v>4</v>
      </c>
      <c r="C327" s="435" t="s">
        <v>585</v>
      </c>
      <c r="D327" s="92"/>
      <c r="E327" s="92"/>
      <c r="F327" s="425" t="s">
        <v>618</v>
      </c>
      <c r="G327" s="422">
        <f>G328</f>
        <v>0</v>
      </c>
      <c r="H327" s="77"/>
      <c r="I327" s="408"/>
      <c r="J327" s="408"/>
      <c r="K327" s="408"/>
      <c r="L327" s="408"/>
      <c r="M327" s="408"/>
      <c r="N327" s="408"/>
      <c r="O327" s="408"/>
      <c r="P327" s="408"/>
      <c r="Q327" s="408"/>
      <c r="R327" s="408"/>
      <c r="S327" s="408"/>
      <c r="T327" s="408"/>
      <c r="U327" s="408"/>
    </row>
    <row r="328" spans="1:21" s="78" customFormat="1" ht="19.5" hidden="1" customHeight="1" outlineLevel="1">
      <c r="A328" s="453">
        <v>3</v>
      </c>
      <c r="B328" s="420">
        <v>4</v>
      </c>
      <c r="C328" s="435" t="s">
        <v>585</v>
      </c>
      <c r="D328" s="92">
        <v>5</v>
      </c>
      <c r="E328" s="92">
        <v>2</v>
      </c>
      <c r="F328" s="367" t="s">
        <v>43</v>
      </c>
      <c r="G328" s="454">
        <f>'D.2-Penj-APBDesa'!K2171</f>
        <v>0</v>
      </c>
      <c r="H328" s="77"/>
      <c r="I328" s="408"/>
      <c r="J328" s="408"/>
      <c r="K328" s="408"/>
      <c r="L328" s="408"/>
      <c r="M328" s="408"/>
      <c r="N328" s="408"/>
      <c r="O328" s="408"/>
      <c r="P328" s="408"/>
      <c r="Q328" s="408"/>
      <c r="R328" s="408"/>
      <c r="S328" s="408"/>
      <c r="T328" s="408"/>
      <c r="U328" s="408"/>
    </row>
    <row r="329" spans="1:21" s="74" customFormat="1" ht="19.5" customHeight="1" collapsed="1">
      <c r="A329" s="380">
        <v>4</v>
      </c>
      <c r="B329" s="452"/>
      <c r="C329" s="452"/>
      <c r="D329" s="380"/>
      <c r="E329" s="380"/>
      <c r="F329" s="89" t="s">
        <v>518</v>
      </c>
      <c r="G329" s="371">
        <f>G330+G346+G361+G370+G379+G388+G395</f>
        <v>222769800</v>
      </c>
      <c r="H329" s="73"/>
      <c r="I329" s="405"/>
      <c r="J329" s="405"/>
      <c r="K329" s="405"/>
      <c r="L329" s="405"/>
      <c r="M329" s="405"/>
      <c r="N329" s="405"/>
      <c r="O329" s="405"/>
      <c r="P329" s="405"/>
      <c r="Q329" s="405"/>
      <c r="R329" s="405"/>
      <c r="S329" s="405"/>
      <c r="T329" s="405"/>
      <c r="U329" s="405"/>
    </row>
    <row r="330" spans="1:21" s="76" customFormat="1" ht="19.5" customHeight="1">
      <c r="A330" s="415">
        <v>4</v>
      </c>
      <c r="B330" s="416">
        <v>1</v>
      </c>
      <c r="C330" s="416"/>
      <c r="D330" s="415"/>
      <c r="E330" s="415"/>
      <c r="F330" s="93" t="s">
        <v>519</v>
      </c>
      <c r="G330" s="421">
        <f>G331+G334+G336+G338+G340+G342+G344</f>
        <v>100000000</v>
      </c>
      <c r="H330" s="75"/>
      <c r="I330" s="406"/>
      <c r="J330" s="406"/>
      <c r="K330" s="406"/>
      <c r="L330" s="406"/>
      <c r="M330" s="406"/>
      <c r="N330" s="406"/>
      <c r="O330" s="406"/>
      <c r="P330" s="406"/>
      <c r="Q330" s="406"/>
      <c r="R330" s="406"/>
      <c r="S330" s="406"/>
      <c r="T330" s="406"/>
      <c r="U330" s="406"/>
    </row>
    <row r="331" spans="1:21" s="78" customFormat="1" ht="19.5" hidden="1" customHeight="1" outlineLevel="1">
      <c r="A331" s="453">
        <v>4</v>
      </c>
      <c r="B331" s="435">
        <v>1</v>
      </c>
      <c r="C331" s="435" t="s">
        <v>34</v>
      </c>
      <c r="D331" s="92"/>
      <c r="E331" s="92"/>
      <c r="F331" s="467" t="s">
        <v>520</v>
      </c>
      <c r="G331" s="422">
        <f>G332</f>
        <v>0</v>
      </c>
      <c r="H331" s="77"/>
      <c r="I331" s="408"/>
      <c r="J331" s="408"/>
      <c r="K331" s="408"/>
      <c r="L331" s="408"/>
      <c r="M331" s="408"/>
      <c r="N331" s="408"/>
      <c r="O331" s="408"/>
      <c r="P331" s="408"/>
      <c r="Q331" s="408"/>
      <c r="R331" s="408"/>
      <c r="S331" s="408"/>
      <c r="T331" s="408"/>
      <c r="U331" s="408"/>
    </row>
    <row r="332" spans="1:21" s="78" customFormat="1" ht="19.5" hidden="1" customHeight="1" outlineLevel="1">
      <c r="A332" s="453">
        <v>4</v>
      </c>
      <c r="B332" s="435">
        <v>1</v>
      </c>
      <c r="C332" s="435" t="s">
        <v>34</v>
      </c>
      <c r="D332" s="92">
        <v>5</v>
      </c>
      <c r="E332" s="92">
        <v>2</v>
      </c>
      <c r="F332" s="367" t="s">
        <v>43</v>
      </c>
      <c r="G332" s="454">
        <f>'D.2-Penj-APBDesa'!K2182</f>
        <v>0</v>
      </c>
      <c r="H332" s="77"/>
      <c r="I332" s="408"/>
      <c r="J332" s="408"/>
      <c r="K332" s="408"/>
      <c r="L332" s="408"/>
      <c r="M332" s="408"/>
      <c r="N332" s="408"/>
      <c r="O332" s="408"/>
      <c r="P332" s="408"/>
      <c r="Q332" s="408"/>
      <c r="R332" s="408"/>
      <c r="S332" s="408"/>
      <c r="T332" s="408"/>
      <c r="U332" s="408"/>
    </row>
    <row r="333" spans="1:21" s="78" customFormat="1" ht="19.5" hidden="1" customHeight="1" outlineLevel="1">
      <c r="A333" s="453">
        <v>4</v>
      </c>
      <c r="B333" s="435">
        <v>1</v>
      </c>
      <c r="C333" s="435" t="s">
        <v>34</v>
      </c>
      <c r="D333" s="92">
        <v>5</v>
      </c>
      <c r="E333" s="92">
        <v>3</v>
      </c>
      <c r="F333" s="367" t="s">
        <v>55</v>
      </c>
      <c r="G333" s="454">
        <f>'D.2-Penj-APBDesa'!K2198</f>
        <v>0</v>
      </c>
      <c r="H333" s="77"/>
      <c r="I333" s="408"/>
      <c r="J333" s="408"/>
      <c r="K333" s="408"/>
      <c r="L333" s="408"/>
      <c r="M333" s="408"/>
      <c r="N333" s="408"/>
      <c r="O333" s="408"/>
      <c r="P333" s="408"/>
      <c r="Q333" s="408"/>
      <c r="R333" s="408"/>
      <c r="S333" s="408"/>
      <c r="T333" s="408"/>
      <c r="U333" s="408"/>
    </row>
    <row r="334" spans="1:21" s="78" customFormat="1" ht="19.5" hidden="1" customHeight="1" outlineLevel="1">
      <c r="A334" s="453">
        <v>4</v>
      </c>
      <c r="B334" s="435">
        <v>1</v>
      </c>
      <c r="C334" s="435" t="s">
        <v>37</v>
      </c>
      <c r="D334" s="92"/>
      <c r="E334" s="92"/>
      <c r="F334" s="467" t="s">
        <v>521</v>
      </c>
      <c r="G334" s="422">
        <f>G335</f>
        <v>0</v>
      </c>
      <c r="H334" s="77"/>
      <c r="I334" s="408"/>
      <c r="J334" s="408"/>
      <c r="K334" s="408"/>
      <c r="L334" s="408"/>
      <c r="M334" s="408"/>
      <c r="N334" s="408"/>
      <c r="O334" s="408"/>
      <c r="P334" s="408"/>
      <c r="Q334" s="408"/>
      <c r="R334" s="408"/>
      <c r="S334" s="408"/>
      <c r="T334" s="408"/>
      <c r="U334" s="408"/>
    </row>
    <row r="335" spans="1:21" s="78" customFormat="1" ht="19.5" hidden="1" customHeight="1" outlineLevel="1">
      <c r="A335" s="453">
        <v>4</v>
      </c>
      <c r="B335" s="435">
        <v>1</v>
      </c>
      <c r="C335" s="435" t="s">
        <v>37</v>
      </c>
      <c r="D335" s="92">
        <v>5</v>
      </c>
      <c r="E335" s="92">
        <v>2</v>
      </c>
      <c r="F335" s="367" t="s">
        <v>43</v>
      </c>
      <c r="G335" s="454">
        <f>'D.2-Penj-APBDesa'!K2202</f>
        <v>0</v>
      </c>
      <c r="H335" s="77"/>
      <c r="I335" s="408"/>
      <c r="J335" s="408"/>
      <c r="K335" s="408"/>
      <c r="L335" s="408"/>
      <c r="M335" s="408"/>
      <c r="N335" s="408"/>
      <c r="O335" s="408"/>
      <c r="P335" s="408"/>
      <c r="Q335" s="408"/>
      <c r="R335" s="408"/>
      <c r="S335" s="408"/>
      <c r="T335" s="408"/>
      <c r="U335" s="408"/>
    </row>
    <row r="336" spans="1:21" s="78" customFormat="1" ht="24" hidden="1" customHeight="1" outlineLevel="1">
      <c r="A336" s="453">
        <v>4</v>
      </c>
      <c r="B336" s="435">
        <v>1</v>
      </c>
      <c r="C336" s="435" t="s">
        <v>39</v>
      </c>
      <c r="D336" s="92"/>
      <c r="E336" s="92"/>
      <c r="F336" s="467" t="s">
        <v>522</v>
      </c>
      <c r="G336" s="422">
        <f>G337</f>
        <v>0</v>
      </c>
      <c r="H336" s="77"/>
      <c r="I336" s="408"/>
      <c r="J336" s="408"/>
      <c r="K336" s="408"/>
      <c r="L336" s="408"/>
      <c r="M336" s="408"/>
      <c r="N336" s="408"/>
      <c r="O336" s="408"/>
      <c r="P336" s="408"/>
      <c r="Q336" s="408"/>
      <c r="R336" s="408"/>
      <c r="S336" s="408"/>
      <c r="T336" s="408"/>
      <c r="U336" s="408"/>
    </row>
    <row r="337" spans="1:21" s="81" customFormat="1" ht="19.5" hidden="1" customHeight="1" outlineLevel="1">
      <c r="A337" s="453">
        <v>4</v>
      </c>
      <c r="B337" s="435">
        <v>1</v>
      </c>
      <c r="C337" s="435" t="s">
        <v>39</v>
      </c>
      <c r="D337" s="92">
        <v>5</v>
      </c>
      <c r="E337" s="92">
        <v>3</v>
      </c>
      <c r="F337" s="367" t="s">
        <v>55</v>
      </c>
      <c r="G337" s="454">
        <f>'D.2-Penj-APBDesa'!K2206</f>
        <v>0</v>
      </c>
      <c r="H337" s="77"/>
      <c r="I337" s="408"/>
      <c r="J337" s="408"/>
      <c r="K337" s="408"/>
      <c r="L337" s="408"/>
      <c r="M337" s="408"/>
      <c r="N337" s="408"/>
      <c r="O337" s="408"/>
      <c r="P337" s="408"/>
      <c r="Q337" s="408"/>
      <c r="R337" s="408"/>
      <c r="S337" s="408"/>
      <c r="T337" s="408"/>
      <c r="U337" s="408"/>
    </row>
    <row r="338" spans="1:21" s="78" customFormat="1" ht="23.1" hidden="1" customHeight="1" outlineLevel="1">
      <c r="A338" s="453">
        <v>4</v>
      </c>
      <c r="B338" s="435">
        <v>1</v>
      </c>
      <c r="C338" s="435" t="s">
        <v>41</v>
      </c>
      <c r="D338" s="92"/>
      <c r="E338" s="92"/>
      <c r="F338" s="467" t="s">
        <v>523</v>
      </c>
      <c r="G338" s="422">
        <f>G339</f>
        <v>0</v>
      </c>
      <c r="H338" s="77"/>
      <c r="I338" s="408"/>
      <c r="J338" s="408"/>
      <c r="K338" s="408"/>
      <c r="L338" s="408"/>
      <c r="M338" s="408"/>
      <c r="N338" s="408"/>
      <c r="O338" s="408"/>
      <c r="P338" s="408"/>
      <c r="Q338" s="408"/>
      <c r="R338" s="408"/>
      <c r="S338" s="408"/>
      <c r="T338" s="408"/>
      <c r="U338" s="408"/>
    </row>
    <row r="339" spans="1:21" s="81" customFormat="1" ht="19.5" hidden="1" customHeight="1" outlineLevel="1">
      <c r="A339" s="453">
        <v>4</v>
      </c>
      <c r="B339" s="435">
        <v>1</v>
      </c>
      <c r="C339" s="435" t="s">
        <v>41</v>
      </c>
      <c r="D339" s="92">
        <v>5</v>
      </c>
      <c r="E339" s="92">
        <v>3</v>
      </c>
      <c r="F339" s="367" t="s">
        <v>55</v>
      </c>
      <c r="G339" s="454">
        <f>'D.2-Penj-APBDesa'!K2215</f>
        <v>0</v>
      </c>
      <c r="H339" s="77"/>
      <c r="I339" s="408"/>
      <c r="J339" s="408"/>
      <c r="K339" s="408"/>
      <c r="L339" s="408"/>
      <c r="M339" s="408"/>
      <c r="N339" s="408"/>
      <c r="O339" s="408"/>
      <c r="P339" s="408"/>
      <c r="Q339" s="408"/>
      <c r="R339" s="408"/>
      <c r="S339" s="408"/>
      <c r="T339" s="408"/>
      <c r="U339" s="408"/>
    </row>
    <row r="340" spans="1:21" s="78" customFormat="1" ht="19.5" customHeight="1" collapsed="1">
      <c r="A340" s="453">
        <v>4</v>
      </c>
      <c r="B340" s="435">
        <v>1</v>
      </c>
      <c r="C340" s="435" t="s">
        <v>45</v>
      </c>
      <c r="D340" s="92"/>
      <c r="E340" s="92"/>
      <c r="F340" s="467" t="s">
        <v>524</v>
      </c>
      <c r="G340" s="422">
        <f>G341</f>
        <v>100000000</v>
      </c>
      <c r="H340" s="77" t="s">
        <v>48</v>
      </c>
      <c r="I340" s="408"/>
      <c r="J340" s="408"/>
      <c r="K340" s="408"/>
      <c r="L340" s="408"/>
      <c r="M340" s="408"/>
      <c r="N340" s="408"/>
      <c r="O340" s="408"/>
      <c r="P340" s="408"/>
      <c r="Q340" s="408"/>
      <c r="R340" s="408"/>
      <c r="S340" s="408"/>
      <c r="T340" s="408"/>
      <c r="U340" s="408"/>
    </row>
    <row r="341" spans="1:21" s="78" customFormat="1" ht="19.5" customHeight="1">
      <c r="A341" s="453">
        <v>4</v>
      </c>
      <c r="B341" s="435">
        <v>1</v>
      </c>
      <c r="C341" s="435" t="s">
        <v>45</v>
      </c>
      <c r="D341" s="92">
        <v>5</v>
      </c>
      <c r="E341" s="92">
        <v>2</v>
      </c>
      <c r="F341" s="367" t="s">
        <v>43</v>
      </c>
      <c r="G341" s="454">
        <f>'D.2-Penj-APBDesa'!K2222</f>
        <v>100000000</v>
      </c>
      <c r="H341" s="77"/>
      <c r="I341" s="408"/>
      <c r="J341" s="408"/>
      <c r="K341" s="408"/>
      <c r="L341" s="408"/>
      <c r="M341" s="486">
        <f>G341</f>
        <v>100000000</v>
      </c>
      <c r="N341" s="408"/>
      <c r="O341" s="408"/>
      <c r="P341" s="408"/>
      <c r="Q341" s="408"/>
      <c r="R341" s="408"/>
      <c r="S341" s="408"/>
      <c r="T341" s="408"/>
      <c r="U341" s="486">
        <f>SUM(I341:T341)</f>
        <v>100000000</v>
      </c>
    </row>
    <row r="342" spans="1:21" s="78" customFormat="1" ht="44.1" hidden="1" customHeight="1" outlineLevel="1">
      <c r="A342" s="453">
        <v>4</v>
      </c>
      <c r="B342" s="435">
        <v>1</v>
      </c>
      <c r="C342" s="435" t="s">
        <v>49</v>
      </c>
      <c r="D342" s="92"/>
      <c r="E342" s="92"/>
      <c r="F342" s="467" t="s">
        <v>525</v>
      </c>
      <c r="G342" s="422">
        <f>G343</f>
        <v>0</v>
      </c>
      <c r="H342" s="77"/>
      <c r="I342" s="408"/>
      <c r="J342" s="408"/>
      <c r="K342" s="408"/>
      <c r="L342" s="408"/>
      <c r="M342" s="408"/>
      <c r="N342" s="408"/>
      <c r="O342" s="408"/>
      <c r="P342" s="408"/>
      <c r="Q342" s="408"/>
      <c r="R342" s="408"/>
      <c r="S342" s="408"/>
      <c r="T342" s="408"/>
      <c r="U342" s="408"/>
    </row>
    <row r="343" spans="1:21" s="78" customFormat="1" ht="19.5" hidden="1" customHeight="1" outlineLevel="1">
      <c r="A343" s="453">
        <v>4</v>
      </c>
      <c r="B343" s="435">
        <v>1</v>
      </c>
      <c r="C343" s="435" t="s">
        <v>49</v>
      </c>
      <c r="D343" s="92">
        <v>5</v>
      </c>
      <c r="E343" s="92">
        <v>2</v>
      </c>
      <c r="F343" s="367" t="s">
        <v>43</v>
      </c>
      <c r="G343" s="454">
        <f>'D.2-Penj-APBDesa'!K2241</f>
        <v>0</v>
      </c>
      <c r="H343" s="77"/>
      <c r="I343" s="408"/>
      <c r="J343" s="408"/>
      <c r="K343" s="408"/>
      <c r="L343" s="408"/>
      <c r="M343" s="408"/>
      <c r="N343" s="408"/>
      <c r="O343" s="408"/>
      <c r="P343" s="408"/>
      <c r="Q343" s="408"/>
      <c r="R343" s="408"/>
      <c r="S343" s="408"/>
      <c r="T343" s="408"/>
      <c r="U343" s="408"/>
    </row>
    <row r="344" spans="1:21" s="78" customFormat="1" ht="27.95" hidden="1" customHeight="1" outlineLevel="1">
      <c r="A344" s="453">
        <v>4</v>
      </c>
      <c r="B344" s="435">
        <v>1</v>
      </c>
      <c r="C344" s="435" t="s">
        <v>585</v>
      </c>
      <c r="D344" s="92"/>
      <c r="E344" s="92"/>
      <c r="F344" s="467" t="s">
        <v>619</v>
      </c>
      <c r="G344" s="422">
        <f>G345</f>
        <v>0</v>
      </c>
      <c r="H344" s="77"/>
      <c r="I344" s="408"/>
      <c r="J344" s="408"/>
      <c r="K344" s="408"/>
      <c r="L344" s="408"/>
      <c r="M344" s="408"/>
      <c r="N344" s="408"/>
      <c r="O344" s="408"/>
      <c r="P344" s="408"/>
      <c r="Q344" s="408"/>
      <c r="R344" s="408"/>
      <c r="S344" s="408"/>
      <c r="T344" s="408"/>
      <c r="U344" s="408"/>
    </row>
    <row r="345" spans="1:21" s="78" customFormat="1" ht="19.5" hidden="1" customHeight="1" outlineLevel="1">
      <c r="A345" s="453">
        <v>4</v>
      </c>
      <c r="B345" s="435">
        <v>1</v>
      </c>
      <c r="C345" s="435" t="s">
        <v>585</v>
      </c>
      <c r="D345" s="92">
        <v>5</v>
      </c>
      <c r="E345" s="92">
        <v>2</v>
      </c>
      <c r="F345" s="367" t="s">
        <v>43</v>
      </c>
      <c r="G345" s="454">
        <f>'D.2-Penj-APBDesa'!K2259</f>
        <v>0</v>
      </c>
      <c r="H345" s="77"/>
      <c r="I345" s="408"/>
      <c r="J345" s="408"/>
      <c r="K345" s="408"/>
      <c r="L345" s="408"/>
      <c r="M345" s="408"/>
      <c r="N345" s="408"/>
      <c r="O345" s="408"/>
      <c r="P345" s="408"/>
      <c r="Q345" s="408"/>
      <c r="R345" s="408"/>
      <c r="S345" s="408"/>
      <c r="T345" s="408"/>
      <c r="U345" s="408"/>
    </row>
    <row r="346" spans="1:21" s="76" customFormat="1" ht="19.5" customHeight="1" collapsed="1">
      <c r="A346" s="415">
        <v>4</v>
      </c>
      <c r="B346" s="416">
        <v>2</v>
      </c>
      <c r="C346" s="416"/>
      <c r="D346" s="415"/>
      <c r="E346" s="415"/>
      <c r="F346" s="93" t="s">
        <v>526</v>
      </c>
      <c r="G346" s="421">
        <f>G347+G350+G353+G355+G357+G359</f>
        <v>122769800</v>
      </c>
      <c r="H346" s="75"/>
      <c r="I346" s="406"/>
      <c r="J346" s="406"/>
      <c r="K346" s="406"/>
      <c r="L346" s="406"/>
      <c r="M346" s="406"/>
      <c r="N346" s="406"/>
      <c r="O346" s="406"/>
      <c r="P346" s="406"/>
      <c r="Q346" s="406"/>
      <c r="R346" s="406"/>
      <c r="S346" s="406"/>
      <c r="T346" s="406"/>
      <c r="U346" s="406"/>
    </row>
    <row r="347" spans="1:21" s="78" customFormat="1" ht="36" customHeight="1">
      <c r="A347" s="453">
        <v>4</v>
      </c>
      <c r="B347" s="435">
        <v>2</v>
      </c>
      <c r="C347" s="435" t="s">
        <v>34</v>
      </c>
      <c r="D347" s="92"/>
      <c r="E347" s="92"/>
      <c r="F347" s="467" t="s">
        <v>527</v>
      </c>
      <c r="G347" s="422">
        <f>G348+G349</f>
        <v>122769800</v>
      </c>
      <c r="H347" s="77" t="s">
        <v>48</v>
      </c>
      <c r="I347" s="408"/>
      <c r="J347" s="408"/>
      <c r="K347" s="408"/>
      <c r="L347" s="408"/>
      <c r="M347" s="408"/>
      <c r="N347" s="408"/>
      <c r="O347" s="408"/>
      <c r="P347" s="408"/>
      <c r="Q347" s="408"/>
      <c r="R347" s="408"/>
      <c r="S347" s="408"/>
      <c r="T347" s="408"/>
      <c r="U347" s="408"/>
    </row>
    <row r="348" spans="1:21" s="78" customFormat="1" ht="19.5" customHeight="1">
      <c r="A348" s="453">
        <v>4</v>
      </c>
      <c r="B348" s="435">
        <v>2</v>
      </c>
      <c r="C348" s="435" t="s">
        <v>34</v>
      </c>
      <c r="D348" s="92">
        <v>5</v>
      </c>
      <c r="E348" s="92">
        <v>2</v>
      </c>
      <c r="F348" s="367" t="s">
        <v>43</v>
      </c>
      <c r="G348" s="454">
        <f>'D.2-Penj-APBDesa'!K2274</f>
        <v>122769800</v>
      </c>
      <c r="H348" s="77"/>
      <c r="I348" s="408"/>
      <c r="J348" s="408"/>
      <c r="K348" s="408"/>
      <c r="L348" s="408"/>
      <c r="M348" s="408"/>
      <c r="N348" s="408"/>
      <c r="O348" s="486">
        <f>G348</f>
        <v>122769800</v>
      </c>
      <c r="P348" s="408"/>
      <c r="Q348" s="408"/>
      <c r="R348" s="408"/>
      <c r="S348" s="408"/>
      <c r="T348" s="408"/>
      <c r="U348" s="486">
        <f>SUM(I348:T348)</f>
        <v>122769800</v>
      </c>
    </row>
    <row r="349" spans="1:21" s="81" customFormat="1" ht="19.5" customHeight="1">
      <c r="A349" s="453">
        <v>4</v>
      </c>
      <c r="B349" s="435">
        <v>2</v>
      </c>
      <c r="C349" s="435" t="s">
        <v>34</v>
      </c>
      <c r="D349" s="92">
        <v>5</v>
      </c>
      <c r="E349" s="92">
        <v>3</v>
      </c>
      <c r="F349" s="367" t="s">
        <v>55</v>
      </c>
      <c r="G349" s="454">
        <f>'D.2-Penj-APBDesa'!K2292</f>
        <v>0</v>
      </c>
      <c r="H349" s="77"/>
      <c r="I349" s="408"/>
      <c r="J349" s="408"/>
      <c r="K349" s="408"/>
      <c r="L349" s="408"/>
      <c r="M349" s="408"/>
      <c r="N349" s="408"/>
      <c r="O349" s="408"/>
      <c r="P349" s="408"/>
      <c r="Q349" s="408"/>
      <c r="R349" s="408"/>
      <c r="S349" s="408"/>
      <c r="T349" s="408"/>
      <c r="U349" s="408"/>
    </row>
    <row r="350" spans="1:21" s="78" customFormat="1" ht="44.1" hidden="1" customHeight="1" outlineLevel="1">
      <c r="A350" s="453">
        <v>4</v>
      </c>
      <c r="B350" s="435">
        <v>2</v>
      </c>
      <c r="C350" s="435" t="s">
        <v>37</v>
      </c>
      <c r="D350" s="92"/>
      <c r="E350" s="92"/>
      <c r="F350" s="467" t="s">
        <v>528</v>
      </c>
      <c r="G350" s="422">
        <f>G351+G352</f>
        <v>0</v>
      </c>
      <c r="H350" s="77"/>
      <c r="I350" s="408"/>
      <c r="J350" s="408"/>
      <c r="K350" s="408"/>
      <c r="L350" s="408"/>
      <c r="M350" s="408"/>
      <c r="N350" s="408"/>
      <c r="O350" s="408"/>
      <c r="P350" s="408"/>
      <c r="Q350" s="408"/>
      <c r="R350" s="408"/>
      <c r="S350" s="408"/>
      <c r="T350" s="408"/>
      <c r="U350" s="408"/>
    </row>
    <row r="351" spans="1:21" s="78" customFormat="1" ht="19.5" hidden="1" customHeight="1" outlineLevel="1">
      <c r="A351" s="453">
        <v>4</v>
      </c>
      <c r="B351" s="435">
        <v>2</v>
      </c>
      <c r="C351" s="435" t="s">
        <v>37</v>
      </c>
      <c r="D351" s="92">
        <v>5</v>
      </c>
      <c r="E351" s="92">
        <v>2</v>
      </c>
      <c r="F351" s="367" t="s">
        <v>43</v>
      </c>
      <c r="G351" s="454">
        <f>'D.2-Penj-APBDesa'!K2297</f>
        <v>0</v>
      </c>
      <c r="H351" s="77"/>
      <c r="I351" s="408"/>
      <c r="J351" s="408"/>
      <c r="K351" s="408"/>
      <c r="L351" s="408"/>
      <c r="M351" s="408"/>
      <c r="N351" s="408"/>
      <c r="O351" s="408"/>
      <c r="P351" s="408"/>
      <c r="Q351" s="408"/>
      <c r="R351" s="408"/>
      <c r="S351" s="408"/>
      <c r="T351" s="408"/>
      <c r="U351" s="408"/>
    </row>
    <row r="352" spans="1:21" s="81" customFormat="1" ht="19.5" hidden="1" customHeight="1" outlineLevel="1">
      <c r="A352" s="453">
        <v>4</v>
      </c>
      <c r="B352" s="435">
        <v>2</v>
      </c>
      <c r="C352" s="435" t="s">
        <v>37</v>
      </c>
      <c r="D352" s="92">
        <v>5</v>
      </c>
      <c r="E352" s="92">
        <v>3</v>
      </c>
      <c r="F352" s="367" t="s">
        <v>55</v>
      </c>
      <c r="G352" s="454">
        <f>'D.2-Penj-APBDesa'!K2306</f>
        <v>0</v>
      </c>
      <c r="H352" s="77"/>
      <c r="I352" s="408"/>
      <c r="J352" s="408"/>
      <c r="K352" s="408"/>
      <c r="L352" s="408"/>
      <c r="M352" s="408"/>
      <c r="N352" s="408"/>
      <c r="O352" s="408"/>
      <c r="P352" s="408"/>
      <c r="Q352" s="408"/>
      <c r="R352" s="408"/>
      <c r="S352" s="408"/>
      <c r="T352" s="408"/>
      <c r="U352" s="408"/>
    </row>
    <row r="353" spans="1:21" s="78" customFormat="1" ht="19.5" hidden="1" customHeight="1" outlineLevel="1">
      <c r="A353" s="453">
        <v>4</v>
      </c>
      <c r="B353" s="435">
        <v>2</v>
      </c>
      <c r="C353" s="435" t="s">
        <v>39</v>
      </c>
      <c r="D353" s="92"/>
      <c r="E353" s="92"/>
      <c r="F353" s="467" t="s">
        <v>529</v>
      </c>
      <c r="G353" s="422">
        <f>G354</f>
        <v>0</v>
      </c>
      <c r="H353" s="77"/>
      <c r="I353" s="408"/>
      <c r="J353" s="408"/>
      <c r="K353" s="408"/>
      <c r="L353" s="408"/>
      <c r="M353" s="408"/>
      <c r="N353" s="408"/>
      <c r="O353" s="408"/>
      <c r="P353" s="408"/>
      <c r="Q353" s="408"/>
      <c r="R353" s="408"/>
      <c r="S353" s="408"/>
      <c r="T353" s="408"/>
      <c r="U353" s="408"/>
    </row>
    <row r="354" spans="1:21" s="78" customFormat="1" ht="19.5" hidden="1" customHeight="1" outlineLevel="1">
      <c r="A354" s="453">
        <v>4</v>
      </c>
      <c r="B354" s="435">
        <v>2</v>
      </c>
      <c r="C354" s="435" t="s">
        <v>39</v>
      </c>
      <c r="D354" s="92">
        <v>5</v>
      </c>
      <c r="E354" s="92">
        <v>2</v>
      </c>
      <c r="F354" s="367" t="s">
        <v>43</v>
      </c>
      <c r="G354" s="454">
        <f>'D.2-Penj-APBDesa'!K2311</f>
        <v>0</v>
      </c>
      <c r="H354" s="77"/>
      <c r="I354" s="408"/>
      <c r="J354" s="408"/>
      <c r="K354" s="408"/>
      <c r="L354" s="408"/>
      <c r="M354" s="408"/>
      <c r="N354" s="408"/>
      <c r="O354" s="408"/>
      <c r="P354" s="408"/>
      <c r="Q354" s="408"/>
      <c r="R354" s="408"/>
      <c r="S354" s="408"/>
      <c r="T354" s="408"/>
      <c r="U354" s="408"/>
    </row>
    <row r="355" spans="1:21" s="78" customFormat="1" ht="27.95" hidden="1" customHeight="1" outlineLevel="1">
      <c r="A355" s="453">
        <v>4</v>
      </c>
      <c r="B355" s="435">
        <v>2</v>
      </c>
      <c r="C355" s="435" t="s">
        <v>41</v>
      </c>
      <c r="D355" s="92"/>
      <c r="E355" s="92"/>
      <c r="F355" s="467" t="s">
        <v>530</v>
      </c>
      <c r="G355" s="422">
        <f>G356</f>
        <v>0</v>
      </c>
      <c r="H355" s="77"/>
      <c r="I355" s="408"/>
      <c r="J355" s="408"/>
      <c r="K355" s="408"/>
      <c r="L355" s="408"/>
      <c r="M355" s="408"/>
      <c r="N355" s="408"/>
      <c r="O355" s="408"/>
      <c r="P355" s="408"/>
      <c r="Q355" s="408"/>
      <c r="R355" s="408"/>
      <c r="S355" s="408"/>
      <c r="T355" s="408"/>
      <c r="U355" s="408"/>
    </row>
    <row r="356" spans="1:21" s="78" customFormat="1" ht="19.5" hidden="1" customHeight="1" outlineLevel="1">
      <c r="A356" s="453">
        <v>4</v>
      </c>
      <c r="B356" s="435">
        <v>2</v>
      </c>
      <c r="C356" s="435" t="s">
        <v>41</v>
      </c>
      <c r="D356" s="92">
        <v>5</v>
      </c>
      <c r="E356" s="92">
        <v>2</v>
      </c>
      <c r="F356" s="367" t="s">
        <v>43</v>
      </c>
      <c r="G356" s="454">
        <f>'D.2-Penj-APBDesa'!K2315</f>
        <v>0</v>
      </c>
      <c r="H356" s="77"/>
      <c r="I356" s="408"/>
      <c r="J356" s="408"/>
      <c r="K356" s="408"/>
      <c r="L356" s="408"/>
      <c r="M356" s="408"/>
      <c r="N356" s="408"/>
      <c r="O356" s="408"/>
      <c r="P356" s="408"/>
      <c r="Q356" s="408"/>
      <c r="R356" s="408"/>
      <c r="S356" s="408"/>
      <c r="T356" s="408"/>
      <c r="U356" s="408"/>
    </row>
    <row r="357" spans="1:21" s="78" customFormat="1" ht="44.1" hidden="1" customHeight="1" outlineLevel="1">
      <c r="A357" s="453">
        <v>4</v>
      </c>
      <c r="B357" s="435">
        <v>2</v>
      </c>
      <c r="C357" s="435" t="s">
        <v>45</v>
      </c>
      <c r="D357" s="92"/>
      <c r="E357" s="92"/>
      <c r="F357" s="467" t="s">
        <v>531</v>
      </c>
      <c r="G357" s="422">
        <f>G358</f>
        <v>0</v>
      </c>
      <c r="H357" s="77"/>
      <c r="I357" s="408"/>
      <c r="J357" s="408"/>
      <c r="K357" s="408"/>
      <c r="L357" s="408"/>
      <c r="M357" s="408"/>
      <c r="N357" s="408"/>
      <c r="O357" s="408"/>
      <c r="P357" s="408"/>
      <c r="Q357" s="408"/>
      <c r="R357" s="408"/>
      <c r="S357" s="408"/>
      <c r="T357" s="408"/>
      <c r="U357" s="408"/>
    </row>
    <row r="358" spans="1:21" s="78" customFormat="1" ht="19.5" hidden="1" customHeight="1" outlineLevel="1">
      <c r="A358" s="453">
        <v>4</v>
      </c>
      <c r="B358" s="435">
        <v>2</v>
      </c>
      <c r="C358" s="435" t="s">
        <v>45</v>
      </c>
      <c r="D358" s="92">
        <v>5</v>
      </c>
      <c r="E358" s="92">
        <v>2</v>
      </c>
      <c r="F358" s="367" t="s">
        <v>43</v>
      </c>
      <c r="G358" s="454">
        <f>'D.2-Penj-APBDesa'!K2319</f>
        <v>0</v>
      </c>
      <c r="H358" s="77"/>
      <c r="I358" s="408"/>
      <c r="J358" s="408"/>
      <c r="K358" s="408"/>
      <c r="L358" s="408"/>
      <c r="M358" s="408"/>
      <c r="N358" s="408"/>
      <c r="O358" s="408"/>
      <c r="P358" s="408"/>
      <c r="Q358" s="408"/>
      <c r="R358" s="408"/>
      <c r="S358" s="408"/>
      <c r="T358" s="408"/>
      <c r="U358" s="408"/>
    </row>
    <row r="359" spans="1:21" s="78" customFormat="1" ht="27.95" hidden="1" customHeight="1" outlineLevel="1">
      <c r="A359" s="453">
        <v>4</v>
      </c>
      <c r="B359" s="435">
        <v>2</v>
      </c>
      <c r="C359" s="435" t="s">
        <v>585</v>
      </c>
      <c r="D359" s="92"/>
      <c r="E359" s="92"/>
      <c r="F359" s="467" t="s">
        <v>620</v>
      </c>
      <c r="G359" s="422">
        <f>G360</f>
        <v>0</v>
      </c>
      <c r="H359" s="77"/>
      <c r="I359" s="408"/>
      <c r="J359" s="408"/>
      <c r="K359" s="408"/>
      <c r="L359" s="408"/>
      <c r="M359" s="408"/>
      <c r="N359" s="408"/>
      <c r="O359" s="408"/>
      <c r="P359" s="408"/>
      <c r="Q359" s="408"/>
      <c r="R359" s="408"/>
      <c r="S359" s="408"/>
      <c r="T359" s="408"/>
      <c r="U359" s="408"/>
    </row>
    <row r="360" spans="1:21" s="78" customFormat="1" ht="19.5" hidden="1" customHeight="1" outlineLevel="1">
      <c r="A360" s="453">
        <v>4</v>
      </c>
      <c r="B360" s="435">
        <v>2</v>
      </c>
      <c r="C360" s="435" t="s">
        <v>585</v>
      </c>
      <c r="D360" s="92">
        <v>5</v>
      </c>
      <c r="E360" s="92">
        <v>2</v>
      </c>
      <c r="F360" s="367" t="s">
        <v>43</v>
      </c>
      <c r="G360" s="454">
        <f>'D.2-Penj-APBDesa'!K2337</f>
        <v>0</v>
      </c>
      <c r="H360" s="77"/>
      <c r="I360" s="408"/>
      <c r="J360" s="408"/>
      <c r="K360" s="408"/>
      <c r="L360" s="408"/>
      <c r="M360" s="408"/>
      <c r="N360" s="408"/>
      <c r="O360" s="408"/>
      <c r="P360" s="408"/>
      <c r="Q360" s="408"/>
      <c r="R360" s="408"/>
      <c r="S360" s="408"/>
      <c r="T360" s="408"/>
      <c r="U360" s="408"/>
    </row>
    <row r="361" spans="1:21" s="76" customFormat="1" ht="19.5" hidden="1" customHeight="1" collapsed="1">
      <c r="A361" s="415">
        <v>4</v>
      </c>
      <c r="B361" s="416">
        <v>3</v>
      </c>
      <c r="C361" s="416"/>
      <c r="D361" s="415"/>
      <c r="E361" s="415"/>
      <c r="F361" s="93" t="s">
        <v>532</v>
      </c>
      <c r="G361" s="421"/>
      <c r="H361" s="75"/>
      <c r="I361" s="406"/>
      <c r="J361" s="406"/>
      <c r="K361" s="406"/>
      <c r="L361" s="406"/>
      <c r="M361" s="406"/>
      <c r="N361" s="406"/>
      <c r="O361" s="406"/>
      <c r="P361" s="406"/>
      <c r="Q361" s="406"/>
      <c r="R361" s="406"/>
      <c r="S361" s="406"/>
      <c r="T361" s="406"/>
      <c r="U361" s="406"/>
    </row>
    <row r="362" spans="1:21" s="78" customFormat="1" ht="26.1" hidden="1" customHeight="1" outlineLevel="1">
      <c r="A362" s="453">
        <v>4</v>
      </c>
      <c r="B362" s="435">
        <v>3</v>
      </c>
      <c r="C362" s="435" t="s">
        <v>34</v>
      </c>
      <c r="D362" s="92"/>
      <c r="E362" s="92"/>
      <c r="F362" s="467" t="s">
        <v>533</v>
      </c>
      <c r="G362" s="422"/>
      <c r="H362" s="77"/>
      <c r="I362" s="408"/>
      <c r="J362" s="408"/>
      <c r="K362" s="408"/>
      <c r="L362" s="408"/>
      <c r="M362" s="408"/>
      <c r="N362" s="408"/>
      <c r="O362" s="408"/>
      <c r="P362" s="408"/>
      <c r="Q362" s="408"/>
      <c r="R362" s="408"/>
      <c r="S362" s="408"/>
      <c r="T362" s="408"/>
      <c r="U362" s="408"/>
    </row>
    <row r="363" spans="1:21" s="78" customFormat="1" ht="19.5" hidden="1" customHeight="1" outlineLevel="1">
      <c r="A363" s="453">
        <v>4</v>
      </c>
      <c r="B363" s="435">
        <v>3</v>
      </c>
      <c r="C363" s="435" t="s">
        <v>34</v>
      </c>
      <c r="D363" s="92">
        <v>5</v>
      </c>
      <c r="E363" s="92">
        <v>2</v>
      </c>
      <c r="F363" s="367" t="s">
        <v>43</v>
      </c>
      <c r="G363" s="454"/>
      <c r="H363" s="77"/>
      <c r="I363" s="408"/>
      <c r="J363" s="408"/>
      <c r="K363" s="408"/>
      <c r="L363" s="408"/>
      <c r="M363" s="408"/>
      <c r="N363" s="408"/>
      <c r="O363" s="408"/>
      <c r="P363" s="408"/>
      <c r="Q363" s="408"/>
      <c r="R363" s="408"/>
      <c r="S363" s="408"/>
      <c r="T363" s="408"/>
      <c r="U363" s="408"/>
    </row>
    <row r="364" spans="1:21" s="78" customFormat="1" ht="16.5" hidden="1" customHeight="1" collapsed="1">
      <c r="A364" s="453">
        <v>4</v>
      </c>
      <c r="B364" s="435">
        <v>3</v>
      </c>
      <c r="C364" s="435" t="s">
        <v>34</v>
      </c>
      <c r="D364" s="92"/>
      <c r="E364" s="92"/>
      <c r="F364" s="467" t="s">
        <v>534</v>
      </c>
      <c r="G364" s="422"/>
      <c r="H364" s="77" t="s">
        <v>876</v>
      </c>
      <c r="I364" s="408"/>
      <c r="J364" s="408"/>
      <c r="K364" s="408"/>
      <c r="L364" s="408"/>
      <c r="M364" s="408"/>
      <c r="N364" s="408"/>
      <c r="O364" s="408"/>
      <c r="P364" s="408"/>
      <c r="Q364" s="408"/>
      <c r="R364" s="408"/>
      <c r="S364" s="408"/>
      <c r="T364" s="408"/>
      <c r="U364" s="408"/>
    </row>
    <row r="365" spans="1:21" s="78" customFormat="1" ht="19.5" hidden="1" customHeight="1">
      <c r="A365" s="453">
        <v>4</v>
      </c>
      <c r="B365" s="435">
        <v>3</v>
      </c>
      <c r="C365" s="435" t="s">
        <v>37</v>
      </c>
      <c r="D365" s="92">
        <v>5</v>
      </c>
      <c r="E365" s="92">
        <v>2</v>
      </c>
      <c r="F365" s="367" t="s">
        <v>43</v>
      </c>
      <c r="G365" s="454"/>
      <c r="H365" s="77"/>
      <c r="I365" s="408"/>
      <c r="J365" s="408"/>
      <c r="K365" s="408"/>
      <c r="L365" s="408"/>
      <c r="M365" s="408"/>
      <c r="N365" s="408"/>
      <c r="O365" s="408"/>
      <c r="P365" s="486">
        <f>G365</f>
        <v>0</v>
      </c>
      <c r="Q365" s="408"/>
      <c r="R365" s="408"/>
      <c r="S365" s="408"/>
      <c r="T365" s="408"/>
      <c r="U365" s="486">
        <f>SUM(I365:T365)</f>
        <v>0</v>
      </c>
    </row>
    <row r="366" spans="1:21" s="78" customFormat="1" ht="26.1" hidden="1" customHeight="1" outlineLevel="1">
      <c r="A366" s="453">
        <v>4</v>
      </c>
      <c r="B366" s="435">
        <v>3</v>
      </c>
      <c r="C366" s="435" t="s">
        <v>39</v>
      </c>
      <c r="D366" s="92"/>
      <c r="E366" s="92"/>
      <c r="F366" s="467" t="s">
        <v>535</v>
      </c>
      <c r="G366" s="422">
        <f>G367</f>
        <v>0</v>
      </c>
      <c r="H366" s="77"/>
      <c r="I366" s="408"/>
      <c r="J366" s="408"/>
      <c r="K366" s="408"/>
      <c r="L366" s="408"/>
      <c r="M366" s="408"/>
      <c r="N366" s="408"/>
      <c r="O366" s="408"/>
      <c r="P366" s="408"/>
      <c r="Q366" s="408"/>
      <c r="R366" s="408"/>
      <c r="S366" s="408"/>
      <c r="T366" s="408"/>
      <c r="U366" s="408"/>
    </row>
    <row r="367" spans="1:21" s="78" customFormat="1" ht="19.5" hidden="1" customHeight="1" outlineLevel="1">
      <c r="A367" s="453">
        <v>4</v>
      </c>
      <c r="B367" s="435">
        <v>3</v>
      </c>
      <c r="C367" s="435" t="s">
        <v>39</v>
      </c>
      <c r="D367" s="92">
        <v>5</v>
      </c>
      <c r="E367" s="92">
        <v>2</v>
      </c>
      <c r="F367" s="367" t="s">
        <v>43</v>
      </c>
      <c r="G367" s="454">
        <f>'D.2-Penj-APBDesa'!K2364</f>
        <v>0</v>
      </c>
      <c r="H367" s="77"/>
      <c r="I367" s="408"/>
      <c r="J367" s="408"/>
      <c r="K367" s="408"/>
      <c r="L367" s="408"/>
      <c r="M367" s="408"/>
      <c r="N367" s="408"/>
      <c r="O367" s="408"/>
      <c r="P367" s="408"/>
      <c r="Q367" s="408"/>
      <c r="R367" s="408"/>
      <c r="S367" s="408"/>
      <c r="T367" s="408"/>
      <c r="U367" s="408"/>
    </row>
    <row r="368" spans="1:21" s="78" customFormat="1" ht="26.1" hidden="1" customHeight="1" outlineLevel="1">
      <c r="A368" s="453">
        <v>4</v>
      </c>
      <c r="B368" s="435">
        <v>3</v>
      </c>
      <c r="C368" s="435" t="s">
        <v>585</v>
      </c>
      <c r="D368" s="92"/>
      <c r="E368" s="92"/>
      <c r="F368" s="467" t="s">
        <v>621</v>
      </c>
      <c r="G368" s="422">
        <f>G369</f>
        <v>0</v>
      </c>
      <c r="H368" s="77"/>
      <c r="I368" s="408"/>
      <c r="J368" s="408"/>
      <c r="K368" s="408"/>
      <c r="L368" s="408"/>
      <c r="M368" s="408"/>
      <c r="N368" s="408"/>
      <c r="O368" s="408"/>
      <c r="P368" s="408"/>
      <c r="Q368" s="408"/>
      <c r="R368" s="408"/>
      <c r="S368" s="408"/>
      <c r="T368" s="408"/>
      <c r="U368" s="408"/>
    </row>
    <row r="369" spans="1:21" s="78" customFormat="1" ht="19.5" hidden="1" customHeight="1" outlineLevel="1">
      <c r="A369" s="453">
        <v>4</v>
      </c>
      <c r="B369" s="435">
        <v>3</v>
      </c>
      <c r="C369" s="435" t="s">
        <v>585</v>
      </c>
      <c r="D369" s="92">
        <v>5</v>
      </c>
      <c r="E369" s="92">
        <v>2</v>
      </c>
      <c r="F369" s="367" t="s">
        <v>43</v>
      </c>
      <c r="G369" s="454">
        <f>'D.2-Penj-APBDesa'!K2370</f>
        <v>0</v>
      </c>
      <c r="H369" s="77"/>
      <c r="I369" s="408"/>
      <c r="J369" s="408"/>
      <c r="K369" s="408"/>
      <c r="L369" s="408"/>
      <c r="M369" s="408"/>
      <c r="N369" s="408"/>
      <c r="O369" s="408"/>
      <c r="P369" s="408"/>
      <c r="Q369" s="408"/>
      <c r="R369" s="408"/>
      <c r="S369" s="408"/>
      <c r="T369" s="408"/>
      <c r="U369" s="408"/>
    </row>
    <row r="370" spans="1:21" s="78" customFormat="1" ht="31.5" hidden="1" collapsed="1">
      <c r="A370" s="380">
        <v>4</v>
      </c>
      <c r="B370" s="452">
        <v>4</v>
      </c>
      <c r="C370" s="420"/>
      <c r="D370" s="92"/>
      <c r="E370" s="92"/>
      <c r="F370" s="468" t="s">
        <v>536</v>
      </c>
      <c r="G370" s="422">
        <f>G371+G373+G375+G377</f>
        <v>0</v>
      </c>
      <c r="H370" s="77"/>
      <c r="I370" s="408"/>
      <c r="J370" s="408"/>
      <c r="K370" s="408"/>
      <c r="L370" s="408"/>
      <c r="M370" s="408"/>
      <c r="N370" s="408"/>
      <c r="O370" s="408"/>
      <c r="P370" s="408"/>
      <c r="Q370" s="408"/>
      <c r="R370" s="408"/>
      <c r="S370" s="408"/>
      <c r="T370" s="408"/>
      <c r="U370" s="408"/>
    </row>
    <row r="371" spans="1:21" s="78" customFormat="1" hidden="1" outlineLevel="1">
      <c r="A371" s="92">
        <v>4</v>
      </c>
      <c r="B371" s="420">
        <v>4</v>
      </c>
      <c r="C371" s="420" t="s">
        <v>34</v>
      </c>
      <c r="D371" s="92"/>
      <c r="E371" s="92"/>
      <c r="F371" s="467" t="s">
        <v>537</v>
      </c>
      <c r="G371" s="422">
        <f>G372</f>
        <v>0</v>
      </c>
      <c r="H371" s="77"/>
      <c r="I371" s="408"/>
      <c r="J371" s="408"/>
      <c r="K371" s="408"/>
      <c r="L371" s="408"/>
      <c r="M371" s="408"/>
      <c r="N371" s="408"/>
      <c r="O371" s="408"/>
      <c r="P371" s="408"/>
      <c r="Q371" s="408"/>
      <c r="R371" s="408"/>
      <c r="S371" s="408"/>
      <c r="T371" s="408"/>
      <c r="U371" s="408"/>
    </row>
    <row r="372" spans="1:21" s="78" customFormat="1" ht="19.5" hidden="1" customHeight="1" outlineLevel="1">
      <c r="A372" s="453">
        <v>4</v>
      </c>
      <c r="B372" s="420">
        <v>4</v>
      </c>
      <c r="C372" s="420" t="s">
        <v>34</v>
      </c>
      <c r="D372" s="92">
        <v>5</v>
      </c>
      <c r="E372" s="92">
        <v>2</v>
      </c>
      <c r="F372" s="367" t="s">
        <v>43</v>
      </c>
      <c r="G372" s="454">
        <f>'D.2-Penj-APBDesa'!K2377</f>
        <v>0</v>
      </c>
      <c r="H372" s="77"/>
      <c r="I372" s="408"/>
      <c r="J372" s="408"/>
      <c r="K372" s="408"/>
      <c r="L372" s="408"/>
      <c r="M372" s="408"/>
      <c r="N372" s="408"/>
      <c r="O372" s="408"/>
      <c r="P372" s="408"/>
      <c r="Q372" s="408"/>
      <c r="R372" s="408"/>
      <c r="S372" s="408"/>
      <c r="T372" s="408"/>
      <c r="U372" s="408"/>
    </row>
    <row r="373" spans="1:21" s="78" customFormat="1" hidden="1" outlineLevel="1">
      <c r="A373" s="453">
        <v>4</v>
      </c>
      <c r="B373" s="420">
        <v>4</v>
      </c>
      <c r="C373" s="420" t="s">
        <v>37</v>
      </c>
      <c r="D373" s="92"/>
      <c r="E373" s="92"/>
      <c r="F373" s="467" t="s">
        <v>538</v>
      </c>
      <c r="G373" s="422">
        <f>G374</f>
        <v>0</v>
      </c>
      <c r="H373" s="77"/>
      <c r="I373" s="408"/>
      <c r="J373" s="408"/>
      <c r="K373" s="408"/>
      <c r="L373" s="408"/>
      <c r="M373" s="408"/>
      <c r="N373" s="408"/>
      <c r="O373" s="408"/>
      <c r="P373" s="408"/>
      <c r="Q373" s="408"/>
      <c r="R373" s="408"/>
      <c r="S373" s="408"/>
      <c r="T373" s="408"/>
      <c r="U373" s="408"/>
    </row>
    <row r="374" spans="1:21" s="78" customFormat="1" ht="19.5" hidden="1" customHeight="1" outlineLevel="1">
      <c r="A374" s="453">
        <v>4</v>
      </c>
      <c r="B374" s="420">
        <v>4</v>
      </c>
      <c r="C374" s="420" t="s">
        <v>37</v>
      </c>
      <c r="D374" s="92">
        <v>5</v>
      </c>
      <c r="E374" s="92">
        <v>2</v>
      </c>
      <c r="F374" s="367" t="s">
        <v>43</v>
      </c>
      <c r="G374" s="454">
        <f>'D.2-Penj-APBDesa'!K2395</f>
        <v>0</v>
      </c>
      <c r="H374" s="77"/>
      <c r="I374" s="408"/>
      <c r="J374" s="408"/>
      <c r="K374" s="408"/>
      <c r="L374" s="408"/>
      <c r="M374" s="408"/>
      <c r="N374" s="408"/>
      <c r="O374" s="408"/>
      <c r="P374" s="408"/>
      <c r="Q374" s="408"/>
      <c r="R374" s="408"/>
      <c r="S374" s="408"/>
      <c r="T374" s="408"/>
      <c r="U374" s="408"/>
    </row>
    <row r="375" spans="1:21" s="78" customFormat="1" ht="31.5" hidden="1" outlineLevel="1">
      <c r="A375" s="453">
        <v>4</v>
      </c>
      <c r="B375" s="420">
        <v>4</v>
      </c>
      <c r="C375" s="420" t="s">
        <v>39</v>
      </c>
      <c r="D375" s="92"/>
      <c r="E375" s="92"/>
      <c r="F375" s="467" t="s">
        <v>539</v>
      </c>
      <c r="G375" s="422">
        <f>G376</f>
        <v>0</v>
      </c>
      <c r="H375" s="77"/>
      <c r="I375" s="408"/>
      <c r="J375" s="408"/>
      <c r="K375" s="408"/>
      <c r="L375" s="408"/>
      <c r="M375" s="408"/>
      <c r="N375" s="408"/>
      <c r="O375" s="408"/>
      <c r="P375" s="408"/>
      <c r="Q375" s="408"/>
      <c r="R375" s="408"/>
      <c r="S375" s="408"/>
      <c r="T375" s="408"/>
      <c r="U375" s="408"/>
    </row>
    <row r="376" spans="1:21" s="78" customFormat="1" ht="19.5" hidden="1" customHeight="1" outlineLevel="1">
      <c r="A376" s="453">
        <v>4</v>
      </c>
      <c r="B376" s="420">
        <v>4</v>
      </c>
      <c r="C376" s="420" t="s">
        <v>39</v>
      </c>
      <c r="D376" s="92">
        <v>5</v>
      </c>
      <c r="E376" s="92">
        <v>2</v>
      </c>
      <c r="F376" s="367" t="s">
        <v>43</v>
      </c>
      <c r="G376" s="454">
        <f>'D.2-Penj-APBDesa'!K2413</f>
        <v>0</v>
      </c>
      <c r="H376" s="77"/>
      <c r="I376" s="408"/>
      <c r="J376" s="408"/>
      <c r="K376" s="408"/>
      <c r="L376" s="408"/>
      <c r="M376" s="408"/>
      <c r="N376" s="408"/>
      <c r="O376" s="408"/>
      <c r="P376" s="408"/>
      <c r="Q376" s="408"/>
      <c r="R376" s="408"/>
      <c r="S376" s="408"/>
      <c r="T376" s="408"/>
      <c r="U376" s="408"/>
    </row>
    <row r="377" spans="1:21" s="78" customFormat="1" ht="31.5" hidden="1" outlineLevel="1">
      <c r="A377" s="453">
        <v>4</v>
      </c>
      <c r="B377" s="420">
        <v>4</v>
      </c>
      <c r="C377" s="420" t="s">
        <v>585</v>
      </c>
      <c r="D377" s="92"/>
      <c r="E377" s="92"/>
      <c r="F377" s="467" t="s">
        <v>622</v>
      </c>
      <c r="G377" s="422">
        <f>G378</f>
        <v>0</v>
      </c>
      <c r="H377" s="77"/>
      <c r="I377" s="408"/>
      <c r="J377" s="408"/>
      <c r="K377" s="408"/>
      <c r="L377" s="408"/>
      <c r="M377" s="408"/>
      <c r="N377" s="408"/>
      <c r="O377" s="408"/>
      <c r="P377" s="408"/>
      <c r="Q377" s="408"/>
      <c r="R377" s="408"/>
      <c r="S377" s="408"/>
      <c r="T377" s="408"/>
      <c r="U377" s="408"/>
    </row>
    <row r="378" spans="1:21" s="78" customFormat="1" ht="19.5" hidden="1" customHeight="1" outlineLevel="1">
      <c r="A378" s="453">
        <v>4</v>
      </c>
      <c r="B378" s="420">
        <v>4</v>
      </c>
      <c r="C378" s="420" t="s">
        <v>585</v>
      </c>
      <c r="D378" s="92">
        <v>5</v>
      </c>
      <c r="E378" s="92">
        <v>2</v>
      </c>
      <c r="F378" s="367" t="s">
        <v>43</v>
      </c>
      <c r="G378" s="454">
        <f>'D.2-Penj-APBDesa'!K2434</f>
        <v>0</v>
      </c>
      <c r="H378" s="77"/>
      <c r="I378" s="408"/>
      <c r="J378" s="408"/>
      <c r="K378" s="408"/>
      <c r="L378" s="408"/>
      <c r="M378" s="408"/>
      <c r="N378" s="408"/>
      <c r="O378" s="408"/>
      <c r="P378" s="408"/>
      <c r="Q378" s="408"/>
      <c r="R378" s="408"/>
      <c r="S378" s="408"/>
      <c r="T378" s="408"/>
      <c r="U378" s="408"/>
    </row>
    <row r="379" spans="1:21" s="78" customFormat="1" hidden="1" collapsed="1">
      <c r="A379" s="380">
        <v>4</v>
      </c>
      <c r="B379" s="452">
        <v>5</v>
      </c>
      <c r="C379" s="420"/>
      <c r="D379" s="92"/>
      <c r="E379" s="92"/>
      <c r="F379" s="456" t="s">
        <v>540</v>
      </c>
      <c r="G379" s="459">
        <f>G380+G382+G384+G386</f>
        <v>0</v>
      </c>
      <c r="H379" s="77"/>
      <c r="I379" s="408"/>
      <c r="J379" s="408"/>
      <c r="K379" s="408"/>
      <c r="L379" s="408"/>
      <c r="M379" s="408"/>
      <c r="N379" s="408"/>
      <c r="O379" s="408"/>
      <c r="P379" s="408"/>
      <c r="Q379" s="408"/>
      <c r="R379" s="408"/>
      <c r="S379" s="408"/>
      <c r="T379" s="408"/>
      <c r="U379" s="408"/>
    </row>
    <row r="380" spans="1:21" s="78" customFormat="1" hidden="1" outlineLevel="1">
      <c r="A380" s="92">
        <v>4</v>
      </c>
      <c r="B380" s="420">
        <v>5</v>
      </c>
      <c r="C380" s="420" t="s">
        <v>34</v>
      </c>
      <c r="D380" s="92"/>
      <c r="E380" s="92"/>
      <c r="F380" s="433" t="s">
        <v>541</v>
      </c>
      <c r="G380" s="459">
        <f>G381</f>
        <v>0</v>
      </c>
      <c r="H380" s="77"/>
      <c r="I380" s="408"/>
      <c r="J380" s="408"/>
      <c r="K380" s="408"/>
      <c r="L380" s="408"/>
      <c r="M380" s="408"/>
      <c r="N380" s="408"/>
      <c r="O380" s="408"/>
      <c r="P380" s="408"/>
      <c r="Q380" s="408"/>
      <c r="R380" s="408"/>
      <c r="S380" s="408"/>
      <c r="T380" s="408"/>
      <c r="U380" s="408"/>
    </row>
    <row r="381" spans="1:21" s="78" customFormat="1" ht="19.5" hidden="1" customHeight="1" outlineLevel="1">
      <c r="A381" s="453">
        <v>4</v>
      </c>
      <c r="B381" s="420">
        <v>5</v>
      </c>
      <c r="C381" s="420" t="s">
        <v>34</v>
      </c>
      <c r="D381" s="92">
        <v>5</v>
      </c>
      <c r="E381" s="92">
        <v>2</v>
      </c>
      <c r="F381" s="367" t="s">
        <v>43</v>
      </c>
      <c r="G381" s="454">
        <f>'D.2-Penj-APBDesa'!K2449</f>
        <v>0</v>
      </c>
      <c r="H381" s="77"/>
      <c r="I381" s="408"/>
      <c r="J381" s="408"/>
      <c r="K381" s="408"/>
      <c r="L381" s="408"/>
      <c r="M381" s="408"/>
      <c r="N381" s="408"/>
      <c r="O381" s="408"/>
      <c r="P381" s="408"/>
      <c r="Q381" s="408"/>
      <c r="R381" s="408"/>
      <c r="S381" s="408"/>
      <c r="T381" s="408"/>
      <c r="U381" s="408"/>
    </row>
    <row r="382" spans="1:21" s="78" customFormat="1" ht="31.5" hidden="1" outlineLevel="1">
      <c r="A382" s="92">
        <v>4</v>
      </c>
      <c r="B382" s="420">
        <v>5</v>
      </c>
      <c r="C382" s="420" t="s">
        <v>37</v>
      </c>
      <c r="D382" s="92"/>
      <c r="E382" s="92"/>
      <c r="F382" s="433" t="s">
        <v>542</v>
      </c>
      <c r="G382" s="459">
        <f>G383</f>
        <v>0</v>
      </c>
      <c r="H382" s="77"/>
      <c r="I382" s="408"/>
      <c r="J382" s="408"/>
      <c r="K382" s="408"/>
      <c r="L382" s="408"/>
      <c r="M382" s="408"/>
      <c r="N382" s="408"/>
      <c r="O382" s="408"/>
      <c r="P382" s="408"/>
      <c r="Q382" s="408"/>
      <c r="R382" s="408"/>
      <c r="S382" s="408"/>
      <c r="T382" s="408"/>
      <c r="U382" s="408"/>
    </row>
    <row r="383" spans="1:21" s="78" customFormat="1" ht="19.5" hidden="1" customHeight="1" outlineLevel="1">
      <c r="A383" s="453">
        <v>4</v>
      </c>
      <c r="B383" s="420">
        <v>5</v>
      </c>
      <c r="C383" s="420" t="s">
        <v>37</v>
      </c>
      <c r="D383" s="92">
        <v>5</v>
      </c>
      <c r="E383" s="92">
        <v>2</v>
      </c>
      <c r="F383" s="367" t="s">
        <v>43</v>
      </c>
      <c r="G383" s="454">
        <f>'D.2-Penj-APBDesa'!K2470</f>
        <v>0</v>
      </c>
      <c r="H383" s="77"/>
      <c r="I383" s="408"/>
      <c r="J383" s="408"/>
      <c r="K383" s="408"/>
      <c r="L383" s="408"/>
      <c r="M383" s="408"/>
      <c r="N383" s="408"/>
      <c r="O383" s="408"/>
      <c r="P383" s="408"/>
      <c r="Q383" s="408"/>
      <c r="R383" s="408"/>
      <c r="S383" s="408"/>
      <c r="T383" s="408"/>
      <c r="U383" s="408"/>
    </row>
    <row r="384" spans="1:21" s="78" customFormat="1" ht="39" hidden="1" customHeight="1" outlineLevel="1">
      <c r="A384" s="92">
        <v>4</v>
      </c>
      <c r="B384" s="420">
        <v>5</v>
      </c>
      <c r="C384" s="420" t="s">
        <v>39</v>
      </c>
      <c r="D384" s="92"/>
      <c r="E384" s="92"/>
      <c r="F384" s="433" t="s">
        <v>543</v>
      </c>
      <c r="G384" s="426">
        <f>G385</f>
        <v>0</v>
      </c>
      <c r="H384" s="77"/>
      <c r="I384" s="408"/>
      <c r="J384" s="408"/>
      <c r="K384" s="408"/>
      <c r="L384" s="408"/>
      <c r="M384" s="408"/>
      <c r="N384" s="408"/>
      <c r="O384" s="408"/>
      <c r="P384" s="408"/>
      <c r="Q384" s="408"/>
      <c r="R384" s="408"/>
      <c r="S384" s="408"/>
      <c r="T384" s="408"/>
      <c r="U384" s="408"/>
    </row>
    <row r="385" spans="1:21" s="78" customFormat="1" ht="19.5" hidden="1" customHeight="1" outlineLevel="1">
      <c r="A385" s="453">
        <v>4</v>
      </c>
      <c r="B385" s="420">
        <v>5</v>
      </c>
      <c r="C385" s="420" t="s">
        <v>39</v>
      </c>
      <c r="D385" s="92">
        <v>5</v>
      </c>
      <c r="E385" s="92">
        <v>2</v>
      </c>
      <c r="F385" s="367" t="s">
        <v>43</v>
      </c>
      <c r="G385" s="454">
        <f>'D.2-Penj-APBDesa'!K2487</f>
        <v>0</v>
      </c>
      <c r="H385" s="77"/>
      <c r="I385" s="408"/>
      <c r="J385" s="408"/>
      <c r="K385" s="408"/>
      <c r="L385" s="408"/>
      <c r="M385" s="408"/>
      <c r="N385" s="408"/>
      <c r="O385" s="408"/>
      <c r="P385" s="408"/>
      <c r="Q385" s="408"/>
      <c r="R385" s="408"/>
      <c r="S385" s="408"/>
      <c r="T385" s="408"/>
      <c r="U385" s="408"/>
    </row>
    <row r="386" spans="1:21" s="78" customFormat="1" ht="31.5" hidden="1" outlineLevel="1">
      <c r="A386" s="453">
        <v>4</v>
      </c>
      <c r="B386" s="420">
        <v>5</v>
      </c>
      <c r="C386" s="420" t="s">
        <v>585</v>
      </c>
      <c r="D386" s="92"/>
      <c r="E386" s="92"/>
      <c r="F386" s="433" t="s">
        <v>623</v>
      </c>
      <c r="G386" s="459">
        <f>G387</f>
        <v>0</v>
      </c>
      <c r="H386" s="77"/>
      <c r="I386" s="408"/>
      <c r="J386" s="408"/>
      <c r="K386" s="408"/>
      <c r="L386" s="408"/>
      <c r="M386" s="408"/>
      <c r="N386" s="408"/>
      <c r="O386" s="408"/>
      <c r="P386" s="408"/>
      <c r="Q386" s="408"/>
      <c r="R386" s="408"/>
      <c r="S386" s="408"/>
      <c r="T386" s="408"/>
      <c r="U386" s="408"/>
    </row>
    <row r="387" spans="1:21" s="78" customFormat="1" ht="19.5" hidden="1" customHeight="1" outlineLevel="1">
      <c r="A387" s="453">
        <v>4</v>
      </c>
      <c r="B387" s="420">
        <v>5</v>
      </c>
      <c r="C387" s="420" t="s">
        <v>585</v>
      </c>
      <c r="D387" s="92">
        <v>5</v>
      </c>
      <c r="E387" s="92">
        <v>2</v>
      </c>
      <c r="F387" s="367" t="s">
        <v>43</v>
      </c>
      <c r="G387" s="454">
        <f>'D.2-Penj-APBDesa'!K2494</f>
        <v>0</v>
      </c>
      <c r="H387" s="77"/>
      <c r="I387" s="408"/>
      <c r="J387" s="408"/>
      <c r="K387" s="408"/>
      <c r="L387" s="408"/>
      <c r="M387" s="408"/>
      <c r="N387" s="408"/>
      <c r="O387" s="408"/>
      <c r="P387" s="408"/>
      <c r="Q387" s="408"/>
      <c r="R387" s="408"/>
      <c r="S387" s="408"/>
      <c r="T387" s="408"/>
      <c r="U387" s="408"/>
    </row>
    <row r="388" spans="1:21" s="78" customFormat="1" hidden="1" collapsed="1">
      <c r="A388" s="380">
        <v>4</v>
      </c>
      <c r="B388" s="452">
        <v>6</v>
      </c>
      <c r="C388" s="420"/>
      <c r="D388" s="92"/>
      <c r="E388" s="92"/>
      <c r="F388" s="458" t="s">
        <v>544</v>
      </c>
      <c r="G388" s="459">
        <f>G389+G382+G393</f>
        <v>0</v>
      </c>
      <c r="H388" s="77"/>
      <c r="I388" s="408"/>
      <c r="J388" s="408"/>
      <c r="K388" s="408"/>
      <c r="L388" s="408"/>
      <c r="M388" s="408"/>
      <c r="N388" s="408"/>
      <c r="O388" s="408"/>
      <c r="P388" s="408"/>
      <c r="Q388" s="408"/>
      <c r="R388" s="408"/>
      <c r="S388" s="408"/>
      <c r="T388" s="408"/>
      <c r="U388" s="408"/>
    </row>
    <row r="389" spans="1:21" s="78" customFormat="1" ht="31.5" hidden="1" outlineLevel="1">
      <c r="A389" s="92">
        <v>4</v>
      </c>
      <c r="B389" s="420">
        <v>6</v>
      </c>
      <c r="C389" s="420" t="s">
        <v>34</v>
      </c>
      <c r="D389" s="92"/>
      <c r="E389" s="92"/>
      <c r="F389" s="433" t="s">
        <v>545</v>
      </c>
      <c r="G389" s="459">
        <f>G390</f>
        <v>0</v>
      </c>
      <c r="H389" s="77"/>
      <c r="I389" s="408"/>
      <c r="J389" s="408"/>
      <c r="K389" s="408"/>
      <c r="L389" s="408"/>
      <c r="M389" s="408"/>
      <c r="N389" s="408"/>
      <c r="O389" s="408"/>
      <c r="P389" s="408"/>
      <c r="Q389" s="408"/>
      <c r="R389" s="408"/>
      <c r="S389" s="408"/>
      <c r="T389" s="408"/>
      <c r="U389" s="408"/>
    </row>
    <row r="390" spans="1:21" s="78" customFormat="1" ht="19.5" hidden="1" customHeight="1" outlineLevel="1">
      <c r="A390" s="453">
        <v>4</v>
      </c>
      <c r="B390" s="420">
        <v>6</v>
      </c>
      <c r="C390" s="420" t="s">
        <v>34</v>
      </c>
      <c r="D390" s="92">
        <v>5</v>
      </c>
      <c r="E390" s="92">
        <v>2</v>
      </c>
      <c r="F390" s="367" t="s">
        <v>43</v>
      </c>
      <c r="G390" s="454">
        <f>'D.2-Penj-APBDesa'!K2512</f>
        <v>0</v>
      </c>
      <c r="H390" s="77"/>
      <c r="I390" s="408"/>
      <c r="J390" s="408"/>
      <c r="K390" s="408"/>
      <c r="L390" s="408"/>
      <c r="M390" s="408"/>
      <c r="N390" s="408"/>
      <c r="O390" s="408"/>
      <c r="P390" s="408"/>
      <c r="Q390" s="408"/>
      <c r="R390" s="408"/>
      <c r="S390" s="408"/>
      <c r="T390" s="408"/>
      <c r="U390" s="408"/>
    </row>
    <row r="391" spans="1:21" s="78" customFormat="1" ht="31.5" hidden="1" outlineLevel="1">
      <c r="A391" s="92">
        <v>4</v>
      </c>
      <c r="B391" s="420">
        <v>6</v>
      </c>
      <c r="C391" s="420" t="s">
        <v>37</v>
      </c>
      <c r="D391" s="92"/>
      <c r="E391" s="92"/>
      <c r="F391" s="433" t="s">
        <v>546</v>
      </c>
      <c r="G391" s="459">
        <f>G392</f>
        <v>0</v>
      </c>
      <c r="H391" s="77"/>
      <c r="I391" s="408"/>
      <c r="J391" s="408"/>
      <c r="K391" s="408"/>
      <c r="L391" s="408"/>
      <c r="M391" s="408"/>
      <c r="N391" s="408"/>
      <c r="O391" s="408"/>
      <c r="P391" s="408"/>
      <c r="Q391" s="408"/>
      <c r="R391" s="408"/>
      <c r="S391" s="408"/>
      <c r="T391" s="408"/>
      <c r="U391" s="408"/>
    </row>
    <row r="392" spans="1:21" s="78" customFormat="1" ht="19.5" hidden="1" customHeight="1" outlineLevel="1">
      <c r="A392" s="453">
        <v>4</v>
      </c>
      <c r="B392" s="420">
        <v>6</v>
      </c>
      <c r="C392" s="420" t="s">
        <v>37</v>
      </c>
      <c r="D392" s="92">
        <v>5</v>
      </c>
      <c r="E392" s="92">
        <v>2</v>
      </c>
      <c r="F392" s="367" t="s">
        <v>43</v>
      </c>
      <c r="G392" s="454">
        <f>'D.2-Penj-APBDesa'!K2526</f>
        <v>0</v>
      </c>
      <c r="H392" s="77"/>
      <c r="I392" s="408"/>
      <c r="J392" s="408"/>
      <c r="K392" s="408"/>
      <c r="L392" s="408"/>
      <c r="M392" s="408"/>
      <c r="N392" s="408"/>
      <c r="O392" s="408"/>
      <c r="P392" s="408"/>
      <c r="Q392" s="408"/>
      <c r="R392" s="408"/>
      <c r="S392" s="408"/>
      <c r="T392" s="408"/>
      <c r="U392" s="408"/>
    </row>
    <row r="393" spans="1:21" s="78" customFormat="1" hidden="1" outlineLevel="1">
      <c r="A393" s="92">
        <v>4</v>
      </c>
      <c r="B393" s="420">
        <v>6</v>
      </c>
      <c r="C393" s="420" t="s">
        <v>585</v>
      </c>
      <c r="D393" s="92"/>
      <c r="E393" s="92"/>
      <c r="F393" s="433" t="s">
        <v>624</v>
      </c>
      <c r="G393" s="459">
        <f>G394</f>
        <v>0</v>
      </c>
      <c r="H393" s="77"/>
      <c r="I393" s="408"/>
      <c r="J393" s="408"/>
      <c r="K393" s="408"/>
      <c r="L393" s="408"/>
      <c r="M393" s="408"/>
      <c r="N393" s="408"/>
      <c r="O393" s="408"/>
      <c r="P393" s="408"/>
      <c r="Q393" s="408"/>
      <c r="R393" s="408"/>
      <c r="S393" s="408"/>
      <c r="T393" s="408"/>
      <c r="U393" s="408"/>
    </row>
    <row r="394" spans="1:21" s="78" customFormat="1" ht="19.5" hidden="1" customHeight="1" outlineLevel="1">
      <c r="A394" s="453">
        <v>4</v>
      </c>
      <c r="B394" s="420">
        <v>6</v>
      </c>
      <c r="C394" s="420" t="s">
        <v>585</v>
      </c>
      <c r="D394" s="92">
        <v>5</v>
      </c>
      <c r="E394" s="92">
        <v>2</v>
      </c>
      <c r="F394" s="367" t="s">
        <v>43</v>
      </c>
      <c r="G394" s="454">
        <f>'D.2-Penj-APBDesa'!K2544</f>
        <v>0</v>
      </c>
      <c r="H394" s="77"/>
      <c r="I394" s="408"/>
      <c r="J394" s="408"/>
      <c r="K394" s="408"/>
      <c r="L394" s="408"/>
      <c r="M394" s="408"/>
      <c r="N394" s="408"/>
      <c r="O394" s="408"/>
      <c r="P394" s="408"/>
      <c r="Q394" s="408"/>
      <c r="R394" s="408"/>
      <c r="S394" s="408"/>
      <c r="T394" s="408"/>
      <c r="U394" s="408"/>
    </row>
    <row r="395" spans="1:21" s="78" customFormat="1" collapsed="1">
      <c r="A395" s="92">
        <v>4</v>
      </c>
      <c r="B395" s="420">
        <v>7</v>
      </c>
      <c r="C395" s="420"/>
      <c r="D395" s="92"/>
      <c r="E395" s="92"/>
      <c r="F395" s="458" t="s">
        <v>547</v>
      </c>
      <c r="G395" s="459">
        <f>G396+G398+G400+G403+G405</f>
        <v>0</v>
      </c>
      <c r="H395" s="77"/>
      <c r="I395" s="408"/>
      <c r="J395" s="408"/>
      <c r="K395" s="408"/>
      <c r="L395" s="408"/>
      <c r="M395" s="408"/>
      <c r="N395" s="408"/>
      <c r="O395" s="408"/>
      <c r="P395" s="408"/>
      <c r="Q395" s="408"/>
      <c r="R395" s="408"/>
      <c r="S395" s="408"/>
      <c r="T395" s="408"/>
      <c r="U395" s="408"/>
    </row>
    <row r="396" spans="1:21" s="78" customFormat="1" hidden="1" outlineLevel="1">
      <c r="A396" s="92">
        <v>4</v>
      </c>
      <c r="B396" s="420">
        <v>7</v>
      </c>
      <c r="C396" s="420" t="s">
        <v>34</v>
      </c>
      <c r="D396" s="92"/>
      <c r="E396" s="92"/>
      <c r="F396" s="469" t="s">
        <v>548</v>
      </c>
      <c r="G396" s="434">
        <f>G397</f>
        <v>0</v>
      </c>
      <c r="H396" s="77"/>
      <c r="I396" s="408"/>
      <c r="J396" s="408"/>
      <c r="K396" s="408"/>
      <c r="L396" s="408"/>
      <c r="M396" s="408"/>
      <c r="N396" s="408"/>
      <c r="O396" s="408"/>
      <c r="P396" s="408"/>
      <c r="Q396" s="408"/>
      <c r="R396" s="408"/>
      <c r="S396" s="408"/>
      <c r="T396" s="408"/>
      <c r="U396" s="408"/>
    </row>
    <row r="397" spans="1:21" s="78" customFormat="1" ht="19.5" hidden="1" customHeight="1" outlineLevel="1">
      <c r="A397" s="453">
        <v>4</v>
      </c>
      <c r="B397" s="435">
        <v>7</v>
      </c>
      <c r="C397" s="420" t="s">
        <v>34</v>
      </c>
      <c r="D397" s="92">
        <v>5</v>
      </c>
      <c r="E397" s="92">
        <v>2</v>
      </c>
      <c r="F397" s="367" t="s">
        <v>43</v>
      </c>
      <c r="G397" s="454">
        <f>'D.2-Penj-APBDesa'!K2559</f>
        <v>0</v>
      </c>
      <c r="H397" s="77"/>
      <c r="I397" s="408"/>
      <c r="J397" s="408"/>
      <c r="K397" s="408"/>
      <c r="L397" s="408"/>
      <c r="M397" s="408"/>
      <c r="N397" s="408"/>
      <c r="O397" s="408"/>
      <c r="P397" s="408"/>
      <c r="Q397" s="408"/>
      <c r="R397" s="408"/>
      <c r="S397" s="408"/>
      <c r="T397" s="408"/>
      <c r="U397" s="408"/>
    </row>
    <row r="398" spans="1:21" s="78" customFormat="1" ht="31.5" collapsed="1">
      <c r="A398" s="453">
        <v>4</v>
      </c>
      <c r="B398" s="435">
        <v>7</v>
      </c>
      <c r="C398" s="435" t="s">
        <v>37</v>
      </c>
      <c r="D398" s="92"/>
      <c r="E398" s="92"/>
      <c r="F398" s="469" t="s">
        <v>549</v>
      </c>
      <c r="G398" s="434">
        <f>G399</f>
        <v>0</v>
      </c>
      <c r="H398" s="77" t="s">
        <v>48</v>
      </c>
      <c r="I398" s="408"/>
      <c r="J398" s="408"/>
      <c r="K398" s="408"/>
      <c r="L398" s="408"/>
      <c r="M398" s="408"/>
      <c r="N398" s="408"/>
      <c r="O398" s="408"/>
      <c r="P398" s="408"/>
      <c r="Q398" s="408"/>
      <c r="R398" s="408"/>
      <c r="S398" s="408"/>
      <c r="T398" s="408"/>
      <c r="U398" s="408"/>
    </row>
    <row r="399" spans="1:21" s="81" customFormat="1" ht="19.5" customHeight="1">
      <c r="A399" s="453">
        <v>4</v>
      </c>
      <c r="B399" s="435">
        <v>7</v>
      </c>
      <c r="C399" s="435" t="s">
        <v>37</v>
      </c>
      <c r="D399" s="92">
        <v>5</v>
      </c>
      <c r="E399" s="92">
        <v>3</v>
      </c>
      <c r="F399" s="367" t="s">
        <v>55</v>
      </c>
      <c r="G399" s="454">
        <f>'D.2-Penj-APBDesa'!K2565</f>
        <v>0</v>
      </c>
      <c r="H399" s="77"/>
      <c r="I399" s="408"/>
      <c r="J399" s="408"/>
      <c r="K399" s="408"/>
      <c r="L399" s="408"/>
      <c r="M399" s="408"/>
      <c r="N399" s="408"/>
      <c r="O399" s="408"/>
      <c r="P399" s="408"/>
      <c r="Q399" s="408"/>
      <c r="R399" s="486">
        <f>G399</f>
        <v>0</v>
      </c>
      <c r="S399" s="408"/>
      <c r="T399" s="408"/>
      <c r="U399" s="486">
        <f>SUM(I399:T399)</f>
        <v>0</v>
      </c>
    </row>
    <row r="400" spans="1:21" s="78" customFormat="1" hidden="1" outlineLevel="1">
      <c r="A400" s="453">
        <v>4</v>
      </c>
      <c r="B400" s="435">
        <v>7</v>
      </c>
      <c r="C400" s="420" t="s">
        <v>39</v>
      </c>
      <c r="D400" s="92"/>
      <c r="E400" s="92"/>
      <c r="F400" s="469" t="s">
        <v>550</v>
      </c>
      <c r="G400" s="434">
        <f>G401+G402</f>
        <v>0</v>
      </c>
      <c r="H400" s="77"/>
      <c r="I400" s="408"/>
      <c r="J400" s="408"/>
      <c r="K400" s="408"/>
      <c r="L400" s="408"/>
      <c r="M400" s="408"/>
      <c r="N400" s="408"/>
      <c r="O400" s="408"/>
      <c r="P400" s="408"/>
      <c r="Q400" s="408"/>
      <c r="R400" s="408"/>
      <c r="S400" s="408"/>
      <c r="T400" s="408"/>
      <c r="U400" s="408"/>
    </row>
    <row r="401" spans="1:21" s="78" customFormat="1" ht="19.5" hidden="1" customHeight="1" outlineLevel="1">
      <c r="A401" s="453">
        <v>4</v>
      </c>
      <c r="B401" s="435">
        <v>7</v>
      </c>
      <c r="C401" s="420" t="s">
        <v>39</v>
      </c>
      <c r="D401" s="92">
        <v>5</v>
      </c>
      <c r="E401" s="92">
        <v>2</v>
      </c>
      <c r="F401" s="367" t="s">
        <v>43</v>
      </c>
      <c r="G401" s="454">
        <f>'D.2-Penj-APBDesa'!K2572</f>
        <v>0</v>
      </c>
      <c r="H401" s="77"/>
      <c r="I401" s="408"/>
      <c r="J401" s="408"/>
      <c r="K401" s="408"/>
      <c r="L401" s="408"/>
      <c r="M401" s="408"/>
      <c r="N401" s="408"/>
      <c r="O401" s="408"/>
      <c r="P401" s="408"/>
      <c r="Q401" s="408"/>
      <c r="R401" s="408"/>
      <c r="S401" s="408"/>
      <c r="T401" s="408"/>
      <c r="U401" s="408"/>
    </row>
    <row r="402" spans="1:21" s="81" customFormat="1" ht="19.5" hidden="1" customHeight="1" outlineLevel="1">
      <c r="A402" s="453">
        <v>4</v>
      </c>
      <c r="B402" s="435">
        <v>7</v>
      </c>
      <c r="C402" s="420" t="s">
        <v>39</v>
      </c>
      <c r="D402" s="92">
        <v>5</v>
      </c>
      <c r="E402" s="92">
        <v>3</v>
      </c>
      <c r="F402" s="367" t="s">
        <v>55</v>
      </c>
      <c r="G402" s="454">
        <f>'D.2-Penj-APBDesa'!K2588</f>
        <v>0</v>
      </c>
      <c r="H402" s="77"/>
      <c r="I402" s="408"/>
      <c r="J402" s="408"/>
      <c r="K402" s="408"/>
      <c r="L402" s="408"/>
      <c r="M402" s="408"/>
      <c r="N402" s="408"/>
      <c r="O402" s="408"/>
      <c r="P402" s="408"/>
      <c r="Q402" s="408"/>
      <c r="R402" s="408"/>
      <c r="S402" s="408"/>
      <c r="T402" s="408"/>
      <c r="U402" s="408"/>
    </row>
    <row r="403" spans="1:21" s="78" customFormat="1" ht="39.950000000000003" hidden="1" customHeight="1" outlineLevel="1">
      <c r="A403" s="92">
        <v>4</v>
      </c>
      <c r="B403" s="420">
        <v>7</v>
      </c>
      <c r="C403" s="420" t="s">
        <v>41</v>
      </c>
      <c r="D403" s="92"/>
      <c r="E403" s="92"/>
      <c r="F403" s="469" t="s">
        <v>551</v>
      </c>
      <c r="G403" s="426">
        <f>G404</f>
        <v>0</v>
      </c>
      <c r="H403" s="77"/>
      <c r="I403" s="408"/>
      <c r="J403" s="408"/>
      <c r="K403" s="408"/>
      <c r="L403" s="408"/>
      <c r="M403" s="408"/>
      <c r="N403" s="408"/>
      <c r="O403" s="408"/>
      <c r="P403" s="408"/>
      <c r="Q403" s="408"/>
      <c r="R403" s="408"/>
      <c r="S403" s="408"/>
      <c r="T403" s="408"/>
      <c r="U403" s="408"/>
    </row>
    <row r="404" spans="1:21" s="78" customFormat="1" ht="19.5" hidden="1" customHeight="1" outlineLevel="1">
      <c r="A404" s="453">
        <v>4</v>
      </c>
      <c r="B404" s="435">
        <v>7</v>
      </c>
      <c r="C404" s="420" t="s">
        <v>41</v>
      </c>
      <c r="D404" s="92">
        <v>5</v>
      </c>
      <c r="E404" s="92">
        <v>2</v>
      </c>
      <c r="F404" s="367" t="s">
        <v>43</v>
      </c>
      <c r="G404" s="454">
        <f>'D.2-Penj-APBDesa'!K2595</f>
        <v>0</v>
      </c>
      <c r="H404" s="77"/>
      <c r="I404" s="408"/>
      <c r="J404" s="408"/>
      <c r="K404" s="408"/>
      <c r="L404" s="408"/>
      <c r="M404" s="408"/>
      <c r="N404" s="408"/>
      <c r="O404" s="408"/>
      <c r="P404" s="408"/>
      <c r="Q404" s="408"/>
      <c r="R404" s="408"/>
      <c r="S404" s="408"/>
      <c r="T404" s="408"/>
      <c r="U404" s="408"/>
    </row>
    <row r="405" spans="1:21" s="78" customFormat="1" hidden="1" outlineLevel="1">
      <c r="A405" s="453">
        <v>4</v>
      </c>
      <c r="B405" s="435">
        <v>7</v>
      </c>
      <c r="C405" s="420" t="s">
        <v>585</v>
      </c>
      <c r="D405" s="92"/>
      <c r="E405" s="92"/>
      <c r="F405" s="469" t="s">
        <v>625</v>
      </c>
      <c r="G405" s="434">
        <f>G406</f>
        <v>0</v>
      </c>
      <c r="H405" s="77"/>
      <c r="I405" s="408"/>
      <c r="J405" s="408"/>
      <c r="K405" s="408"/>
      <c r="L405" s="408"/>
      <c r="M405" s="408"/>
      <c r="N405" s="408"/>
      <c r="O405" s="408"/>
      <c r="P405" s="408"/>
      <c r="Q405" s="408"/>
      <c r="R405" s="408"/>
      <c r="S405" s="408"/>
      <c r="T405" s="408"/>
      <c r="U405" s="408"/>
    </row>
    <row r="406" spans="1:21" s="78" customFormat="1" ht="19.5" hidden="1" customHeight="1" outlineLevel="1">
      <c r="A406" s="453">
        <v>4</v>
      </c>
      <c r="B406" s="435">
        <v>7</v>
      </c>
      <c r="C406" s="420" t="s">
        <v>585</v>
      </c>
      <c r="D406" s="92">
        <v>5</v>
      </c>
      <c r="E406" s="92">
        <v>2</v>
      </c>
      <c r="F406" s="367" t="s">
        <v>43</v>
      </c>
      <c r="G406" s="454">
        <f>'D.2-Penj-APBDesa'!K2616</f>
        <v>0</v>
      </c>
      <c r="H406" s="77"/>
      <c r="I406" s="408"/>
      <c r="J406" s="408"/>
      <c r="K406" s="408"/>
      <c r="L406" s="408"/>
      <c r="M406" s="408"/>
      <c r="N406" s="408"/>
      <c r="O406" s="408"/>
      <c r="P406" s="408"/>
      <c r="Q406" s="408"/>
      <c r="R406" s="408"/>
      <c r="S406" s="408"/>
      <c r="T406" s="408"/>
      <c r="U406" s="408"/>
    </row>
    <row r="407" spans="1:21" s="74" customFormat="1" ht="17.25" customHeight="1" collapsed="1">
      <c r="A407" s="380">
        <v>5</v>
      </c>
      <c r="B407" s="452"/>
      <c r="C407" s="452"/>
      <c r="D407" s="380"/>
      <c r="E407" s="380"/>
      <c r="F407" s="89" t="s">
        <v>552</v>
      </c>
      <c r="G407" s="371">
        <f>G408+G411+G414</f>
        <v>25285500</v>
      </c>
      <c r="H407" s="73"/>
      <c r="I407" s="405"/>
      <c r="J407" s="405"/>
      <c r="K407" s="405"/>
      <c r="L407" s="405"/>
      <c r="M407" s="405"/>
      <c r="N407" s="405"/>
      <c r="O407" s="405"/>
      <c r="P407" s="405"/>
      <c r="Q407" s="405"/>
      <c r="R407" s="405"/>
      <c r="S407" s="405"/>
      <c r="T407" s="405"/>
      <c r="U407" s="405"/>
    </row>
    <row r="408" spans="1:21" s="74" customFormat="1">
      <c r="A408" s="380">
        <v>5</v>
      </c>
      <c r="B408" s="452">
        <v>1</v>
      </c>
      <c r="C408" s="380"/>
      <c r="D408" s="380"/>
      <c r="E408" s="380"/>
      <c r="F408" s="89" t="s">
        <v>553</v>
      </c>
      <c r="G408" s="371">
        <f>G409</f>
        <v>25285500</v>
      </c>
      <c r="H408" s="73"/>
      <c r="I408" s="405"/>
      <c r="J408" s="405"/>
      <c r="K408" s="405"/>
      <c r="L408" s="405"/>
      <c r="M408" s="405"/>
      <c r="N408" s="405"/>
      <c r="O408" s="405"/>
      <c r="P408" s="405"/>
      <c r="Q408" s="405"/>
      <c r="R408" s="405"/>
      <c r="S408" s="405"/>
      <c r="T408" s="405"/>
      <c r="U408" s="405"/>
    </row>
    <row r="409" spans="1:21" s="76" customFormat="1">
      <c r="A409" s="415">
        <v>5</v>
      </c>
      <c r="B409" s="416">
        <v>1</v>
      </c>
      <c r="C409" s="416" t="s">
        <v>554</v>
      </c>
      <c r="D409" s="415"/>
      <c r="E409" s="415"/>
      <c r="F409" s="93" t="s">
        <v>553</v>
      </c>
      <c r="G409" s="421">
        <f>G410</f>
        <v>25285500</v>
      </c>
      <c r="H409" s="75" t="s">
        <v>876</v>
      </c>
      <c r="I409" s="406"/>
      <c r="J409" s="406"/>
      <c r="K409" s="406"/>
      <c r="L409" s="406"/>
      <c r="M409" s="406"/>
      <c r="N409" s="406"/>
      <c r="O409" s="406"/>
      <c r="P409" s="406"/>
      <c r="Q409" s="406"/>
      <c r="R409" s="406"/>
      <c r="S409" s="406"/>
      <c r="T409" s="406"/>
      <c r="U409" s="406"/>
    </row>
    <row r="410" spans="1:21" s="80" customFormat="1" ht="18.75">
      <c r="A410" s="418">
        <v>5</v>
      </c>
      <c r="B410" s="419">
        <v>1</v>
      </c>
      <c r="C410" s="419" t="s">
        <v>554</v>
      </c>
      <c r="D410" s="418">
        <v>5</v>
      </c>
      <c r="E410" s="418">
        <v>4</v>
      </c>
      <c r="F410" s="90" t="s">
        <v>555</v>
      </c>
      <c r="G410" s="382">
        <f>'D.2-Penj-APBDesa'!K2635</f>
        <v>25285500</v>
      </c>
      <c r="H410" s="79"/>
      <c r="I410" s="407"/>
      <c r="J410" s="407"/>
      <c r="K410" s="407"/>
      <c r="L410" s="407"/>
      <c r="M410" s="407"/>
      <c r="N410" s="472">
        <v>1000000</v>
      </c>
      <c r="O410" s="407"/>
      <c r="P410" s="407"/>
      <c r="Q410" s="407"/>
      <c r="R410" s="407"/>
      <c r="S410" s="407"/>
      <c r="T410" s="496">
        <f>G410-N410</f>
        <v>24285500</v>
      </c>
      <c r="U410" s="486">
        <f>SUM(I410:T410)</f>
        <v>25285500</v>
      </c>
    </row>
    <row r="411" spans="1:21" s="74" customFormat="1" hidden="1" outlineLevel="1">
      <c r="A411" s="380">
        <v>5</v>
      </c>
      <c r="B411" s="452">
        <v>2</v>
      </c>
      <c r="C411" s="380"/>
      <c r="D411" s="380"/>
      <c r="E411" s="380"/>
      <c r="F411" s="89" t="s">
        <v>556</v>
      </c>
      <c r="G411" s="371">
        <f>G412</f>
        <v>0</v>
      </c>
      <c r="H411" s="73"/>
      <c r="I411" s="405"/>
      <c r="J411" s="405"/>
      <c r="K411" s="405"/>
      <c r="L411" s="405"/>
      <c r="M411" s="405"/>
      <c r="N411" s="405"/>
      <c r="O411" s="405"/>
      <c r="P411" s="405"/>
      <c r="Q411" s="405"/>
      <c r="R411" s="405"/>
      <c r="S411" s="405"/>
      <c r="T411" s="405"/>
      <c r="U411" s="405"/>
    </row>
    <row r="412" spans="1:21" s="76" customFormat="1" hidden="1" outlineLevel="1">
      <c r="A412" s="415">
        <v>5</v>
      </c>
      <c r="B412" s="416">
        <v>2</v>
      </c>
      <c r="C412" s="416" t="s">
        <v>554</v>
      </c>
      <c r="D412" s="415"/>
      <c r="E412" s="415"/>
      <c r="F412" s="93" t="s">
        <v>553</v>
      </c>
      <c r="G412" s="421">
        <f>G413</f>
        <v>0</v>
      </c>
      <c r="H412" s="75"/>
      <c r="I412" s="406"/>
      <c r="J412" s="406"/>
      <c r="K412" s="406"/>
      <c r="L412" s="406"/>
      <c r="M412" s="406"/>
      <c r="N412" s="406"/>
      <c r="O412" s="406"/>
      <c r="P412" s="406"/>
      <c r="Q412" s="406"/>
      <c r="R412" s="406"/>
      <c r="S412" s="406"/>
      <c r="T412" s="406"/>
      <c r="U412" s="406"/>
    </row>
    <row r="413" spans="1:21" s="80" customFormat="1" ht="18.75" hidden="1" outlineLevel="1">
      <c r="A413" s="418">
        <v>5</v>
      </c>
      <c r="B413" s="419">
        <v>2</v>
      </c>
      <c r="C413" s="419" t="s">
        <v>554</v>
      </c>
      <c r="D413" s="418">
        <v>5</v>
      </c>
      <c r="E413" s="418">
        <v>4</v>
      </c>
      <c r="F413" s="90" t="s">
        <v>555</v>
      </c>
      <c r="G413" s="382"/>
      <c r="H413" s="79"/>
      <c r="I413" s="407"/>
      <c r="J413" s="407"/>
      <c r="K413" s="407"/>
      <c r="L413" s="407"/>
      <c r="M413" s="407"/>
      <c r="N413" s="407"/>
      <c r="O413" s="407"/>
      <c r="P413" s="407"/>
      <c r="Q413" s="407"/>
      <c r="R413" s="407"/>
      <c r="S413" s="407"/>
      <c r="T413" s="407"/>
      <c r="U413" s="407"/>
    </row>
    <row r="414" spans="1:21" s="74" customFormat="1" hidden="1" outlineLevel="1">
      <c r="A414" s="380">
        <v>5</v>
      </c>
      <c r="B414" s="452">
        <v>3</v>
      </c>
      <c r="C414" s="380"/>
      <c r="D414" s="380"/>
      <c r="E414" s="380"/>
      <c r="F414" s="89" t="s">
        <v>557</v>
      </c>
      <c r="G414" s="371">
        <f>G415</f>
        <v>0</v>
      </c>
      <c r="H414" s="73"/>
      <c r="I414" s="405"/>
      <c r="J414" s="405"/>
      <c r="K414" s="405"/>
      <c r="L414" s="405"/>
      <c r="M414" s="405"/>
      <c r="N414" s="405"/>
      <c r="O414" s="405"/>
      <c r="P414" s="405"/>
      <c r="Q414" s="405"/>
      <c r="R414" s="405"/>
      <c r="S414" s="405"/>
      <c r="T414" s="405"/>
      <c r="U414" s="405"/>
    </row>
    <row r="415" spans="1:21" s="76" customFormat="1" hidden="1" outlineLevel="1">
      <c r="A415" s="415">
        <v>5</v>
      </c>
      <c r="B415" s="416">
        <v>3</v>
      </c>
      <c r="C415" s="416" t="s">
        <v>554</v>
      </c>
      <c r="D415" s="415"/>
      <c r="E415" s="415"/>
      <c r="F415" s="93" t="s">
        <v>553</v>
      </c>
      <c r="G415" s="421">
        <f>G416</f>
        <v>0</v>
      </c>
      <c r="H415" s="75"/>
      <c r="I415" s="406"/>
      <c r="J415" s="406"/>
      <c r="K415" s="406"/>
      <c r="L415" s="406"/>
      <c r="M415" s="406"/>
      <c r="N415" s="406"/>
      <c r="O415" s="406"/>
      <c r="P415" s="406"/>
      <c r="Q415" s="406"/>
      <c r="R415" s="406"/>
      <c r="S415" s="406"/>
      <c r="T415" s="406"/>
      <c r="U415" s="406"/>
    </row>
    <row r="416" spans="1:21" s="80" customFormat="1" ht="18.75" hidden="1" outlineLevel="1">
      <c r="A416" s="418">
        <v>5</v>
      </c>
      <c r="B416" s="419">
        <v>3</v>
      </c>
      <c r="C416" s="419" t="s">
        <v>554</v>
      </c>
      <c r="D416" s="418">
        <v>5</v>
      </c>
      <c r="E416" s="418">
        <v>4</v>
      </c>
      <c r="F416" s="90" t="s">
        <v>555</v>
      </c>
      <c r="G416" s="382"/>
      <c r="H416" s="79"/>
      <c r="I416" s="407"/>
      <c r="J416" s="407"/>
      <c r="K416" s="407"/>
      <c r="L416" s="407"/>
      <c r="M416" s="407"/>
      <c r="N416" s="407"/>
      <c r="O416" s="407"/>
      <c r="P416" s="407"/>
      <c r="Q416" s="407"/>
      <c r="R416" s="407"/>
      <c r="S416" s="407"/>
      <c r="T416" s="407"/>
      <c r="U416" s="407"/>
    </row>
    <row r="417" spans="1:21" s="78" customFormat="1" collapsed="1">
      <c r="A417" s="92"/>
      <c r="B417" s="92"/>
      <c r="C417" s="92"/>
      <c r="D417" s="92"/>
      <c r="E417" s="92"/>
      <c r="F417" s="89" t="s">
        <v>558</v>
      </c>
      <c r="G417" s="371" t="e">
        <f>G407+G329+G270+G14+G102</f>
        <v>#REF!</v>
      </c>
      <c r="H417" s="77"/>
      <c r="I417" s="472">
        <f>SUM(I14:I410)</f>
        <v>2916666.6666666665</v>
      </c>
      <c r="J417" s="472">
        <f t="shared" ref="J417:U417" si="5">SUM(J14:J410)</f>
        <v>2916666.6666666665</v>
      </c>
      <c r="K417" s="472">
        <f t="shared" si="5"/>
        <v>16004641.666666666</v>
      </c>
      <c r="L417" s="472">
        <f t="shared" si="5"/>
        <v>2916666.6666666665</v>
      </c>
      <c r="M417" s="472">
        <f t="shared" si="5"/>
        <v>102916666.66666667</v>
      </c>
      <c r="N417" s="472">
        <f t="shared" si="5"/>
        <v>57004641.666666664</v>
      </c>
      <c r="O417" s="472" t="e">
        <f t="shared" si="5"/>
        <v>#REF!</v>
      </c>
      <c r="P417" s="472">
        <f t="shared" si="5"/>
        <v>5291416.666666666</v>
      </c>
      <c r="Q417" s="472">
        <f t="shared" si="5"/>
        <v>16004641.666666666</v>
      </c>
      <c r="R417" s="472">
        <f t="shared" si="5"/>
        <v>-34708583.333333336</v>
      </c>
      <c r="S417" s="472">
        <f t="shared" si="5"/>
        <v>2916666.6666666665</v>
      </c>
      <c r="T417" s="472">
        <f t="shared" si="5"/>
        <v>40290141.666666664</v>
      </c>
      <c r="U417" s="472" t="e">
        <f t="shared" si="5"/>
        <v>#REF!</v>
      </c>
    </row>
    <row r="418" spans="1:21">
      <c r="A418" s="369"/>
      <c r="B418" s="369"/>
      <c r="C418" s="369"/>
      <c r="D418" s="369"/>
      <c r="E418" s="369"/>
      <c r="F418" s="88"/>
      <c r="G418" s="350"/>
      <c r="H418" s="88"/>
    </row>
    <row r="419" spans="1:21" ht="24" customHeight="1">
      <c r="A419" s="368"/>
      <c r="B419" s="368"/>
      <c r="C419" s="368"/>
      <c r="D419" s="368"/>
      <c r="E419" s="368"/>
      <c r="F419" s="368"/>
      <c r="G419" s="844"/>
      <c r="H419" s="844"/>
      <c r="S419" s="411" t="s">
        <v>951</v>
      </c>
    </row>
    <row r="420" spans="1:21" ht="24" customHeight="1">
      <c r="A420" s="368"/>
      <c r="B420" s="368"/>
      <c r="C420" s="368"/>
      <c r="D420" s="368"/>
      <c r="E420" s="368"/>
      <c r="F420" s="368"/>
      <c r="G420" s="844" t="s">
        <v>948</v>
      </c>
      <c r="H420" s="844"/>
    </row>
    <row r="421" spans="1:21" ht="36" customHeight="1">
      <c r="A421" s="368"/>
      <c r="B421" s="368"/>
      <c r="C421" s="368"/>
      <c r="D421" s="368"/>
      <c r="E421" s="368"/>
      <c r="F421" s="368"/>
      <c r="G421" s="842" t="s">
        <v>949</v>
      </c>
      <c r="H421" s="842"/>
      <c r="R421" s="849" t="str">
        <f>'2.2.2'!G46</f>
        <v>Tim Penyusun RKPDesa</v>
      </c>
      <c r="S421" s="849"/>
      <c r="T421" s="849"/>
      <c r="U421" s="849"/>
    </row>
    <row r="422" spans="1:21">
      <c r="A422" s="368"/>
      <c r="B422" s="368"/>
      <c r="C422" s="368"/>
      <c r="D422" s="368"/>
      <c r="E422" s="368"/>
      <c r="F422" s="368"/>
      <c r="G422" s="349"/>
      <c r="H422" s="369"/>
    </row>
    <row r="423" spans="1:21">
      <c r="A423" s="368"/>
      <c r="B423" s="368"/>
      <c r="C423" s="368"/>
      <c r="D423" s="368"/>
      <c r="E423" s="368"/>
      <c r="F423" s="368"/>
      <c r="G423" s="349"/>
      <c r="H423" s="369"/>
    </row>
    <row r="424" spans="1:21" ht="24" customHeight="1">
      <c r="A424" s="368"/>
      <c r="B424" s="368"/>
      <c r="C424" s="368"/>
      <c r="D424" s="368"/>
      <c r="E424" s="368"/>
      <c r="F424" s="368"/>
      <c r="G424" s="497"/>
      <c r="H424" s="497"/>
    </row>
    <row r="425" spans="1:21">
      <c r="A425" s="368"/>
      <c r="B425" s="368"/>
      <c r="C425" s="368"/>
      <c r="D425" s="368"/>
      <c r="E425" s="368"/>
      <c r="F425" s="368"/>
      <c r="G425" s="842" t="s">
        <v>1295</v>
      </c>
      <c r="H425" s="842"/>
      <c r="S425" s="796" t="str">
        <f>'2.1.1'!G46</f>
        <v>MUHAMAD SUBANDI</v>
      </c>
      <c r="T425" s="796"/>
    </row>
    <row r="426" spans="1:21">
      <c r="M426" s="796" t="s">
        <v>952</v>
      </c>
      <c r="N426" s="796"/>
      <c r="O426" s="796"/>
    </row>
    <row r="427" spans="1:21">
      <c r="M427" s="796" t="s">
        <v>924</v>
      </c>
      <c r="N427" s="796"/>
      <c r="O427" s="796"/>
    </row>
    <row r="428" spans="1:21">
      <c r="M428" s="796"/>
      <c r="N428" s="796"/>
      <c r="O428" s="796"/>
    </row>
    <row r="429" spans="1:21">
      <c r="M429" s="796"/>
      <c r="N429" s="796"/>
      <c r="O429" s="796"/>
    </row>
    <row r="430" spans="1:21">
      <c r="M430" s="796"/>
      <c r="N430" s="796"/>
      <c r="O430" s="796"/>
    </row>
    <row r="431" spans="1:21">
      <c r="M431" s="796" t="s">
        <v>89</v>
      </c>
      <c r="N431" s="796"/>
      <c r="O431" s="796"/>
    </row>
    <row r="432" spans="1:21">
      <c r="M432" s="796"/>
      <c r="N432" s="796"/>
      <c r="O432" s="796"/>
    </row>
  </sheetData>
  <mergeCells count="36">
    <mergeCell ref="A1:U1"/>
    <mergeCell ref="A2:U2"/>
    <mergeCell ref="R421:U421"/>
    <mergeCell ref="M427:O427"/>
    <mergeCell ref="M428:O428"/>
    <mergeCell ref="S425:T425"/>
    <mergeCell ref="S10:S11"/>
    <mergeCell ref="T10:T11"/>
    <mergeCell ref="A12:C12"/>
    <mergeCell ref="D12:E12"/>
    <mergeCell ref="I12:T12"/>
    <mergeCell ref="G419:H419"/>
    <mergeCell ref="M10:M11"/>
    <mergeCell ref="N10:N11"/>
    <mergeCell ref="O10:O11"/>
    <mergeCell ref="P10:P11"/>
    <mergeCell ref="M430:O430"/>
    <mergeCell ref="M431:O431"/>
    <mergeCell ref="M432:O432"/>
    <mergeCell ref="G420:H420"/>
    <mergeCell ref="G421:H421"/>
    <mergeCell ref="G425:H425"/>
    <mergeCell ref="M426:O426"/>
    <mergeCell ref="A9:E11"/>
    <mergeCell ref="F9:F11"/>
    <mergeCell ref="G9:H9"/>
    <mergeCell ref="I9:T9"/>
    <mergeCell ref="M429:O429"/>
    <mergeCell ref="U9:U11"/>
    <mergeCell ref="H10:H11"/>
    <mergeCell ref="I10:I11"/>
    <mergeCell ref="J10:J11"/>
    <mergeCell ref="K10:K11"/>
    <mergeCell ref="L10:L11"/>
    <mergeCell ref="Q10:Q11"/>
    <mergeCell ref="R10:R11"/>
  </mergeCells>
  <pageMargins left="0.7" right="0.7" top="0.75" bottom="0.75" header="0.3" footer="0.3"/>
  <pageSetup paperSize="5" scale="36" orientation="landscape" horizontalDpi="4294967293" r:id="rId1"/>
  <rowBreaks count="1" manualBreakCount="1">
    <brk id="39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T412"/>
  <sheetViews>
    <sheetView view="pageBreakPreview" zoomScale="64" zoomScaleNormal="80" zoomScaleSheetLayoutView="64" workbookViewId="0">
      <selection activeCell="J9" sqref="J9:L31"/>
    </sheetView>
  </sheetViews>
  <sheetFormatPr defaultRowHeight="14.25" outlineLevelRow="1"/>
  <cols>
    <col min="1" max="2" width="3.7109375" style="94" customWidth="1"/>
    <col min="3" max="3" width="5.7109375" style="94" customWidth="1"/>
    <col min="4" max="5" width="3.7109375" style="94" customWidth="1"/>
    <col min="6" max="6" width="50.7109375" style="94" customWidth="1"/>
    <col min="7" max="7" width="20.7109375" style="94" customWidth="1"/>
    <col min="8" max="8" width="15.7109375" style="276" customWidth="1"/>
    <col min="9" max="9" width="1.7109375" style="276" customWidth="1"/>
    <col min="10" max="10" width="35.42578125" style="94" customWidth="1"/>
    <col min="11" max="11" width="24.42578125" style="94" customWidth="1"/>
    <col min="12" max="12" width="30.85546875" style="94" customWidth="1"/>
    <col min="13" max="13" width="17.140625" style="94" customWidth="1"/>
    <col min="14" max="16384" width="9.140625" style="94"/>
  </cols>
  <sheetData>
    <row r="1" spans="1:13" ht="18">
      <c r="A1" s="857" t="s">
        <v>0</v>
      </c>
      <c r="B1" s="857"/>
      <c r="C1" s="857"/>
      <c r="D1" s="857"/>
      <c r="E1" s="857"/>
      <c r="F1" s="857"/>
      <c r="G1" s="857"/>
      <c r="H1" s="857"/>
      <c r="I1" s="195"/>
    </row>
    <row r="2" spans="1:13" ht="18">
      <c r="A2" s="857" t="s">
        <v>1</v>
      </c>
      <c r="B2" s="857"/>
      <c r="C2" s="857"/>
      <c r="D2" s="857"/>
      <c r="E2" s="857"/>
      <c r="F2" s="857"/>
      <c r="G2" s="857"/>
      <c r="H2" s="857"/>
      <c r="I2" s="195"/>
    </row>
    <row r="3" spans="1:13" ht="18">
      <c r="A3" s="857" t="s">
        <v>92</v>
      </c>
      <c r="B3" s="857"/>
      <c r="C3" s="857"/>
      <c r="D3" s="857"/>
      <c r="E3" s="857"/>
      <c r="F3" s="857"/>
      <c r="G3" s="857"/>
      <c r="H3" s="857"/>
      <c r="I3" s="195"/>
    </row>
    <row r="4" spans="1:13" ht="15.75">
      <c r="A4" s="195"/>
      <c r="B4" s="195"/>
      <c r="C4" s="195"/>
      <c r="D4" s="195"/>
      <c r="E4" s="195"/>
      <c r="F4" s="195"/>
      <c r="G4" s="196"/>
      <c r="H4" s="195"/>
      <c r="I4" s="195"/>
    </row>
    <row r="5" spans="1:13" ht="15.75">
      <c r="A5" s="195"/>
      <c r="B5" s="195"/>
      <c r="C5" s="195"/>
      <c r="D5" s="195"/>
      <c r="E5" s="195"/>
      <c r="F5" s="195"/>
      <c r="G5" s="196"/>
      <c r="H5" s="195"/>
      <c r="I5" s="195"/>
    </row>
    <row r="6" spans="1:13" ht="15.75">
      <c r="A6" s="858"/>
      <c r="B6" s="858"/>
      <c r="C6" s="197"/>
      <c r="D6" s="197"/>
      <c r="E6" s="197"/>
      <c r="F6" s="197"/>
      <c r="G6" s="198"/>
      <c r="H6" s="195"/>
      <c r="I6" s="195"/>
    </row>
    <row r="7" spans="1:13" s="115" customFormat="1" ht="15" customHeight="1">
      <c r="A7" s="859" t="s">
        <v>2</v>
      </c>
      <c r="B7" s="860"/>
      <c r="C7" s="860"/>
      <c r="D7" s="860"/>
      <c r="E7" s="861"/>
      <c r="F7" s="865" t="s">
        <v>3</v>
      </c>
      <c r="G7" s="199" t="s">
        <v>4</v>
      </c>
      <c r="H7" s="867" t="s">
        <v>5</v>
      </c>
      <c r="I7" s="200"/>
      <c r="J7" s="94"/>
      <c r="K7" s="94"/>
      <c r="L7" s="94"/>
    </row>
    <row r="8" spans="1:13" s="115" customFormat="1" ht="16.5" thickBot="1">
      <c r="A8" s="862"/>
      <c r="B8" s="863"/>
      <c r="C8" s="863"/>
      <c r="D8" s="863"/>
      <c r="E8" s="864"/>
      <c r="F8" s="866"/>
      <c r="G8" s="201" t="s">
        <v>6</v>
      </c>
      <c r="H8" s="868"/>
      <c r="I8" s="200"/>
      <c r="J8" s="94"/>
      <c r="K8" s="94"/>
      <c r="L8" s="94"/>
    </row>
    <row r="9" spans="1:13" s="208" customFormat="1" ht="15.75">
      <c r="A9" s="851">
        <v>1</v>
      </c>
      <c r="B9" s="852"/>
      <c r="C9" s="853"/>
      <c r="D9" s="851">
        <v>2</v>
      </c>
      <c r="E9" s="853"/>
      <c r="F9" s="202">
        <v>3</v>
      </c>
      <c r="G9" s="203">
        <v>4</v>
      </c>
      <c r="H9" s="202">
        <v>5</v>
      </c>
      <c r="I9" s="204"/>
      <c r="J9" s="205" t="s">
        <v>7</v>
      </c>
      <c r="K9" s="206"/>
      <c r="L9" s="207"/>
    </row>
    <row r="10" spans="1:13" ht="15.75">
      <c r="A10" s="209" t="s">
        <v>8</v>
      </c>
      <c r="B10" s="210" t="s">
        <v>9</v>
      </c>
      <c r="C10" s="210" t="s">
        <v>10</v>
      </c>
      <c r="D10" s="210" t="s">
        <v>8</v>
      </c>
      <c r="E10" s="210" t="s">
        <v>9</v>
      </c>
      <c r="F10" s="210"/>
      <c r="G10" s="211"/>
      <c r="H10" s="210"/>
      <c r="I10" s="212"/>
      <c r="J10" s="213"/>
      <c r="K10" s="214"/>
      <c r="L10" s="215"/>
    </row>
    <row r="11" spans="1:13" ht="15.75">
      <c r="A11" s="216"/>
      <c r="B11" s="216"/>
      <c r="C11" s="216"/>
      <c r="D11" s="217">
        <v>4</v>
      </c>
      <c r="E11" s="217" t="s">
        <v>11</v>
      </c>
      <c r="F11" s="217" t="s">
        <v>12</v>
      </c>
      <c r="G11" s="218">
        <f>G12+G13+G18</f>
        <v>1289324900</v>
      </c>
      <c r="H11" s="216"/>
      <c r="I11" s="219"/>
      <c r="J11" s="220" t="s">
        <v>13</v>
      </c>
      <c r="K11" s="221"/>
      <c r="L11" s="222">
        <f>G14</f>
        <v>810353500</v>
      </c>
    </row>
    <row r="12" spans="1:13" ht="15.75">
      <c r="A12" s="216"/>
      <c r="B12" s="216"/>
      <c r="C12" s="216"/>
      <c r="D12" s="217">
        <v>4</v>
      </c>
      <c r="E12" s="217">
        <v>1</v>
      </c>
      <c r="F12" s="217" t="s">
        <v>14</v>
      </c>
      <c r="G12" s="218">
        <f>'D.2-Penj-APBDesa'!K21</f>
        <v>5000000</v>
      </c>
      <c r="H12" s="216"/>
      <c r="I12" s="219"/>
      <c r="J12" s="220" t="s">
        <v>15</v>
      </c>
      <c r="K12" s="221"/>
      <c r="L12" s="222">
        <f>G15</f>
        <v>384392800</v>
      </c>
    </row>
    <row r="13" spans="1:13" ht="15.75">
      <c r="A13" s="216"/>
      <c r="B13" s="216"/>
      <c r="C13" s="216"/>
      <c r="D13" s="217">
        <v>4</v>
      </c>
      <c r="E13" s="217">
        <v>2</v>
      </c>
      <c r="F13" s="217" t="s">
        <v>16</v>
      </c>
      <c r="G13" s="218">
        <f>SUM(G14:G17)</f>
        <v>1279324900</v>
      </c>
      <c r="H13" s="216"/>
      <c r="I13" s="219"/>
      <c r="J13" s="220" t="s">
        <v>17</v>
      </c>
      <c r="K13" s="221"/>
      <c r="L13" s="222">
        <f>G16</f>
        <v>34578600</v>
      </c>
      <c r="M13" s="223">
        <f>L27-L19</f>
        <v>29422750</v>
      </c>
    </row>
    <row r="14" spans="1:13" ht="15.75">
      <c r="A14" s="224">
        <v>4</v>
      </c>
      <c r="B14" s="224">
        <v>2</v>
      </c>
      <c r="C14" s="224">
        <v>1</v>
      </c>
      <c r="D14" s="225"/>
      <c r="E14" s="225"/>
      <c r="F14" s="225" t="s">
        <v>18</v>
      </c>
      <c r="G14" s="226">
        <f>'D.2-Penj-APBDesa'!K41</f>
        <v>810353500</v>
      </c>
      <c r="H14" s="224"/>
      <c r="I14" s="227"/>
      <c r="J14" s="220" t="s">
        <v>19</v>
      </c>
      <c r="K14" s="221"/>
      <c r="L14" s="228">
        <f>G12+G18</f>
        <v>10000000</v>
      </c>
    </row>
    <row r="15" spans="1:13" ht="15.75">
      <c r="A15" s="224">
        <v>4</v>
      </c>
      <c r="B15" s="224">
        <v>2</v>
      </c>
      <c r="C15" s="224">
        <v>2</v>
      </c>
      <c r="D15" s="225"/>
      <c r="E15" s="225"/>
      <c r="F15" s="225" t="s">
        <v>20</v>
      </c>
      <c r="G15" s="226">
        <f>'D.2-Penj-APBDesa'!K44</f>
        <v>384392800</v>
      </c>
      <c r="H15" s="224"/>
      <c r="I15" s="227"/>
      <c r="J15" s="220" t="s">
        <v>21</v>
      </c>
      <c r="K15" s="221"/>
      <c r="L15" s="228">
        <f>G17</f>
        <v>50000000</v>
      </c>
    </row>
    <row r="16" spans="1:13" ht="15.75">
      <c r="A16" s="224">
        <v>4</v>
      </c>
      <c r="B16" s="224">
        <v>2</v>
      </c>
      <c r="C16" s="224">
        <v>3</v>
      </c>
      <c r="D16" s="225"/>
      <c r="E16" s="225"/>
      <c r="F16" s="225" t="s">
        <v>22</v>
      </c>
      <c r="G16" s="226">
        <f>'D.2-Penj-APBDesa'!K42</f>
        <v>34578600</v>
      </c>
      <c r="H16" s="224"/>
      <c r="I16" s="227"/>
      <c r="J16" s="220" t="s">
        <v>23</v>
      </c>
      <c r="K16" s="221"/>
      <c r="L16" s="222">
        <f>SUM(L11:L15)</f>
        <v>1289324900</v>
      </c>
    </row>
    <row r="17" spans="1:13" ht="15.75">
      <c r="A17" s="224">
        <v>4</v>
      </c>
      <c r="B17" s="224">
        <v>2</v>
      </c>
      <c r="C17" s="224">
        <v>4</v>
      </c>
      <c r="D17" s="225"/>
      <c r="E17" s="225"/>
      <c r="F17" s="225" t="str">
        <f>'D.2-Penj-APBDesa'!H46</f>
        <v>Bantuan Keuangan Provinsi</v>
      </c>
      <c r="G17" s="226">
        <v>50000000</v>
      </c>
      <c r="H17" s="224"/>
      <c r="I17" s="219"/>
      <c r="J17" s="220" t="s">
        <v>25</v>
      </c>
      <c r="K17" s="221"/>
      <c r="L17" s="222">
        <f>60%*L12</f>
        <v>230635680</v>
      </c>
    </row>
    <row r="18" spans="1:13" ht="15.75">
      <c r="A18" s="216"/>
      <c r="B18" s="216"/>
      <c r="C18" s="216"/>
      <c r="D18" s="217">
        <v>4</v>
      </c>
      <c r="E18" s="217">
        <v>3</v>
      </c>
      <c r="F18" s="217" t="s">
        <v>24</v>
      </c>
      <c r="G18" s="218">
        <f>'D.2-Penj-APBDesa'!K64</f>
        <v>5000000</v>
      </c>
      <c r="H18" s="216"/>
      <c r="I18" s="219"/>
      <c r="J18" s="220" t="s">
        <v>27</v>
      </c>
      <c r="K18" s="221"/>
      <c r="L18" s="222">
        <f>70%*L16</f>
        <v>902527430</v>
      </c>
    </row>
    <row r="19" spans="1:13" ht="15.75">
      <c r="A19" s="216"/>
      <c r="B19" s="216"/>
      <c r="C19" s="216"/>
      <c r="D19" s="217"/>
      <c r="E19" s="217"/>
      <c r="F19" s="217" t="s">
        <v>26</v>
      </c>
      <c r="G19" s="218">
        <f>G11</f>
        <v>1289324900</v>
      </c>
      <c r="H19" s="216"/>
      <c r="I19" s="227"/>
      <c r="J19" s="220" t="s">
        <v>28</v>
      </c>
      <c r="K19" s="221"/>
      <c r="L19" s="222">
        <f>30%*L16</f>
        <v>386797470</v>
      </c>
    </row>
    <row r="20" spans="1:13" ht="15.75">
      <c r="A20" s="224"/>
      <c r="B20" s="224"/>
      <c r="C20" s="224"/>
      <c r="D20" s="224"/>
      <c r="E20" s="224"/>
      <c r="F20" s="225"/>
      <c r="G20" s="226"/>
      <c r="H20" s="224"/>
      <c r="I20" s="219"/>
      <c r="J20" s="220" t="s">
        <v>30</v>
      </c>
      <c r="K20" s="221"/>
      <c r="L20" s="222">
        <f>L18+L19</f>
        <v>1289324900</v>
      </c>
    </row>
    <row r="21" spans="1:13" ht="15.75">
      <c r="A21" s="216"/>
      <c r="B21" s="216"/>
      <c r="C21" s="216"/>
      <c r="D21" s="216">
        <v>5</v>
      </c>
      <c r="E21" s="216"/>
      <c r="F21" s="217" t="s">
        <v>29</v>
      </c>
      <c r="G21" s="218">
        <f>G22+G102+G257+G312+G384</f>
        <v>1522265520</v>
      </c>
      <c r="H21" s="216"/>
      <c r="I21" s="219"/>
      <c r="J21" s="229"/>
      <c r="K21" s="230">
        <v>0.1</v>
      </c>
      <c r="L21" s="231">
        <f>K21*L19</f>
        <v>38679747</v>
      </c>
    </row>
    <row r="22" spans="1:13" ht="18" customHeight="1">
      <c r="A22" s="216">
        <v>1</v>
      </c>
      <c r="B22" s="216"/>
      <c r="C22" s="216"/>
      <c r="D22" s="216"/>
      <c r="E22" s="216"/>
      <c r="F22" s="217" t="s">
        <v>31</v>
      </c>
      <c r="G22" s="218">
        <f>G24+G40+G48+G60+G85</f>
        <v>441364120</v>
      </c>
      <c r="H22" s="216"/>
      <c r="I22" s="219"/>
      <c r="J22" s="232"/>
      <c r="K22" s="230"/>
      <c r="L22" s="233"/>
    </row>
    <row r="23" spans="1:13" ht="8.25" customHeight="1">
      <c r="A23" s="234"/>
      <c r="B23" s="234"/>
      <c r="C23" s="234"/>
      <c r="D23" s="234"/>
      <c r="E23" s="234"/>
      <c r="F23" s="235"/>
      <c r="G23" s="236"/>
      <c r="H23" s="234"/>
      <c r="I23" s="219"/>
      <c r="J23" s="232"/>
      <c r="K23" s="230"/>
      <c r="L23" s="233"/>
    </row>
    <row r="24" spans="1:13" s="115" customFormat="1" ht="47.25">
      <c r="A24" s="216">
        <v>1</v>
      </c>
      <c r="B24" s="237">
        <v>1</v>
      </c>
      <c r="C24" s="216"/>
      <c r="D24" s="216"/>
      <c r="E24" s="216"/>
      <c r="F24" s="217" t="s">
        <v>33</v>
      </c>
      <c r="G24" s="238">
        <f>G25+G27+G29+G31+G33+G35+G37</f>
        <v>416220220</v>
      </c>
      <c r="H24" s="216"/>
      <c r="I24" s="219"/>
      <c r="J24" s="297" t="s">
        <v>32</v>
      </c>
      <c r="K24" s="221"/>
      <c r="L24" s="221"/>
    </row>
    <row r="25" spans="1:13" s="169" customFormat="1" ht="31.5">
      <c r="A25" s="216">
        <v>1</v>
      </c>
      <c r="B25" s="237">
        <v>1</v>
      </c>
      <c r="C25" s="237" t="s">
        <v>34</v>
      </c>
      <c r="D25" s="216"/>
      <c r="E25" s="216"/>
      <c r="F25" s="217" t="s">
        <v>35</v>
      </c>
      <c r="G25" s="218">
        <f>G26</f>
        <v>60000000</v>
      </c>
      <c r="H25" s="216" t="str">
        <f>'1.1.1'!$E$11</f>
        <v>ADD &amp; DBH</v>
      </c>
      <c r="I25" s="227"/>
      <c r="J25" s="221" t="str">
        <f>F25</f>
        <v>Penyediaan Penghasilan Tetap dan Tunjangan Kepala Desa</v>
      </c>
      <c r="K25" s="239">
        <f>G25</f>
        <v>60000000</v>
      </c>
      <c r="L25" s="221"/>
    </row>
    <row r="26" spans="1:13" s="158" customFormat="1" ht="15.75">
      <c r="A26" s="224">
        <v>1</v>
      </c>
      <c r="B26" s="240">
        <v>1</v>
      </c>
      <c r="C26" s="240" t="s">
        <v>34</v>
      </c>
      <c r="D26" s="224">
        <v>5</v>
      </c>
      <c r="E26" s="224">
        <v>1</v>
      </c>
      <c r="F26" s="225" t="s">
        <v>36</v>
      </c>
      <c r="G26" s="226">
        <f>'1.1.1'!J29</f>
        <v>60000000</v>
      </c>
      <c r="H26" s="224"/>
      <c r="I26" s="219"/>
      <c r="J26" s="221" t="str">
        <f>F27</f>
        <v>Penyediaan Penghasilan Tetap dan Tunjangan Perangkat Desa</v>
      </c>
      <c r="K26" s="239">
        <f>G27</f>
        <v>165000000</v>
      </c>
      <c r="L26" s="298">
        <f>L19</f>
        <v>386797470</v>
      </c>
    </row>
    <row r="27" spans="1:13" s="169" customFormat="1" ht="31.5">
      <c r="A27" s="216">
        <v>1</v>
      </c>
      <c r="B27" s="237">
        <v>1</v>
      </c>
      <c r="C27" s="237" t="s">
        <v>37</v>
      </c>
      <c r="D27" s="216"/>
      <c r="E27" s="216"/>
      <c r="F27" s="217" t="s">
        <v>38</v>
      </c>
      <c r="G27" s="218">
        <f>G28</f>
        <v>165000000</v>
      </c>
      <c r="H27" s="216" t="str">
        <f>'1.1.2'!$E$11</f>
        <v>ADD  &amp; DBH</v>
      </c>
      <c r="I27" s="227"/>
      <c r="J27" s="221" t="str">
        <f>F29</f>
        <v>Penyediaan Jaminan Sosial bagi Kepala Desa dan Perangkat Desa</v>
      </c>
      <c r="K27" s="239">
        <f>G29</f>
        <v>12240000</v>
      </c>
      <c r="L27" s="241">
        <f>SUM(K25:K31)</f>
        <v>416220220</v>
      </c>
      <c r="M27" s="299">
        <f>L27-L26</f>
        <v>29422750</v>
      </c>
    </row>
    <row r="28" spans="1:13" s="158" customFormat="1" ht="20.25">
      <c r="A28" s="224">
        <v>1</v>
      </c>
      <c r="B28" s="240">
        <v>1</v>
      </c>
      <c r="C28" s="240" t="s">
        <v>37</v>
      </c>
      <c r="D28" s="224">
        <v>5</v>
      </c>
      <c r="E28" s="224">
        <v>1</v>
      </c>
      <c r="F28" s="225" t="s">
        <v>36</v>
      </c>
      <c r="G28" s="226">
        <f>'1.1.2'!J33</f>
        <v>165000000</v>
      </c>
      <c r="H28" s="224"/>
      <c r="I28" s="219"/>
      <c r="J28" s="221" t="str">
        <f>F31</f>
        <v>Penyediaan Operasional Pemerintah Desa</v>
      </c>
      <c r="K28" s="239">
        <f>G31</f>
        <v>72980220</v>
      </c>
      <c r="L28" s="242">
        <f>L27/L16</f>
        <v>0.32282027594441093</v>
      </c>
      <c r="M28" s="300"/>
    </row>
    <row r="29" spans="1:13" s="169" customFormat="1" ht="31.5">
      <c r="A29" s="216">
        <v>1</v>
      </c>
      <c r="B29" s="237">
        <v>1</v>
      </c>
      <c r="C29" s="237" t="s">
        <v>39</v>
      </c>
      <c r="D29" s="216"/>
      <c r="E29" s="216"/>
      <c r="F29" s="217" t="s">
        <v>40</v>
      </c>
      <c r="G29" s="218">
        <f>G30</f>
        <v>12240000</v>
      </c>
      <c r="H29" s="216" t="str">
        <f>'1.1.3'!$E$11</f>
        <v>ADD/DBH</v>
      </c>
      <c r="I29" s="227"/>
      <c r="J29" s="221" t="str">
        <f>F33</f>
        <v>Penyediaan Tunjangan BPD</v>
      </c>
      <c r="K29" s="239">
        <f>G33</f>
        <v>30000000</v>
      </c>
      <c r="L29" s="243"/>
    </row>
    <row r="30" spans="1:13" s="158" customFormat="1" ht="15.75">
      <c r="A30" s="224">
        <v>1</v>
      </c>
      <c r="B30" s="240">
        <v>1</v>
      </c>
      <c r="C30" s="240" t="s">
        <v>39</v>
      </c>
      <c r="D30" s="224">
        <v>5</v>
      </c>
      <c r="E30" s="224">
        <v>1</v>
      </c>
      <c r="F30" s="225" t="s">
        <v>36</v>
      </c>
      <c r="G30" s="226">
        <f>'1.1.3'!J34</f>
        <v>12240000</v>
      </c>
      <c r="H30" s="224"/>
      <c r="I30" s="219"/>
      <c r="J30" s="244" t="str">
        <f>F35</f>
        <v xml:space="preserve">Penyediaan Operasional BPD </v>
      </c>
      <c r="K30" s="245">
        <f>G35</f>
        <v>16000000</v>
      </c>
      <c r="L30" s="331">
        <f>K30+K29</f>
        <v>46000000</v>
      </c>
    </row>
    <row r="31" spans="1:13" s="169" customFormat="1" ht="15.75">
      <c r="A31" s="216">
        <v>1</v>
      </c>
      <c r="B31" s="237">
        <v>1</v>
      </c>
      <c r="C31" s="237" t="s">
        <v>41</v>
      </c>
      <c r="D31" s="216"/>
      <c r="E31" s="216"/>
      <c r="F31" s="217" t="s">
        <v>42</v>
      </c>
      <c r="G31" s="218">
        <f>G32</f>
        <v>72980220</v>
      </c>
      <c r="H31" s="216" t="s">
        <v>107</v>
      </c>
      <c r="I31" s="227"/>
      <c r="J31" s="244" t="str">
        <f>F37</f>
        <v>Penyediaan Insentif/Operasional RT/RW</v>
      </c>
      <c r="K31" s="245">
        <f>G37</f>
        <v>60000000</v>
      </c>
      <c r="L31" s="244">
        <f>L30/L21</f>
        <v>1.1892528666229383</v>
      </c>
    </row>
    <row r="32" spans="1:13" s="158" customFormat="1" ht="15.75">
      <c r="A32" s="224">
        <v>1</v>
      </c>
      <c r="B32" s="240">
        <v>1</v>
      </c>
      <c r="C32" s="240" t="s">
        <v>41</v>
      </c>
      <c r="D32" s="224">
        <v>5</v>
      </c>
      <c r="E32" s="224">
        <v>2</v>
      </c>
      <c r="F32" s="225" t="s">
        <v>43</v>
      </c>
      <c r="G32" s="226">
        <f>'1.1.4'!J144</f>
        <v>72980220</v>
      </c>
      <c r="H32" s="224"/>
      <c r="I32" s="219"/>
      <c r="J32" s="94"/>
      <c r="K32" s="246">
        <f>SUM(K25:K31)</f>
        <v>416220220</v>
      </c>
      <c r="L32" s="94"/>
    </row>
    <row r="33" spans="1:12" s="169" customFormat="1" ht="15.75">
      <c r="A33" s="216">
        <v>1</v>
      </c>
      <c r="B33" s="237">
        <v>1</v>
      </c>
      <c r="C33" s="237" t="s">
        <v>45</v>
      </c>
      <c r="D33" s="216"/>
      <c r="E33" s="216"/>
      <c r="F33" s="217" t="s">
        <v>46</v>
      </c>
      <c r="G33" s="218">
        <f>G34</f>
        <v>30000000</v>
      </c>
      <c r="H33" s="216" t="str">
        <f>'1.1.5'!$E$11</f>
        <v>ADD</v>
      </c>
      <c r="I33" s="227"/>
      <c r="J33" s="94"/>
      <c r="K33" s="94"/>
      <c r="L33" s="94"/>
    </row>
    <row r="34" spans="1:12" s="158" customFormat="1" ht="15.75">
      <c r="A34" s="224">
        <v>1</v>
      </c>
      <c r="B34" s="240">
        <v>1</v>
      </c>
      <c r="C34" s="240" t="s">
        <v>45</v>
      </c>
      <c r="D34" s="224">
        <v>5</v>
      </c>
      <c r="E34" s="224">
        <v>1</v>
      </c>
      <c r="F34" s="225" t="s">
        <v>36</v>
      </c>
      <c r="G34" s="226">
        <f>'1.1.5'!J28</f>
        <v>30000000</v>
      </c>
      <c r="H34" s="224"/>
      <c r="I34" s="219"/>
      <c r="J34" s="276" t="s">
        <v>833</v>
      </c>
      <c r="K34" s="94" t="s">
        <v>834</v>
      </c>
      <c r="L34" s="94"/>
    </row>
    <row r="35" spans="1:12" s="169" customFormat="1" ht="15.75">
      <c r="A35" s="216">
        <v>1</v>
      </c>
      <c r="B35" s="237">
        <v>1</v>
      </c>
      <c r="C35" s="237" t="s">
        <v>49</v>
      </c>
      <c r="D35" s="216"/>
      <c r="E35" s="216"/>
      <c r="F35" s="217" t="s">
        <v>50</v>
      </c>
      <c r="G35" s="218">
        <f>G36</f>
        <v>16000000</v>
      </c>
      <c r="H35" s="216" t="str">
        <f>'1.1.6'!$E$11</f>
        <v>ADD</v>
      </c>
      <c r="I35" s="227"/>
      <c r="J35" s="246">
        <f>L12</f>
        <v>384392800</v>
      </c>
      <c r="K35" s="301" t="e">
        <f>'1.1.1'!J22+'1.1.1'!J26+'1.1.2'!J22+'1.1.2'!J29+'1.1.2'!J30+'1.1.2'!#REF!+'1.1.2'!#REF!+LAMPIRAN!G29+LAMPIRAN!G31+LAMPIRAN!G33+LAMPIRAN!G35+LAMPIRAN!G37+LAMPIRAN!G41+LAMPIRAN!G67+LAMPIRAN!G73+LAMPIRAN!G80+LAMPIRAN!G307-100000+G82</f>
        <v>#REF!</v>
      </c>
      <c r="L35" s="94" t="s">
        <v>44</v>
      </c>
    </row>
    <row r="36" spans="1:12" s="158" customFormat="1" ht="15.75">
      <c r="A36" s="224">
        <v>1</v>
      </c>
      <c r="B36" s="240">
        <v>1</v>
      </c>
      <c r="C36" s="240" t="s">
        <v>49</v>
      </c>
      <c r="D36" s="224">
        <v>5</v>
      </c>
      <c r="E36" s="224">
        <v>2</v>
      </c>
      <c r="F36" s="225" t="s">
        <v>43</v>
      </c>
      <c r="G36" s="226">
        <f>'1.1.6'!J53</f>
        <v>16000000</v>
      </c>
      <c r="H36" s="224"/>
      <c r="I36" s="219"/>
      <c r="J36" s="246" t="e">
        <f>J35-K35</f>
        <v>#REF!</v>
      </c>
      <c r="K36" s="301"/>
      <c r="L36" s="246" t="e">
        <f>J36+J39+J42+J59</f>
        <v>#REF!</v>
      </c>
    </row>
    <row r="37" spans="1:12" s="169" customFormat="1" ht="15.75">
      <c r="A37" s="216">
        <v>1</v>
      </c>
      <c r="B37" s="237">
        <v>1</v>
      </c>
      <c r="C37" s="237" t="s">
        <v>51</v>
      </c>
      <c r="D37" s="216"/>
      <c r="E37" s="216"/>
      <c r="F37" s="217" t="s">
        <v>52</v>
      </c>
      <c r="G37" s="218">
        <f>G38</f>
        <v>60000000</v>
      </c>
      <c r="H37" s="216" t="str">
        <f>'1.1.7'!$E$11</f>
        <v>DD</v>
      </c>
      <c r="I37" s="227"/>
      <c r="J37" s="505"/>
      <c r="K37" s="301"/>
      <c r="L37" s="94" t="e">
        <f>L36=G399</f>
        <v>#REF!</v>
      </c>
    </row>
    <row r="38" spans="1:12" s="169" customFormat="1" ht="15.75">
      <c r="A38" s="224">
        <v>1</v>
      </c>
      <c r="B38" s="240">
        <v>1</v>
      </c>
      <c r="C38" s="240" t="s">
        <v>51</v>
      </c>
      <c r="D38" s="224">
        <v>5</v>
      </c>
      <c r="E38" s="224">
        <v>2</v>
      </c>
      <c r="F38" s="225" t="s">
        <v>43</v>
      </c>
      <c r="G38" s="226">
        <f>'1.1.7'!J33</f>
        <v>60000000</v>
      </c>
      <c r="H38" s="224"/>
      <c r="I38" s="227"/>
      <c r="J38" s="246">
        <f>L11</f>
        <v>810353500</v>
      </c>
      <c r="K38" s="301">
        <f>G61+G105+G133+G168+G170+G176-40000000+G186+G239+G324+G329+G376+G309+G403+G63+G273</f>
        <v>1076260000</v>
      </c>
      <c r="L38" s="94" t="s">
        <v>48</v>
      </c>
    </row>
    <row r="39" spans="1:12" s="169" customFormat="1" ht="15.75">
      <c r="A39" s="854"/>
      <c r="B39" s="855"/>
      <c r="C39" s="855"/>
      <c r="D39" s="855"/>
      <c r="E39" s="855"/>
      <c r="F39" s="855"/>
      <c r="G39" s="855"/>
      <c r="H39" s="856"/>
      <c r="I39" s="219"/>
      <c r="J39" s="246">
        <f>J38-K38</f>
        <v>-265906500</v>
      </c>
      <c r="K39" s="301"/>
      <c r="L39" s="94"/>
    </row>
    <row r="40" spans="1:12" s="169" customFormat="1" ht="20.25" customHeight="1">
      <c r="A40" s="216">
        <v>1</v>
      </c>
      <c r="B40" s="237">
        <v>2</v>
      </c>
      <c r="C40" s="237"/>
      <c r="D40" s="216"/>
      <c r="E40" s="216"/>
      <c r="F40" s="217" t="s">
        <v>53</v>
      </c>
      <c r="G40" s="218">
        <f>G41</f>
        <v>7848000</v>
      </c>
      <c r="H40" s="216"/>
      <c r="I40" s="219"/>
      <c r="K40" s="172"/>
    </row>
    <row r="41" spans="1:12" s="169" customFormat="1" ht="31.5">
      <c r="A41" s="216">
        <v>1</v>
      </c>
      <c r="B41" s="237">
        <v>2</v>
      </c>
      <c r="C41" s="237" t="s">
        <v>34</v>
      </c>
      <c r="D41" s="216"/>
      <c r="E41" s="216"/>
      <c r="F41" s="217" t="s">
        <v>54</v>
      </c>
      <c r="G41" s="218">
        <f>G42</f>
        <v>7848000</v>
      </c>
      <c r="H41" s="216" t="str">
        <f>'1.2.1'!E10</f>
        <v>ADD</v>
      </c>
      <c r="I41" s="227"/>
      <c r="J41" s="303">
        <f>L13</f>
        <v>34578600</v>
      </c>
      <c r="K41" s="172">
        <f>'1.1.1'!J27+'1.1.2'!J31+LAMPIRAN!G280+G65+100000</f>
        <v>47231400</v>
      </c>
      <c r="L41" s="169" t="s">
        <v>47</v>
      </c>
    </row>
    <row r="42" spans="1:12" s="158" customFormat="1" ht="15.75">
      <c r="A42" s="224">
        <v>1</v>
      </c>
      <c r="B42" s="240">
        <v>2</v>
      </c>
      <c r="C42" s="240" t="s">
        <v>34</v>
      </c>
      <c r="D42" s="224">
        <v>5</v>
      </c>
      <c r="E42" s="224">
        <v>3</v>
      </c>
      <c r="F42" s="225" t="s">
        <v>55</v>
      </c>
      <c r="G42" s="226">
        <f>'1.2.1'!J19</f>
        <v>7848000</v>
      </c>
      <c r="H42" s="224"/>
      <c r="I42" s="219"/>
      <c r="J42" s="246">
        <f>J41-K41</f>
        <v>-12652800</v>
      </c>
      <c r="K42" s="172"/>
      <c r="L42" s="169"/>
    </row>
    <row r="43" spans="1:12" s="169" customFormat="1" ht="31.5" hidden="1" outlineLevel="1">
      <c r="A43" s="216">
        <v>1</v>
      </c>
      <c r="B43" s="237">
        <v>2</v>
      </c>
      <c r="C43" s="237" t="s">
        <v>37</v>
      </c>
      <c r="D43" s="216"/>
      <c r="E43" s="216"/>
      <c r="F43" s="217" t="s">
        <v>56</v>
      </c>
      <c r="G43" s="218">
        <v>0</v>
      </c>
      <c r="H43" s="216" t="s">
        <v>57</v>
      </c>
      <c r="I43" s="227"/>
    </row>
    <row r="44" spans="1:12" s="158" customFormat="1" ht="15.75" hidden="1" outlineLevel="1">
      <c r="A44" s="224">
        <v>1</v>
      </c>
      <c r="B44" s="240">
        <v>2</v>
      </c>
      <c r="C44" s="240" t="s">
        <v>37</v>
      </c>
      <c r="D44" s="224">
        <v>5</v>
      </c>
      <c r="E44" s="224">
        <v>2</v>
      </c>
      <c r="F44" s="225" t="s">
        <v>43</v>
      </c>
      <c r="G44" s="226"/>
      <c r="H44" s="224"/>
      <c r="I44" s="219"/>
    </row>
    <row r="45" spans="1:12" s="169" customFormat="1" ht="31.5" hidden="1" outlineLevel="1">
      <c r="A45" s="216">
        <v>1</v>
      </c>
      <c r="B45" s="237">
        <v>2</v>
      </c>
      <c r="C45" s="237" t="s">
        <v>39</v>
      </c>
      <c r="D45" s="216"/>
      <c r="E45" s="216"/>
      <c r="F45" s="217" t="s">
        <v>58</v>
      </c>
      <c r="G45" s="218">
        <v>0</v>
      </c>
      <c r="H45" s="216" t="s">
        <v>57</v>
      </c>
      <c r="I45" s="227"/>
      <c r="J45" s="172"/>
    </row>
    <row r="46" spans="1:12" s="169" customFormat="1" ht="15.75" hidden="1" outlineLevel="1">
      <c r="A46" s="224">
        <v>1</v>
      </c>
      <c r="B46" s="240">
        <v>2</v>
      </c>
      <c r="C46" s="240" t="s">
        <v>39</v>
      </c>
      <c r="D46" s="224">
        <v>5</v>
      </c>
      <c r="E46" s="224">
        <v>3</v>
      </c>
      <c r="F46" s="225" t="s">
        <v>55</v>
      </c>
      <c r="G46" s="226"/>
      <c r="H46" s="224"/>
      <c r="I46" s="227"/>
      <c r="J46" s="158"/>
      <c r="K46" s="158"/>
      <c r="L46" s="158"/>
    </row>
    <row r="47" spans="1:12" s="169" customFormat="1" ht="15.75" collapsed="1">
      <c r="A47" s="854"/>
      <c r="B47" s="855"/>
      <c r="C47" s="855"/>
      <c r="D47" s="855"/>
      <c r="E47" s="855"/>
      <c r="F47" s="855"/>
      <c r="G47" s="855"/>
      <c r="H47" s="856"/>
      <c r="I47" s="219"/>
      <c r="J47" s="172"/>
      <c r="K47" s="172"/>
    </row>
    <row r="48" spans="1:12" s="169" customFormat="1" ht="15.75" customHeight="1">
      <c r="A48" s="216">
        <v>1</v>
      </c>
      <c r="B48" s="237">
        <v>3</v>
      </c>
      <c r="C48" s="237"/>
      <c r="D48" s="216"/>
      <c r="E48" s="216"/>
      <c r="F48" s="217" t="s">
        <v>59</v>
      </c>
      <c r="G48" s="218">
        <v>0</v>
      </c>
      <c r="H48" s="216"/>
      <c r="I48" s="219"/>
      <c r="J48" s="302">
        <f>L14</f>
        <v>10000000</v>
      </c>
      <c r="K48" s="172">
        <f>G391+G346</f>
        <v>6300000</v>
      </c>
      <c r="L48" s="169" t="s">
        <v>876</v>
      </c>
    </row>
    <row r="49" spans="1:12" s="169" customFormat="1" ht="31.5" hidden="1" outlineLevel="1">
      <c r="A49" s="216">
        <v>1</v>
      </c>
      <c r="B49" s="237">
        <v>3</v>
      </c>
      <c r="C49" s="237" t="s">
        <v>34</v>
      </c>
      <c r="D49" s="216"/>
      <c r="E49" s="216"/>
      <c r="F49" s="217" t="s">
        <v>60</v>
      </c>
      <c r="G49" s="218">
        <v>0</v>
      </c>
      <c r="H49" s="216" t="s">
        <v>57</v>
      </c>
      <c r="I49" s="227"/>
      <c r="L49" s="158"/>
    </row>
    <row r="50" spans="1:12" s="158" customFormat="1" ht="15.75" hidden="1" outlineLevel="1">
      <c r="A50" s="224">
        <v>1</v>
      </c>
      <c r="B50" s="240">
        <v>3</v>
      </c>
      <c r="C50" s="240" t="s">
        <v>34</v>
      </c>
      <c r="D50" s="224">
        <v>5</v>
      </c>
      <c r="E50" s="224">
        <v>2</v>
      </c>
      <c r="F50" s="225" t="s">
        <v>43</v>
      </c>
      <c r="G50" s="226"/>
      <c r="H50" s="224"/>
      <c r="I50" s="219"/>
      <c r="L50" s="169"/>
    </row>
    <row r="51" spans="1:12" s="169" customFormat="1" ht="31.5" hidden="1" outlineLevel="1">
      <c r="A51" s="216">
        <v>1</v>
      </c>
      <c r="B51" s="237">
        <v>3</v>
      </c>
      <c r="C51" s="237" t="s">
        <v>37</v>
      </c>
      <c r="D51" s="216"/>
      <c r="E51" s="216"/>
      <c r="F51" s="217" t="s">
        <v>61</v>
      </c>
      <c r="G51" s="218">
        <f>G52</f>
        <v>0</v>
      </c>
      <c r="H51" s="216" t="str">
        <f>'[1]1.3.2'!E10</f>
        <v>-</v>
      </c>
      <c r="I51" s="227"/>
      <c r="L51" s="158"/>
    </row>
    <row r="52" spans="1:12" s="158" customFormat="1" ht="15.75" hidden="1" outlineLevel="1">
      <c r="A52" s="224">
        <v>1</v>
      </c>
      <c r="B52" s="240">
        <v>3</v>
      </c>
      <c r="C52" s="240" t="s">
        <v>37</v>
      </c>
      <c r="D52" s="224">
        <v>5</v>
      </c>
      <c r="E52" s="224">
        <v>2</v>
      </c>
      <c r="F52" s="225" t="s">
        <v>43</v>
      </c>
      <c r="G52" s="226">
        <f>'[1]1.3.2'!J35</f>
        <v>0</v>
      </c>
      <c r="H52" s="224"/>
      <c r="I52" s="219"/>
      <c r="J52" s="169"/>
      <c r="K52" s="169"/>
      <c r="L52" s="169"/>
    </row>
    <row r="53" spans="1:12" s="169" customFormat="1" ht="31.5" hidden="1" outlineLevel="1">
      <c r="A53" s="247">
        <v>1</v>
      </c>
      <c r="B53" s="248">
        <v>3</v>
      </c>
      <c r="C53" s="248" t="s">
        <v>39</v>
      </c>
      <c r="D53" s="216"/>
      <c r="E53" s="216"/>
      <c r="F53" s="249" t="s">
        <v>62</v>
      </c>
      <c r="G53" s="218">
        <v>0</v>
      </c>
      <c r="H53" s="216" t="s">
        <v>57</v>
      </c>
      <c r="I53" s="227"/>
    </row>
    <row r="54" spans="1:12" s="158" customFormat="1" ht="15.75" hidden="1" outlineLevel="1">
      <c r="A54" s="250">
        <v>1</v>
      </c>
      <c r="B54" s="251">
        <v>3</v>
      </c>
      <c r="C54" s="251" t="s">
        <v>39</v>
      </c>
      <c r="D54" s="224">
        <v>5</v>
      </c>
      <c r="E54" s="224">
        <v>2</v>
      </c>
      <c r="F54" s="225" t="s">
        <v>43</v>
      </c>
      <c r="G54" s="226"/>
      <c r="H54" s="224"/>
      <c r="I54" s="219"/>
      <c r="L54" s="169"/>
    </row>
    <row r="55" spans="1:12" s="169" customFormat="1" ht="31.5" hidden="1" outlineLevel="1">
      <c r="A55" s="216">
        <v>1</v>
      </c>
      <c r="B55" s="237">
        <v>3</v>
      </c>
      <c r="C55" s="237" t="s">
        <v>41</v>
      </c>
      <c r="D55" s="216"/>
      <c r="E55" s="216"/>
      <c r="F55" s="249" t="s">
        <v>63</v>
      </c>
      <c r="G55" s="218">
        <v>0</v>
      </c>
      <c r="H55" s="216" t="s">
        <v>57</v>
      </c>
      <c r="I55" s="227"/>
      <c r="L55" s="158"/>
    </row>
    <row r="56" spans="1:12" s="158" customFormat="1" ht="15.75" hidden="1" outlineLevel="1">
      <c r="A56" s="224">
        <v>1</v>
      </c>
      <c r="B56" s="240">
        <v>3</v>
      </c>
      <c r="C56" s="240" t="s">
        <v>41</v>
      </c>
      <c r="D56" s="224">
        <v>5</v>
      </c>
      <c r="E56" s="224">
        <v>2</v>
      </c>
      <c r="F56" s="225" t="s">
        <v>43</v>
      </c>
      <c r="G56" s="226"/>
      <c r="H56" s="224"/>
      <c r="I56" s="219"/>
      <c r="L56" s="169"/>
    </row>
    <row r="57" spans="1:12" s="169" customFormat="1" ht="31.5" hidden="1" outlineLevel="1">
      <c r="A57" s="216">
        <v>1</v>
      </c>
      <c r="B57" s="237">
        <v>3</v>
      </c>
      <c r="C57" s="237" t="s">
        <v>45</v>
      </c>
      <c r="D57" s="216"/>
      <c r="E57" s="216"/>
      <c r="F57" s="249" t="s">
        <v>64</v>
      </c>
      <c r="G57" s="218">
        <v>0</v>
      </c>
      <c r="H57" s="216" t="s">
        <v>57</v>
      </c>
      <c r="I57" s="227"/>
      <c r="L57" s="158"/>
    </row>
    <row r="58" spans="1:12" s="169" customFormat="1" ht="15.75" hidden="1" outlineLevel="1">
      <c r="A58" s="224">
        <v>1</v>
      </c>
      <c r="B58" s="240">
        <v>3</v>
      </c>
      <c r="C58" s="240" t="s">
        <v>45</v>
      </c>
      <c r="D58" s="224">
        <v>5</v>
      </c>
      <c r="E58" s="224">
        <v>2</v>
      </c>
      <c r="F58" s="225" t="s">
        <v>43</v>
      </c>
      <c r="G58" s="226"/>
      <c r="H58" s="224"/>
      <c r="I58" s="227"/>
      <c r="J58" s="158"/>
      <c r="K58" s="158"/>
    </row>
    <row r="59" spans="1:12" s="169" customFormat="1" ht="15.75" collapsed="1">
      <c r="A59" s="854"/>
      <c r="B59" s="855"/>
      <c r="C59" s="855"/>
      <c r="D59" s="855"/>
      <c r="E59" s="855"/>
      <c r="F59" s="855"/>
      <c r="G59" s="855"/>
      <c r="H59" s="856"/>
      <c r="I59" s="252"/>
      <c r="J59" s="246">
        <f>J48-K48</f>
        <v>3700000</v>
      </c>
      <c r="K59" s="172"/>
    </row>
    <row r="60" spans="1:12" s="169" customFormat="1" ht="19.5" customHeight="1">
      <c r="A60" s="253">
        <v>1</v>
      </c>
      <c r="B60" s="254">
        <v>4</v>
      </c>
      <c r="C60" s="254"/>
      <c r="D60" s="253"/>
      <c r="E60" s="253"/>
      <c r="F60" s="255" t="s">
        <v>65</v>
      </c>
      <c r="G60" s="256">
        <f>G61+G65+G67+G73+G80+G63+G82</f>
        <v>17295900</v>
      </c>
      <c r="H60" s="253"/>
      <c r="I60" s="252"/>
      <c r="K60" s="172"/>
    </row>
    <row r="61" spans="1:12" s="169" customFormat="1" ht="31.5">
      <c r="A61" s="257">
        <v>1</v>
      </c>
      <c r="B61" s="248">
        <v>4</v>
      </c>
      <c r="C61" s="257" t="s">
        <v>34</v>
      </c>
      <c r="D61" s="216"/>
      <c r="E61" s="216"/>
      <c r="F61" s="258" t="s">
        <v>66</v>
      </c>
      <c r="G61" s="259">
        <f>G62</f>
        <v>5000000</v>
      </c>
      <c r="H61" s="216" t="str">
        <f>'1.4.1'!$E$10</f>
        <v>DD</v>
      </c>
      <c r="I61" s="227"/>
      <c r="J61" s="348">
        <f>L15</f>
        <v>50000000</v>
      </c>
      <c r="K61" s="172">
        <f>J61</f>
        <v>50000000</v>
      </c>
      <c r="L61" s="169" t="s">
        <v>832</v>
      </c>
    </row>
    <row r="62" spans="1:12" s="158" customFormat="1" ht="15.75">
      <c r="A62" s="260">
        <v>1</v>
      </c>
      <c r="B62" s="251">
        <v>4</v>
      </c>
      <c r="C62" s="260" t="s">
        <v>34</v>
      </c>
      <c r="D62" s="224">
        <v>5</v>
      </c>
      <c r="E62" s="224">
        <v>2</v>
      </c>
      <c r="F62" s="225" t="s">
        <v>43</v>
      </c>
      <c r="G62" s="226">
        <f>'1.4.1'!J59</f>
        <v>5000000</v>
      </c>
      <c r="H62" s="224"/>
      <c r="I62" s="219"/>
      <c r="J62" s="246">
        <f>J61-K61</f>
        <v>0</v>
      </c>
      <c r="K62" s="172"/>
      <c r="L62" s="169"/>
    </row>
    <row r="63" spans="1:12" s="169" customFormat="1" ht="15.75">
      <c r="A63" s="257">
        <v>1</v>
      </c>
      <c r="B63" s="248">
        <v>4</v>
      </c>
      <c r="C63" s="261" t="s">
        <v>37</v>
      </c>
      <c r="D63" s="216"/>
      <c r="E63" s="216"/>
      <c r="F63" s="258" t="s">
        <v>67</v>
      </c>
      <c r="G63" s="262">
        <f>G64</f>
        <v>3000000</v>
      </c>
      <c r="H63" s="216" t="s">
        <v>48</v>
      </c>
      <c r="I63" s="227"/>
      <c r="K63" s="172"/>
    </row>
    <row r="64" spans="1:12" s="158" customFormat="1" ht="15.75">
      <c r="A64" s="260">
        <v>1</v>
      </c>
      <c r="B64" s="251">
        <v>4</v>
      </c>
      <c r="C64" s="263" t="s">
        <v>37</v>
      </c>
      <c r="D64" s="224">
        <v>5</v>
      </c>
      <c r="E64" s="224">
        <v>2</v>
      </c>
      <c r="F64" s="225" t="s">
        <v>43</v>
      </c>
      <c r="G64" s="226">
        <f>'1.4.2'!J47</f>
        <v>3000000</v>
      </c>
      <c r="H64" s="224"/>
      <c r="I64" s="219"/>
    </row>
    <row r="65" spans="1:12" s="169" customFormat="1" ht="31.5">
      <c r="A65" s="257">
        <v>1</v>
      </c>
      <c r="B65" s="248">
        <v>4</v>
      </c>
      <c r="C65" s="257" t="s">
        <v>39</v>
      </c>
      <c r="D65" s="216"/>
      <c r="E65" s="216"/>
      <c r="F65" s="258" t="s">
        <v>68</v>
      </c>
      <c r="G65" s="264">
        <f>G66</f>
        <v>1781900</v>
      </c>
      <c r="H65" s="216" t="s">
        <v>47</v>
      </c>
      <c r="I65" s="227"/>
      <c r="J65" s="169" t="s">
        <v>48</v>
      </c>
      <c r="K65" s="172">
        <f>SUM(K66:K102)</f>
        <v>1066260000</v>
      </c>
      <c r="L65" s="158"/>
    </row>
    <row r="66" spans="1:12" s="158" customFormat="1" ht="15.75">
      <c r="A66" s="260">
        <v>1</v>
      </c>
      <c r="B66" s="251">
        <v>4</v>
      </c>
      <c r="C66" s="260" t="s">
        <v>39</v>
      </c>
      <c r="D66" s="224">
        <v>5</v>
      </c>
      <c r="E66" s="224">
        <v>2</v>
      </c>
      <c r="F66" s="225" t="s">
        <v>43</v>
      </c>
      <c r="G66" s="226">
        <f>'1.4.3'!J48</f>
        <v>1781900</v>
      </c>
      <c r="H66" s="224"/>
      <c r="I66" s="219"/>
      <c r="J66" s="303"/>
      <c r="K66" s="302">
        <f>G61</f>
        <v>5000000</v>
      </c>
      <c r="L66" s="169" t="str">
        <f>F61</f>
        <v xml:space="preserve">Penyelenggaraan Musyawarah Perencanaan Desa/Pembahasan APBDes </v>
      </c>
    </row>
    <row r="67" spans="1:12" s="169" customFormat="1" ht="31.5">
      <c r="A67" s="257">
        <v>1</v>
      </c>
      <c r="B67" s="248">
        <v>4</v>
      </c>
      <c r="C67" s="261" t="s">
        <v>41</v>
      </c>
      <c r="D67" s="216"/>
      <c r="E67" s="216"/>
      <c r="F67" s="258" t="s">
        <v>69</v>
      </c>
      <c r="G67" s="262">
        <f>G68</f>
        <v>3589000</v>
      </c>
      <c r="H67" s="216" t="str">
        <f>'1.4.4'!$E$10</f>
        <v>ADD &amp; DBH</v>
      </c>
      <c r="I67" s="227"/>
      <c r="J67" s="304">
        <f>K66+K67</f>
        <v>8000000</v>
      </c>
      <c r="K67" s="172">
        <f>G63</f>
        <v>3000000</v>
      </c>
      <c r="L67" s="305" t="str">
        <f>F63</f>
        <v>Penyelenggaraan Musyawarah Desa lainnya</v>
      </c>
    </row>
    <row r="68" spans="1:12" s="158" customFormat="1" ht="15.75">
      <c r="A68" s="260">
        <v>1</v>
      </c>
      <c r="B68" s="251">
        <v>4</v>
      </c>
      <c r="C68" s="263" t="s">
        <v>41</v>
      </c>
      <c r="D68" s="224">
        <v>5</v>
      </c>
      <c r="E68" s="224">
        <v>2</v>
      </c>
      <c r="F68" s="225" t="s">
        <v>43</v>
      </c>
      <c r="G68" s="226">
        <f>'1.4.4'!J40</f>
        <v>3589000</v>
      </c>
      <c r="H68" s="224"/>
      <c r="I68" s="219"/>
      <c r="J68" s="302">
        <f>K73+K74+K80</f>
        <v>660000000</v>
      </c>
      <c r="K68" s="172">
        <f>G133</f>
        <v>44000000</v>
      </c>
      <c r="L68" s="305" t="str">
        <f>F133</f>
        <v>Penyelenggaraan Posyandu</v>
      </c>
    </row>
    <row r="69" spans="1:12" s="169" customFormat="1" ht="31.5" hidden="1" outlineLevel="1">
      <c r="A69" s="257">
        <v>1</v>
      </c>
      <c r="B69" s="248">
        <v>4</v>
      </c>
      <c r="C69" s="257" t="s">
        <v>45</v>
      </c>
      <c r="D69" s="216"/>
      <c r="E69" s="216"/>
      <c r="F69" s="249" t="s">
        <v>70</v>
      </c>
      <c r="G69" s="218">
        <f>G70</f>
        <v>0</v>
      </c>
      <c r="H69" s="216" t="s">
        <v>57</v>
      </c>
      <c r="I69" s="227"/>
    </row>
    <row r="70" spans="1:12" s="158" customFormat="1" ht="15.75" hidden="1" outlineLevel="1">
      <c r="A70" s="260">
        <v>1</v>
      </c>
      <c r="B70" s="251">
        <v>4</v>
      </c>
      <c r="C70" s="260" t="s">
        <v>45</v>
      </c>
      <c r="D70" s="224">
        <v>5</v>
      </c>
      <c r="E70" s="224">
        <v>2</v>
      </c>
      <c r="F70" s="225" t="s">
        <v>43</v>
      </c>
      <c r="G70" s="226">
        <f>'[1]1.4.5'!J20</f>
        <v>0</v>
      </c>
      <c r="H70" s="224"/>
      <c r="I70" s="219"/>
      <c r="K70" s="169"/>
      <c r="L70" s="169"/>
    </row>
    <row r="71" spans="1:12" s="169" customFormat="1" ht="15.75" hidden="1" outlineLevel="1">
      <c r="A71" s="265">
        <v>1</v>
      </c>
      <c r="B71" s="248">
        <v>4</v>
      </c>
      <c r="C71" s="266" t="s">
        <v>49</v>
      </c>
      <c r="D71" s="216"/>
      <c r="E71" s="216"/>
      <c r="F71" s="258" t="s">
        <v>71</v>
      </c>
      <c r="G71" s="262">
        <v>0</v>
      </c>
      <c r="H71" s="216" t="s">
        <v>57</v>
      </c>
      <c r="I71" s="227"/>
    </row>
    <row r="72" spans="1:12" s="158" customFormat="1" ht="15.75" hidden="1" outlineLevel="1">
      <c r="A72" s="267">
        <v>1</v>
      </c>
      <c r="B72" s="251">
        <v>4</v>
      </c>
      <c r="C72" s="268" t="s">
        <v>49</v>
      </c>
      <c r="D72" s="224">
        <v>5</v>
      </c>
      <c r="E72" s="224">
        <v>2</v>
      </c>
      <c r="F72" s="225" t="s">
        <v>43</v>
      </c>
      <c r="G72" s="226"/>
      <c r="H72" s="224"/>
      <c r="I72" s="219"/>
      <c r="J72" s="169"/>
      <c r="K72" s="169"/>
      <c r="L72" s="169"/>
    </row>
    <row r="73" spans="1:12" s="169" customFormat="1" ht="31.5" collapsed="1">
      <c r="A73" s="265">
        <v>1</v>
      </c>
      <c r="B73" s="248">
        <v>4</v>
      </c>
      <c r="C73" s="265" t="s">
        <v>51</v>
      </c>
      <c r="D73" s="216"/>
      <c r="E73" s="216"/>
      <c r="F73" s="258" t="s">
        <v>72</v>
      </c>
      <c r="G73" s="262">
        <f>G74</f>
        <v>1825000</v>
      </c>
      <c r="H73" s="216" t="str">
        <f>'1.4.7'!$E$10</f>
        <v>PAD</v>
      </c>
      <c r="I73" s="227"/>
      <c r="J73" s="172">
        <f>K85</f>
        <v>115260000</v>
      </c>
      <c r="K73" s="172">
        <f>G168</f>
        <v>0</v>
      </c>
      <c r="L73" s="305" t="str">
        <f>F168</f>
        <v>Pembangunan/Rehabilitasi/Peningkatan/Pengerasan Jalan Desa</v>
      </c>
    </row>
    <row r="74" spans="1:12" s="158" customFormat="1" ht="15.75">
      <c r="A74" s="267">
        <v>1</v>
      </c>
      <c r="B74" s="251">
        <v>4</v>
      </c>
      <c r="C74" s="267" t="s">
        <v>51</v>
      </c>
      <c r="D74" s="224">
        <v>5</v>
      </c>
      <c r="E74" s="224">
        <v>2</v>
      </c>
      <c r="F74" s="225" t="s">
        <v>43</v>
      </c>
      <c r="G74" s="226">
        <f>'1.4.7'!J42</f>
        <v>1825000</v>
      </c>
      <c r="H74" s="224"/>
      <c r="I74" s="219"/>
      <c r="J74" s="172">
        <f>K101+K102</f>
        <v>200000000</v>
      </c>
      <c r="K74" s="172">
        <f>G170</f>
        <v>660000000</v>
      </c>
      <c r="L74" s="169" t="str">
        <f>F170</f>
        <v>Pembangunan/Rehabilitasi/Peningkatan/Pengerasan Jalan Lingkungan Permukiman/Gang</v>
      </c>
    </row>
    <row r="75" spans="1:12" s="169" customFormat="1" ht="15.75" hidden="1" outlineLevel="1">
      <c r="A75" s="257">
        <v>1</v>
      </c>
      <c r="B75" s="248">
        <v>4</v>
      </c>
      <c r="C75" s="261" t="s">
        <v>73</v>
      </c>
      <c r="D75" s="216"/>
      <c r="E75" s="216"/>
      <c r="F75" s="249" t="s">
        <v>74</v>
      </c>
      <c r="G75" s="218">
        <v>0</v>
      </c>
      <c r="H75" s="216" t="s">
        <v>57</v>
      </c>
      <c r="I75" s="227"/>
      <c r="J75" s="158"/>
    </row>
    <row r="76" spans="1:12" s="169" customFormat="1" ht="15.75" hidden="1" outlineLevel="1">
      <c r="A76" s="260">
        <v>1</v>
      </c>
      <c r="B76" s="251">
        <v>4</v>
      </c>
      <c r="C76" s="263" t="s">
        <v>73</v>
      </c>
      <c r="D76" s="224">
        <v>5</v>
      </c>
      <c r="E76" s="224">
        <v>2</v>
      </c>
      <c r="F76" s="225" t="s">
        <v>43</v>
      </c>
      <c r="G76" s="226"/>
      <c r="H76" s="224"/>
      <c r="I76" s="227"/>
    </row>
    <row r="77" spans="1:12" s="158" customFormat="1" ht="15.75" hidden="1" outlineLevel="1">
      <c r="A77" s="260">
        <v>1</v>
      </c>
      <c r="B77" s="251">
        <v>4</v>
      </c>
      <c r="C77" s="263" t="s">
        <v>73</v>
      </c>
      <c r="D77" s="224">
        <v>5</v>
      </c>
      <c r="E77" s="224">
        <v>3</v>
      </c>
      <c r="F77" s="225" t="s">
        <v>55</v>
      </c>
      <c r="G77" s="226"/>
      <c r="H77" s="224"/>
      <c r="I77" s="219"/>
      <c r="K77" s="169"/>
      <c r="L77" s="169"/>
    </row>
    <row r="78" spans="1:12" s="169" customFormat="1" ht="31.5" hidden="1" outlineLevel="1">
      <c r="A78" s="265">
        <v>1</v>
      </c>
      <c r="B78" s="248">
        <v>4</v>
      </c>
      <c r="C78" s="265" t="s">
        <v>75</v>
      </c>
      <c r="D78" s="216"/>
      <c r="E78" s="216"/>
      <c r="F78" s="258" t="s">
        <v>76</v>
      </c>
      <c r="G78" s="262">
        <v>0</v>
      </c>
      <c r="H78" s="216" t="s">
        <v>57</v>
      </c>
      <c r="I78" s="227"/>
    </row>
    <row r="79" spans="1:12" s="158" customFormat="1" ht="15.75" hidden="1" outlineLevel="1">
      <c r="A79" s="267">
        <v>1</v>
      </c>
      <c r="B79" s="251">
        <v>4</v>
      </c>
      <c r="C79" s="267" t="s">
        <v>75</v>
      </c>
      <c r="D79" s="224">
        <v>5</v>
      </c>
      <c r="E79" s="224">
        <v>2</v>
      </c>
      <c r="F79" s="225" t="s">
        <v>43</v>
      </c>
      <c r="G79" s="226"/>
      <c r="H79" s="224"/>
      <c r="I79" s="219"/>
      <c r="K79" s="169"/>
      <c r="L79" s="169"/>
    </row>
    <row r="80" spans="1:12" s="169" customFormat="1" ht="47.25" collapsed="1">
      <c r="A80" s="265">
        <v>1</v>
      </c>
      <c r="B80" s="248">
        <v>4</v>
      </c>
      <c r="C80" s="266" t="s">
        <v>77</v>
      </c>
      <c r="D80" s="216"/>
      <c r="E80" s="216"/>
      <c r="F80" s="258" t="s">
        <v>78</v>
      </c>
      <c r="G80" s="262">
        <f>G81</f>
        <v>1100000</v>
      </c>
      <c r="H80" s="216" t="str">
        <f>'1,4,10'!E10</f>
        <v>ADD</v>
      </c>
      <c r="I80" s="227"/>
      <c r="K80" s="172">
        <f>G176-40000000</f>
        <v>0</v>
      </c>
      <c r="L80" s="169" t="str">
        <f>F176</f>
        <v>Pembangunan/Rehabilitasi/Peningkatan Prasarana Jalan Desa (Gorong-gorong, Selokan, Box/Slab Culvert, Drainase, Prasarana Jalan lain)</v>
      </c>
    </row>
    <row r="81" spans="1:12" s="158" customFormat="1" ht="15.75">
      <c r="A81" s="267">
        <v>1</v>
      </c>
      <c r="B81" s="251">
        <v>4</v>
      </c>
      <c r="C81" s="268" t="s">
        <v>77</v>
      </c>
      <c r="D81" s="224">
        <v>5</v>
      </c>
      <c r="E81" s="224">
        <v>2</v>
      </c>
      <c r="F81" s="225" t="s">
        <v>43</v>
      </c>
      <c r="G81" s="226">
        <f>'1,4,10'!J20</f>
        <v>1100000</v>
      </c>
      <c r="H81" s="224"/>
      <c r="I81" s="219"/>
      <c r="K81" s="172">
        <f>G239</f>
        <v>35000000</v>
      </c>
      <c r="L81" s="169" t="str">
        <f>F239</f>
        <v>Pengelolaan dan Pembuatan Jaringan/Instalasi Komunikasi dan Informasi Lokal Desal</v>
      </c>
    </row>
    <row r="82" spans="1:12" s="169" customFormat="1" ht="47.25" outlineLevel="1">
      <c r="A82" s="265">
        <v>1</v>
      </c>
      <c r="B82" s="248">
        <v>4</v>
      </c>
      <c r="C82" s="265" t="s">
        <v>79</v>
      </c>
      <c r="D82" s="216"/>
      <c r="E82" s="216"/>
      <c r="F82" s="258" t="s">
        <v>80</v>
      </c>
      <c r="G82" s="262">
        <f>G83</f>
        <v>1000000</v>
      </c>
      <c r="H82" s="216" t="s">
        <v>44</v>
      </c>
      <c r="I82" s="227"/>
    </row>
    <row r="83" spans="1:12" s="169" customFormat="1" ht="15.75" outlineLevel="1">
      <c r="A83" s="267">
        <v>1</v>
      </c>
      <c r="B83" s="251">
        <v>4</v>
      </c>
      <c r="C83" s="267" t="s">
        <v>79</v>
      </c>
      <c r="D83" s="224">
        <v>5</v>
      </c>
      <c r="E83" s="224">
        <v>2</v>
      </c>
      <c r="F83" s="225" t="s">
        <v>43</v>
      </c>
      <c r="G83" s="226">
        <f>'1.4.11'!J19</f>
        <v>1000000</v>
      </c>
      <c r="H83" s="224"/>
      <c r="I83" s="269"/>
      <c r="J83" s="158"/>
    </row>
    <row r="84" spans="1:12" s="169" customFormat="1" ht="15.75">
      <c r="A84" s="875"/>
      <c r="B84" s="876"/>
      <c r="C84" s="876"/>
      <c r="D84" s="876"/>
      <c r="E84" s="876"/>
      <c r="F84" s="876"/>
      <c r="G84" s="876"/>
      <c r="H84" s="877"/>
      <c r="I84" s="219"/>
      <c r="K84" s="172">
        <f>G272</f>
        <v>4000000</v>
      </c>
      <c r="L84" s="169" t="str">
        <f>F309</f>
        <v>Pelatihan Pembinaan Lembaga Kemasyarakatan</v>
      </c>
    </row>
    <row r="85" spans="1:12" s="169" customFormat="1" ht="16.5" customHeight="1">
      <c r="A85" s="265">
        <v>1</v>
      </c>
      <c r="B85" s="248">
        <v>5</v>
      </c>
      <c r="C85" s="261"/>
      <c r="D85" s="216"/>
      <c r="E85" s="216"/>
      <c r="F85" s="270" t="s">
        <v>81</v>
      </c>
      <c r="G85" s="262">
        <v>0</v>
      </c>
      <c r="H85" s="216"/>
      <c r="I85" s="219"/>
      <c r="J85" s="158"/>
      <c r="K85" s="172">
        <f>G403</f>
        <v>115260000</v>
      </c>
      <c r="L85" s="305" t="str">
        <f>F403</f>
        <v>Pengeluaran Pembiayaan</v>
      </c>
    </row>
    <row r="86" spans="1:12" s="169" customFormat="1" ht="15.75" hidden="1" outlineLevel="1">
      <c r="A86" s="265">
        <v>1</v>
      </c>
      <c r="B86" s="248">
        <v>5</v>
      </c>
      <c r="C86" s="266" t="s">
        <v>34</v>
      </c>
      <c r="D86" s="216"/>
      <c r="E86" s="216"/>
      <c r="F86" s="258" t="s">
        <v>82</v>
      </c>
      <c r="G86" s="262">
        <v>0</v>
      </c>
      <c r="H86" s="216" t="s">
        <v>57</v>
      </c>
      <c r="I86" s="227"/>
    </row>
    <row r="87" spans="1:12" s="158" customFormat="1" ht="15.75" hidden="1" outlineLevel="1">
      <c r="A87" s="267">
        <v>1</v>
      </c>
      <c r="B87" s="251">
        <v>5</v>
      </c>
      <c r="C87" s="268" t="s">
        <v>34</v>
      </c>
      <c r="D87" s="224">
        <v>5</v>
      </c>
      <c r="E87" s="224">
        <v>3</v>
      </c>
      <c r="F87" s="225" t="s">
        <v>55</v>
      </c>
      <c r="G87" s="226"/>
      <c r="H87" s="224"/>
      <c r="I87" s="219"/>
      <c r="K87" s="169"/>
      <c r="L87" s="169"/>
    </row>
    <row r="88" spans="1:12" s="169" customFormat="1" ht="15.75" hidden="1" outlineLevel="1">
      <c r="A88" s="265">
        <v>1</v>
      </c>
      <c r="B88" s="248">
        <v>5</v>
      </c>
      <c r="C88" s="266" t="s">
        <v>37</v>
      </c>
      <c r="D88" s="216"/>
      <c r="E88" s="216"/>
      <c r="F88" s="258" t="s">
        <v>83</v>
      </c>
      <c r="G88" s="262">
        <v>0</v>
      </c>
      <c r="H88" s="216" t="s">
        <v>57</v>
      </c>
      <c r="I88" s="227"/>
      <c r="J88" s="158"/>
    </row>
    <row r="89" spans="1:12" s="158" customFormat="1" ht="15.75" hidden="1" outlineLevel="1">
      <c r="A89" s="267">
        <v>1</v>
      </c>
      <c r="B89" s="251">
        <v>5</v>
      </c>
      <c r="C89" s="268" t="s">
        <v>37</v>
      </c>
      <c r="D89" s="224">
        <v>5</v>
      </c>
      <c r="E89" s="224">
        <v>2</v>
      </c>
      <c r="F89" s="225" t="s">
        <v>43</v>
      </c>
      <c r="G89" s="226"/>
      <c r="H89" s="224"/>
      <c r="I89" s="219"/>
      <c r="J89" s="169"/>
      <c r="K89" s="169"/>
      <c r="L89" s="169"/>
    </row>
    <row r="90" spans="1:12" s="169" customFormat="1" ht="31.5" hidden="1" outlineLevel="1">
      <c r="A90" s="265">
        <v>1</v>
      </c>
      <c r="B90" s="248">
        <v>5</v>
      </c>
      <c r="C90" s="266" t="s">
        <v>39</v>
      </c>
      <c r="D90" s="216"/>
      <c r="E90" s="216"/>
      <c r="F90" s="258" t="s">
        <v>84</v>
      </c>
      <c r="G90" s="262">
        <v>0</v>
      </c>
      <c r="H90" s="216" t="s">
        <v>57</v>
      </c>
      <c r="I90" s="227"/>
    </row>
    <row r="91" spans="1:12" s="158" customFormat="1" ht="15.75" hidden="1" outlineLevel="1">
      <c r="A91" s="267">
        <v>1</v>
      </c>
      <c r="B91" s="251">
        <v>5</v>
      </c>
      <c r="C91" s="268" t="s">
        <v>39</v>
      </c>
      <c r="D91" s="224">
        <v>5</v>
      </c>
      <c r="E91" s="224">
        <v>2</v>
      </c>
      <c r="F91" s="225" t="s">
        <v>43</v>
      </c>
      <c r="G91" s="226"/>
      <c r="H91" s="224"/>
      <c r="I91" s="219"/>
      <c r="K91" s="169"/>
      <c r="L91" s="169"/>
    </row>
    <row r="92" spans="1:12" s="169" customFormat="1" ht="15.75" hidden="1" outlineLevel="1">
      <c r="A92" s="265">
        <v>1</v>
      </c>
      <c r="B92" s="248">
        <v>5</v>
      </c>
      <c r="C92" s="266" t="s">
        <v>41</v>
      </c>
      <c r="D92" s="216"/>
      <c r="E92" s="216"/>
      <c r="F92" s="258" t="s">
        <v>85</v>
      </c>
      <c r="G92" s="262">
        <v>0</v>
      </c>
      <c r="H92" s="216" t="s">
        <v>57</v>
      </c>
      <c r="I92" s="227"/>
    </row>
    <row r="93" spans="1:12" s="158" customFormat="1" ht="15.75" hidden="1" outlineLevel="1">
      <c r="A93" s="267">
        <v>1</v>
      </c>
      <c r="B93" s="251">
        <v>5</v>
      </c>
      <c r="C93" s="268" t="s">
        <v>41</v>
      </c>
      <c r="D93" s="224">
        <v>5</v>
      </c>
      <c r="E93" s="224">
        <v>2</v>
      </c>
      <c r="F93" s="225" t="s">
        <v>43</v>
      </c>
      <c r="G93" s="226"/>
      <c r="H93" s="224"/>
      <c r="I93" s="219"/>
      <c r="K93" s="169"/>
      <c r="L93" s="169"/>
    </row>
    <row r="94" spans="1:12" s="169" customFormat="1" ht="15.75" hidden="1" outlineLevel="1">
      <c r="A94" s="265">
        <v>1</v>
      </c>
      <c r="B94" s="248">
        <v>5</v>
      </c>
      <c r="C94" s="266" t="s">
        <v>45</v>
      </c>
      <c r="D94" s="216"/>
      <c r="E94" s="216"/>
      <c r="F94" s="258" t="s">
        <v>86</v>
      </c>
      <c r="G94" s="262">
        <v>0</v>
      </c>
      <c r="H94" s="216" t="s">
        <v>57</v>
      </c>
      <c r="I94" s="227"/>
    </row>
    <row r="95" spans="1:12" s="158" customFormat="1" ht="15.75" hidden="1" outlineLevel="1">
      <c r="A95" s="267">
        <v>1</v>
      </c>
      <c r="B95" s="251">
        <v>5</v>
      </c>
      <c r="C95" s="268" t="s">
        <v>45</v>
      </c>
      <c r="D95" s="224">
        <v>5</v>
      </c>
      <c r="E95" s="224">
        <v>2</v>
      </c>
      <c r="F95" s="225" t="s">
        <v>43</v>
      </c>
      <c r="G95" s="226"/>
      <c r="H95" s="224"/>
      <c r="I95" s="219"/>
      <c r="K95" s="169"/>
      <c r="L95" s="169"/>
    </row>
    <row r="96" spans="1:12" s="169" customFormat="1" ht="31.5" hidden="1" outlineLevel="1">
      <c r="A96" s="265">
        <v>1</v>
      </c>
      <c r="B96" s="248">
        <v>5</v>
      </c>
      <c r="C96" s="266" t="s">
        <v>49</v>
      </c>
      <c r="D96" s="216"/>
      <c r="E96" s="216"/>
      <c r="F96" s="258" t="s">
        <v>87</v>
      </c>
      <c r="G96" s="262">
        <v>0</v>
      </c>
      <c r="H96" s="216" t="s">
        <v>57</v>
      </c>
      <c r="I96" s="227"/>
    </row>
    <row r="97" spans="1:20" s="158" customFormat="1" ht="15.75" hidden="1" outlineLevel="1">
      <c r="A97" s="267">
        <v>1</v>
      </c>
      <c r="B97" s="251">
        <v>5</v>
      </c>
      <c r="C97" s="268" t="s">
        <v>49</v>
      </c>
      <c r="D97" s="224">
        <v>5</v>
      </c>
      <c r="E97" s="224">
        <v>2</v>
      </c>
      <c r="F97" s="225" t="s">
        <v>43</v>
      </c>
      <c r="G97" s="226"/>
      <c r="H97" s="224" t="s">
        <v>57</v>
      </c>
      <c r="I97" s="219"/>
      <c r="J97" s="169"/>
      <c r="K97" s="169"/>
      <c r="L97" s="169"/>
    </row>
    <row r="98" spans="1:20" s="169" customFormat="1" ht="31.5" hidden="1" outlineLevel="1">
      <c r="A98" s="265">
        <v>1</v>
      </c>
      <c r="B98" s="248">
        <v>5</v>
      </c>
      <c r="C98" s="266" t="s">
        <v>51</v>
      </c>
      <c r="D98" s="216"/>
      <c r="E98" s="216"/>
      <c r="F98" s="258" t="s">
        <v>88</v>
      </c>
      <c r="G98" s="262">
        <v>0</v>
      </c>
      <c r="H98" s="216" t="s">
        <v>57</v>
      </c>
      <c r="I98" s="227"/>
    </row>
    <row r="99" spans="1:20" s="169" customFormat="1" ht="15.75" hidden="1" outlineLevel="1">
      <c r="A99" s="267">
        <v>1</v>
      </c>
      <c r="B99" s="251">
        <v>5</v>
      </c>
      <c r="C99" s="268" t="s">
        <v>51</v>
      </c>
      <c r="D99" s="224">
        <v>5</v>
      </c>
      <c r="E99" s="224">
        <v>2</v>
      </c>
      <c r="F99" s="225" t="s">
        <v>43</v>
      </c>
      <c r="G99" s="226"/>
      <c r="H99" s="224"/>
    </row>
    <row r="100" spans="1:20" s="169" customFormat="1" ht="15.75" hidden="1" outlineLevel="1">
      <c r="A100" s="267">
        <v>1</v>
      </c>
      <c r="B100" s="251">
        <v>5</v>
      </c>
      <c r="C100" s="268" t="s">
        <v>51</v>
      </c>
      <c r="D100" s="224">
        <v>5</v>
      </c>
      <c r="E100" s="224">
        <v>3</v>
      </c>
      <c r="F100" s="225" t="s">
        <v>55</v>
      </c>
      <c r="G100" s="226"/>
      <c r="H100" s="224"/>
      <c r="I100" s="271"/>
      <c r="J100" s="158"/>
    </row>
    <row r="101" spans="1:20" s="169" customFormat="1" ht="15.75" collapsed="1">
      <c r="A101" s="267"/>
      <c r="B101" s="251"/>
      <c r="C101" s="268"/>
      <c r="D101" s="224"/>
      <c r="E101" s="224"/>
      <c r="F101" s="225"/>
      <c r="G101" s="272"/>
      <c r="H101" s="224"/>
      <c r="I101" s="271"/>
      <c r="K101" s="172">
        <f>G324</f>
        <v>100000000</v>
      </c>
      <c r="L101" s="169" t="str">
        <f>F324</f>
        <v>Bantuan Perikanan (Bibit/Pakan/dst)</v>
      </c>
    </row>
    <row r="102" spans="1:20" ht="15.75">
      <c r="A102" s="216">
        <v>2</v>
      </c>
      <c r="B102" s="237"/>
      <c r="C102" s="237"/>
      <c r="D102" s="216"/>
      <c r="E102" s="216"/>
      <c r="F102" s="217" t="s">
        <v>340</v>
      </c>
      <c r="G102" s="262">
        <f>G104+G129+G151+G189+G225+G234+G243+G249</f>
        <v>839000000</v>
      </c>
      <c r="H102" s="216"/>
      <c r="I102" s="273"/>
      <c r="J102" s="158"/>
      <c r="K102" s="172">
        <f>G330</f>
        <v>100000000</v>
      </c>
      <c r="L102" s="169" t="str">
        <f>F330</f>
        <v>Peningkatan Produksi Tanaman Pangan (Alat Produksi dan pengolahan pertanian, penggilingan Padi/jagung, dll)</v>
      </c>
    </row>
    <row r="103" spans="1:20" ht="5.25" customHeight="1">
      <c r="A103" s="234"/>
      <c r="B103" s="274"/>
      <c r="C103" s="274"/>
      <c r="D103" s="234"/>
      <c r="E103" s="234"/>
      <c r="F103" s="235"/>
      <c r="G103" s="275"/>
      <c r="H103" s="234"/>
      <c r="I103" s="271"/>
      <c r="J103" s="158"/>
      <c r="K103" s="169"/>
      <c r="L103" s="169"/>
    </row>
    <row r="104" spans="1:20" ht="15.75">
      <c r="A104" s="216">
        <v>2</v>
      </c>
      <c r="B104" s="237">
        <v>1</v>
      </c>
      <c r="C104" s="237"/>
      <c r="D104" s="216"/>
      <c r="E104" s="216"/>
      <c r="F104" s="217" t="s">
        <v>341</v>
      </c>
      <c r="G104" s="262">
        <f>G105+G108+G110+G112+G114+G116+G118+G120+G123+G126</f>
        <v>20000000</v>
      </c>
      <c r="H104" s="216"/>
      <c r="I104" s="273"/>
      <c r="J104" s="169"/>
      <c r="K104" s="301"/>
      <c r="L104" s="305"/>
    </row>
    <row r="105" spans="1:20" ht="47.25">
      <c r="A105" s="247">
        <v>2</v>
      </c>
      <c r="B105" s="248">
        <v>1</v>
      </c>
      <c r="C105" s="248" t="s">
        <v>34</v>
      </c>
      <c r="D105" s="216"/>
      <c r="E105" s="216"/>
      <c r="F105" s="258" t="s">
        <v>342</v>
      </c>
      <c r="G105" s="262">
        <f>SUM(G106:G107)</f>
        <v>10000000</v>
      </c>
      <c r="H105" s="216"/>
      <c r="I105" s="271"/>
      <c r="J105" s="158"/>
      <c r="K105" s="301"/>
      <c r="L105" s="305"/>
    </row>
    <row r="106" spans="1:20" ht="15.75">
      <c r="A106" s="250">
        <v>2</v>
      </c>
      <c r="B106" s="251">
        <v>1</v>
      </c>
      <c r="C106" s="251" t="s">
        <v>34</v>
      </c>
      <c r="D106" s="224">
        <v>5</v>
      </c>
      <c r="E106" s="224">
        <v>2</v>
      </c>
      <c r="F106" s="225" t="s">
        <v>43</v>
      </c>
      <c r="G106" s="272">
        <f>'2.1.1'!J20</f>
        <v>10000000</v>
      </c>
      <c r="H106" s="224"/>
      <c r="I106" s="273"/>
      <c r="J106" s="169" t="s">
        <v>44</v>
      </c>
      <c r="K106" s="301"/>
    </row>
    <row r="107" spans="1:20" ht="15.75">
      <c r="A107" s="250">
        <v>2</v>
      </c>
      <c r="B107" s="251">
        <v>1</v>
      </c>
      <c r="C107" s="251" t="s">
        <v>34</v>
      </c>
      <c r="D107" s="224">
        <v>5</v>
      </c>
      <c r="E107" s="224">
        <v>3</v>
      </c>
      <c r="F107" s="225" t="s">
        <v>55</v>
      </c>
      <c r="G107" s="272">
        <v>0</v>
      </c>
      <c r="H107" s="224"/>
      <c r="I107" s="271"/>
      <c r="J107" s="158"/>
      <c r="K107" s="301">
        <f>G25-12000000</f>
        <v>48000000</v>
      </c>
      <c r="L107" s="94" t="str">
        <f>F25</f>
        <v>Penyediaan Penghasilan Tetap dan Tunjangan Kepala Desa</v>
      </c>
    </row>
    <row r="108" spans="1:20" ht="31.5" hidden="1" outlineLevel="1">
      <c r="A108" s="216">
        <v>2</v>
      </c>
      <c r="B108" s="248">
        <v>1</v>
      </c>
      <c r="C108" s="248" t="s">
        <v>37</v>
      </c>
      <c r="D108" s="216"/>
      <c r="E108" s="216"/>
      <c r="F108" s="258" t="s">
        <v>343</v>
      </c>
      <c r="G108" s="262">
        <f>G109</f>
        <v>0</v>
      </c>
      <c r="H108" s="216" t="str">
        <f>'[2]2.1.2'!$E$10</f>
        <v>-</v>
      </c>
      <c r="I108" s="273"/>
      <c r="J108" s="169"/>
    </row>
    <row r="109" spans="1:20" ht="15.75" hidden="1" outlineLevel="1">
      <c r="A109" s="224">
        <v>2</v>
      </c>
      <c r="B109" s="251">
        <v>1</v>
      </c>
      <c r="C109" s="251" t="s">
        <v>37</v>
      </c>
      <c r="D109" s="224">
        <v>5</v>
      </c>
      <c r="E109" s="224">
        <v>2</v>
      </c>
      <c r="F109" s="225" t="s">
        <v>43</v>
      </c>
      <c r="G109" s="272">
        <v>0</v>
      </c>
      <c r="H109" s="224"/>
      <c r="I109" s="94"/>
      <c r="J109" s="158"/>
      <c r="M109" s="169"/>
      <c r="N109" s="273"/>
      <c r="O109" s="273"/>
      <c r="P109" s="273"/>
      <c r="R109" s="158"/>
      <c r="S109" s="158"/>
      <c r="T109" s="158"/>
    </row>
    <row r="110" spans="1:20" ht="31.5" hidden="1" outlineLevel="1">
      <c r="A110" s="247">
        <v>2</v>
      </c>
      <c r="B110" s="248">
        <v>1</v>
      </c>
      <c r="C110" s="248" t="s">
        <v>39</v>
      </c>
      <c r="D110" s="216"/>
      <c r="E110" s="216"/>
      <c r="F110" s="258" t="s">
        <v>344</v>
      </c>
      <c r="G110" s="262">
        <f>G111</f>
        <v>0</v>
      </c>
      <c r="H110" s="216" t="str">
        <f>'[2]2.1.3'!$E$10</f>
        <v>-</v>
      </c>
      <c r="I110" s="94"/>
      <c r="J110" s="169"/>
      <c r="M110" s="169"/>
      <c r="N110" s="273"/>
      <c r="O110" s="273"/>
      <c r="P110" s="273"/>
      <c r="R110" s="169"/>
      <c r="S110" s="169"/>
      <c r="T110" s="169"/>
    </row>
    <row r="111" spans="1:20" ht="15.75" hidden="1" outlineLevel="1">
      <c r="A111" s="250">
        <v>2</v>
      </c>
      <c r="B111" s="251">
        <v>1</v>
      </c>
      <c r="C111" s="251" t="s">
        <v>39</v>
      </c>
      <c r="D111" s="224">
        <v>5</v>
      </c>
      <c r="E111" s="224">
        <v>2</v>
      </c>
      <c r="F111" s="225" t="s">
        <v>43</v>
      </c>
      <c r="G111" s="272">
        <f>'[2]2.1.3'!J17</f>
        <v>0</v>
      </c>
      <c r="H111" s="224"/>
      <c r="I111" s="94"/>
      <c r="K111" s="276"/>
      <c r="M111" s="169"/>
      <c r="N111" s="273"/>
      <c r="O111" s="273"/>
      <c r="P111" s="273"/>
      <c r="R111" s="169"/>
      <c r="S111" s="169"/>
      <c r="T111" s="169"/>
    </row>
    <row r="112" spans="1:20" ht="47.25" hidden="1" outlineLevel="1">
      <c r="A112" s="247">
        <v>2</v>
      </c>
      <c r="B112" s="248">
        <v>1</v>
      </c>
      <c r="C112" s="248" t="s">
        <v>41</v>
      </c>
      <c r="D112" s="216"/>
      <c r="E112" s="216"/>
      <c r="F112" s="258" t="s">
        <v>345</v>
      </c>
      <c r="G112" s="262">
        <f>G113</f>
        <v>0</v>
      </c>
      <c r="H112" s="216" t="str">
        <f>'[2]2.1.4'!$E$11</f>
        <v>-</v>
      </c>
      <c r="I112" s="94"/>
      <c r="K112" s="276"/>
      <c r="N112" s="277"/>
      <c r="O112" s="277"/>
      <c r="P112" s="277"/>
      <c r="R112" s="169"/>
      <c r="S112" s="169"/>
      <c r="T112" s="169"/>
    </row>
    <row r="113" spans="1:20" ht="15.75" hidden="1" outlineLevel="1">
      <c r="A113" s="250">
        <v>2</v>
      </c>
      <c r="B113" s="251">
        <v>1</v>
      </c>
      <c r="C113" s="251" t="s">
        <v>41</v>
      </c>
      <c r="D113" s="224">
        <v>5</v>
      </c>
      <c r="E113" s="224">
        <v>2</v>
      </c>
      <c r="F113" s="225" t="s">
        <v>43</v>
      </c>
      <c r="G113" s="272">
        <f>'[2]2.1.4'!J18</f>
        <v>0</v>
      </c>
      <c r="H113" s="224"/>
      <c r="I113" s="94"/>
      <c r="K113" s="276"/>
      <c r="L113" s="276"/>
      <c r="N113" s="277"/>
      <c r="O113" s="277"/>
      <c r="P113" s="277"/>
      <c r="R113" s="169"/>
      <c r="S113" s="169"/>
      <c r="T113" s="169"/>
    </row>
    <row r="114" spans="1:20" ht="47.25" hidden="1" outlineLevel="1">
      <c r="A114" s="247">
        <v>2</v>
      </c>
      <c r="B114" s="248">
        <v>1</v>
      </c>
      <c r="C114" s="248" t="s">
        <v>45</v>
      </c>
      <c r="D114" s="216"/>
      <c r="E114" s="216"/>
      <c r="F114" s="258" t="s">
        <v>346</v>
      </c>
      <c r="G114" s="262">
        <f>G115</f>
        <v>0</v>
      </c>
      <c r="H114" s="216" t="str">
        <f>'[2]2.1.5'!$E$11</f>
        <v>-</v>
      </c>
      <c r="I114" s="94"/>
      <c r="K114" s="276"/>
      <c r="L114" s="276"/>
      <c r="N114" s="277"/>
      <c r="O114" s="277"/>
      <c r="P114" s="277"/>
    </row>
    <row r="115" spans="1:20" ht="15.75" hidden="1" outlineLevel="1">
      <c r="A115" s="250">
        <v>2</v>
      </c>
      <c r="B115" s="251">
        <v>1</v>
      </c>
      <c r="C115" s="251" t="s">
        <v>45</v>
      </c>
      <c r="D115" s="224">
        <v>5</v>
      </c>
      <c r="E115" s="224">
        <v>2</v>
      </c>
      <c r="F115" s="225" t="s">
        <v>43</v>
      </c>
      <c r="G115" s="272">
        <f>'[2]2.1.5'!J18</f>
        <v>0</v>
      </c>
      <c r="H115" s="224"/>
      <c r="I115" s="94"/>
      <c r="K115" s="276"/>
      <c r="L115" s="276"/>
      <c r="N115" s="277"/>
      <c r="O115" s="277"/>
      <c r="P115" s="277"/>
    </row>
    <row r="116" spans="1:20" ht="78.75" hidden="1" outlineLevel="1">
      <c r="A116" s="247">
        <v>2</v>
      </c>
      <c r="B116" s="248">
        <v>1</v>
      </c>
      <c r="C116" s="248" t="s">
        <v>49</v>
      </c>
      <c r="D116" s="216"/>
      <c r="E116" s="216"/>
      <c r="F116" s="258" t="s">
        <v>347</v>
      </c>
      <c r="G116" s="262">
        <f>G117</f>
        <v>0</v>
      </c>
      <c r="H116" s="216" t="str">
        <f>'[2]2.1.6'!$E$11</f>
        <v>-</v>
      </c>
      <c r="I116" s="94"/>
      <c r="K116" s="276"/>
      <c r="L116" s="276"/>
      <c r="N116" s="277"/>
      <c r="O116" s="277"/>
      <c r="P116" s="277"/>
    </row>
    <row r="117" spans="1:20" ht="15.75" hidden="1" outlineLevel="1">
      <c r="A117" s="250">
        <v>2</v>
      </c>
      <c r="B117" s="251">
        <v>1</v>
      </c>
      <c r="C117" s="251" t="s">
        <v>49</v>
      </c>
      <c r="D117" s="224">
        <v>5</v>
      </c>
      <c r="E117" s="224">
        <v>3</v>
      </c>
      <c r="F117" s="225" t="s">
        <v>55</v>
      </c>
      <c r="G117" s="272">
        <f>'[2]2.1.6'!J18</f>
        <v>0</v>
      </c>
      <c r="H117" s="224"/>
      <c r="I117" s="94"/>
      <c r="K117" s="276"/>
      <c r="L117" s="276"/>
      <c r="N117" s="277"/>
      <c r="O117" s="277"/>
      <c r="P117" s="277"/>
    </row>
    <row r="118" spans="1:20" ht="47.25" collapsed="1">
      <c r="A118" s="247">
        <v>2</v>
      </c>
      <c r="B118" s="248">
        <v>1</v>
      </c>
      <c r="C118" s="248" t="s">
        <v>51</v>
      </c>
      <c r="D118" s="216"/>
      <c r="E118" s="216"/>
      <c r="F118" s="258" t="s">
        <v>348</v>
      </c>
      <c r="G118" s="262">
        <f>G119</f>
        <v>10000000</v>
      </c>
      <c r="H118" s="216" t="str">
        <f>'2.1.7'!E11</f>
        <v>BANPROV</v>
      </c>
      <c r="I118" s="94"/>
      <c r="J118" s="301"/>
      <c r="K118" s="309">
        <f>G27-9600000</f>
        <v>155400000</v>
      </c>
      <c r="L118" s="276" t="str">
        <f>F27</f>
        <v>Penyediaan Penghasilan Tetap dan Tunjangan Perangkat Desa</v>
      </c>
      <c r="N118" s="277"/>
      <c r="O118" s="277"/>
      <c r="P118" s="277"/>
    </row>
    <row r="119" spans="1:20" ht="15.75">
      <c r="A119" s="250">
        <v>2</v>
      </c>
      <c r="B119" s="251">
        <v>1</v>
      </c>
      <c r="C119" s="251" t="s">
        <v>51</v>
      </c>
      <c r="D119" s="224">
        <v>5</v>
      </c>
      <c r="E119" s="224">
        <v>3</v>
      </c>
      <c r="F119" s="225" t="s">
        <v>55</v>
      </c>
      <c r="G119" s="272">
        <f>'2.1.7'!J20</f>
        <v>10000000</v>
      </c>
      <c r="H119" s="224"/>
      <c r="I119" s="94"/>
      <c r="J119" s="301"/>
      <c r="K119" s="309"/>
      <c r="L119" s="307"/>
      <c r="N119" s="277"/>
      <c r="O119" s="277"/>
      <c r="P119" s="277"/>
    </row>
    <row r="120" spans="1:20" ht="15.75" hidden="1" outlineLevel="1">
      <c r="A120" s="247">
        <v>2</v>
      </c>
      <c r="B120" s="248">
        <v>1</v>
      </c>
      <c r="C120" s="248" t="s">
        <v>73</v>
      </c>
      <c r="D120" s="216"/>
      <c r="E120" s="216"/>
      <c r="F120" s="258" t="s">
        <v>349</v>
      </c>
      <c r="G120" s="262">
        <v>0</v>
      </c>
      <c r="H120" s="216" t="str">
        <f>'[2]2.1.8'!$E$10</f>
        <v>-</v>
      </c>
      <c r="I120" s="94"/>
      <c r="K120" s="276"/>
      <c r="L120" s="307"/>
      <c r="N120" s="277"/>
      <c r="O120" s="277"/>
      <c r="P120" s="277"/>
    </row>
    <row r="121" spans="1:20" ht="15.75" hidden="1" outlineLevel="1">
      <c r="A121" s="250">
        <v>2</v>
      </c>
      <c r="B121" s="251">
        <v>1</v>
      </c>
      <c r="C121" s="251" t="s">
        <v>73</v>
      </c>
      <c r="D121" s="224">
        <v>5</v>
      </c>
      <c r="E121" s="224">
        <v>2</v>
      </c>
      <c r="F121" s="225" t="s">
        <v>43</v>
      </c>
      <c r="G121" s="272">
        <v>0</v>
      </c>
      <c r="H121" s="224"/>
      <c r="I121" s="94"/>
      <c r="K121" s="276"/>
      <c r="L121" s="307"/>
      <c r="N121" s="277"/>
      <c r="O121" s="277"/>
      <c r="P121" s="277"/>
    </row>
    <row r="122" spans="1:20" ht="15.75" hidden="1" outlineLevel="1">
      <c r="A122" s="250">
        <v>2</v>
      </c>
      <c r="B122" s="251">
        <v>1</v>
      </c>
      <c r="C122" s="251" t="s">
        <v>73</v>
      </c>
      <c r="D122" s="224">
        <v>5</v>
      </c>
      <c r="E122" s="224">
        <v>3</v>
      </c>
      <c r="F122" s="225" t="s">
        <v>55</v>
      </c>
      <c r="G122" s="272">
        <v>0</v>
      </c>
      <c r="H122" s="224"/>
      <c r="I122" s="94"/>
      <c r="K122" s="276"/>
      <c r="L122" s="307"/>
      <c r="N122" s="277"/>
      <c r="O122" s="277"/>
      <c r="P122" s="277"/>
    </row>
    <row r="123" spans="1:20" ht="31.5" hidden="1" outlineLevel="1">
      <c r="A123" s="247">
        <v>2</v>
      </c>
      <c r="B123" s="248">
        <v>1</v>
      </c>
      <c r="C123" s="248" t="s">
        <v>75</v>
      </c>
      <c r="D123" s="216"/>
      <c r="E123" s="216"/>
      <c r="F123" s="258" t="s">
        <v>350</v>
      </c>
      <c r="G123" s="262">
        <f>SUM(G124:G125)</f>
        <v>0</v>
      </c>
      <c r="H123" s="216" t="str">
        <f>'[2]2.1.9'!$E$10</f>
        <v>-</v>
      </c>
      <c r="I123" s="94"/>
      <c r="K123" s="276"/>
      <c r="L123" s="307"/>
      <c r="N123" s="277"/>
      <c r="O123" s="277"/>
      <c r="P123" s="277"/>
    </row>
    <row r="124" spans="1:20" ht="15.75" hidden="1" outlineLevel="1">
      <c r="A124" s="250">
        <v>2</v>
      </c>
      <c r="B124" s="251">
        <v>1</v>
      </c>
      <c r="C124" s="251" t="s">
        <v>75</v>
      </c>
      <c r="D124" s="224">
        <v>5</v>
      </c>
      <c r="E124" s="224">
        <v>2</v>
      </c>
      <c r="F124" s="225" t="s">
        <v>43</v>
      </c>
      <c r="G124" s="272">
        <v>0</v>
      </c>
      <c r="H124" s="224"/>
      <c r="I124" s="94"/>
      <c r="K124" s="276"/>
      <c r="L124" s="307"/>
      <c r="N124" s="277"/>
      <c r="O124" s="277"/>
      <c r="P124" s="277"/>
    </row>
    <row r="125" spans="1:20" ht="15.75" hidden="1" outlineLevel="1">
      <c r="A125" s="250">
        <v>2</v>
      </c>
      <c r="B125" s="251">
        <v>1</v>
      </c>
      <c r="C125" s="251" t="s">
        <v>75</v>
      </c>
      <c r="D125" s="224">
        <v>5</v>
      </c>
      <c r="E125" s="224">
        <v>3</v>
      </c>
      <c r="F125" s="225" t="s">
        <v>55</v>
      </c>
      <c r="G125" s="272">
        <v>0</v>
      </c>
      <c r="H125" s="224"/>
      <c r="I125" s="94"/>
      <c r="K125" s="276"/>
      <c r="L125" s="307"/>
      <c r="N125" s="277"/>
      <c r="O125" s="277"/>
      <c r="P125" s="277"/>
    </row>
    <row r="126" spans="1:20" ht="31.5" hidden="1" outlineLevel="1">
      <c r="A126" s="247">
        <v>2</v>
      </c>
      <c r="B126" s="248">
        <v>1</v>
      </c>
      <c r="C126" s="248" t="s">
        <v>77</v>
      </c>
      <c r="D126" s="216"/>
      <c r="E126" s="216"/>
      <c r="F126" s="249" t="s">
        <v>351</v>
      </c>
      <c r="G126" s="218">
        <f>SUM(G127)</f>
        <v>0</v>
      </c>
      <c r="H126" s="216" t="str">
        <f>'[2]2.1.10'!$E$10</f>
        <v>-</v>
      </c>
      <c r="I126" s="94"/>
      <c r="K126" s="276"/>
      <c r="L126" s="307"/>
      <c r="N126" s="277"/>
      <c r="O126" s="277"/>
      <c r="P126" s="277"/>
    </row>
    <row r="127" spans="1:20" ht="15.75" hidden="1" outlineLevel="1">
      <c r="A127" s="250">
        <v>2</v>
      </c>
      <c r="B127" s="251">
        <v>1</v>
      </c>
      <c r="C127" s="251" t="s">
        <v>77</v>
      </c>
      <c r="D127" s="224">
        <v>5</v>
      </c>
      <c r="E127" s="224">
        <v>2</v>
      </c>
      <c r="F127" s="225" t="s">
        <v>43</v>
      </c>
      <c r="G127" s="272"/>
      <c r="H127" s="224"/>
      <c r="I127" s="94"/>
      <c r="K127" s="276"/>
      <c r="L127" s="307"/>
      <c r="N127" s="277"/>
      <c r="O127" s="277"/>
      <c r="P127" s="277"/>
    </row>
    <row r="128" spans="1:20" ht="15.75" collapsed="1">
      <c r="A128" s="869"/>
      <c r="B128" s="870"/>
      <c r="C128" s="870"/>
      <c r="D128" s="870"/>
      <c r="E128" s="870"/>
      <c r="F128" s="870"/>
      <c r="G128" s="870"/>
      <c r="H128" s="871"/>
      <c r="I128" s="94"/>
      <c r="K128" s="309"/>
      <c r="L128" s="307"/>
      <c r="N128" s="277"/>
      <c r="O128" s="277"/>
      <c r="P128" s="277"/>
    </row>
    <row r="129" spans="1:16" ht="15.75">
      <c r="A129" s="247">
        <v>2</v>
      </c>
      <c r="B129" s="248">
        <v>2</v>
      </c>
      <c r="C129" s="248"/>
      <c r="D129" s="216"/>
      <c r="E129" s="216"/>
      <c r="F129" s="258" t="s">
        <v>352</v>
      </c>
      <c r="G129" s="259">
        <f>G130+G133+G136+G138+G140+G142+G144+G146+G148</f>
        <v>44000000</v>
      </c>
      <c r="H129" s="216"/>
      <c r="I129" s="94"/>
      <c r="K129" s="309"/>
      <c r="L129" s="308"/>
      <c r="N129" s="277"/>
      <c r="O129" s="277"/>
      <c r="P129" s="277"/>
    </row>
    <row r="130" spans="1:16" ht="31.5" hidden="1" outlineLevel="1">
      <c r="A130" s="247">
        <v>2</v>
      </c>
      <c r="B130" s="248">
        <v>2</v>
      </c>
      <c r="C130" s="248" t="s">
        <v>34</v>
      </c>
      <c r="D130" s="216"/>
      <c r="E130" s="216"/>
      <c r="F130" s="258" t="s">
        <v>353</v>
      </c>
      <c r="G130" s="262">
        <f>SUM(G131:G132)</f>
        <v>0</v>
      </c>
      <c r="H130" s="216" t="str">
        <f>'[2]2.2.1'!$E$10</f>
        <v>-</v>
      </c>
      <c r="I130" s="94"/>
      <c r="K130" s="276"/>
      <c r="L130" s="276"/>
      <c r="N130" s="277"/>
      <c r="O130" s="277"/>
      <c r="P130" s="277"/>
    </row>
    <row r="131" spans="1:16" ht="15.75" hidden="1" outlineLevel="1">
      <c r="A131" s="250">
        <v>2</v>
      </c>
      <c r="B131" s="251">
        <v>2</v>
      </c>
      <c r="C131" s="251" t="s">
        <v>34</v>
      </c>
      <c r="D131" s="224">
        <v>5</v>
      </c>
      <c r="E131" s="224">
        <v>2</v>
      </c>
      <c r="F131" s="225" t="s">
        <v>43</v>
      </c>
      <c r="G131" s="272">
        <v>0</v>
      </c>
      <c r="H131" s="224"/>
      <c r="I131" s="94"/>
      <c r="K131" s="276"/>
      <c r="L131" s="276"/>
      <c r="N131" s="277"/>
      <c r="O131" s="277"/>
      <c r="P131" s="277"/>
    </row>
    <row r="132" spans="1:16" ht="15.75" hidden="1" outlineLevel="1">
      <c r="A132" s="250">
        <v>2</v>
      </c>
      <c r="B132" s="251">
        <v>2</v>
      </c>
      <c r="C132" s="251" t="s">
        <v>34</v>
      </c>
      <c r="D132" s="224">
        <v>5</v>
      </c>
      <c r="E132" s="224">
        <v>3</v>
      </c>
      <c r="F132" s="225" t="s">
        <v>55</v>
      </c>
      <c r="G132" s="272">
        <v>0</v>
      </c>
      <c r="H132" s="224"/>
      <c r="I132" s="94"/>
      <c r="K132" s="276"/>
      <c r="L132" s="276"/>
      <c r="N132" s="277"/>
      <c r="O132" s="277"/>
      <c r="P132" s="277"/>
    </row>
    <row r="133" spans="1:16" ht="15.75" collapsed="1">
      <c r="A133" s="247">
        <v>2</v>
      </c>
      <c r="B133" s="248">
        <v>2</v>
      </c>
      <c r="C133" s="248" t="s">
        <v>37</v>
      </c>
      <c r="D133" s="216"/>
      <c r="E133" s="216"/>
      <c r="F133" s="258" t="s">
        <v>354</v>
      </c>
      <c r="G133" s="262">
        <f>SUM(G134:G135)</f>
        <v>44000000</v>
      </c>
      <c r="H133" s="216" t="str">
        <f>'2.2.2'!$E$10</f>
        <v>DD</v>
      </c>
      <c r="I133" s="94"/>
      <c r="K133" s="309"/>
      <c r="L133" s="307"/>
      <c r="N133" s="277"/>
      <c r="O133" s="277"/>
      <c r="P133" s="277"/>
    </row>
    <row r="134" spans="1:16" ht="15.75">
      <c r="A134" s="250">
        <v>2</v>
      </c>
      <c r="B134" s="251">
        <v>2</v>
      </c>
      <c r="C134" s="251" t="s">
        <v>37</v>
      </c>
      <c r="D134" s="224">
        <v>5</v>
      </c>
      <c r="E134" s="224">
        <v>2</v>
      </c>
      <c r="F134" s="225" t="s">
        <v>43</v>
      </c>
      <c r="G134" s="272">
        <f>'2.2.2'!J20</f>
        <v>44000000</v>
      </c>
      <c r="H134" s="224"/>
      <c r="I134" s="94"/>
      <c r="K134" s="276"/>
      <c r="L134" s="276"/>
      <c r="N134" s="277"/>
      <c r="O134" s="277"/>
      <c r="P134" s="277"/>
    </row>
    <row r="135" spans="1:16" ht="15.75">
      <c r="A135" s="250">
        <v>2</v>
      </c>
      <c r="B135" s="251">
        <v>2</v>
      </c>
      <c r="C135" s="251" t="s">
        <v>37</v>
      </c>
      <c r="D135" s="224">
        <v>5</v>
      </c>
      <c r="E135" s="224">
        <v>3</v>
      </c>
      <c r="F135" s="225" t="s">
        <v>55</v>
      </c>
      <c r="G135" s="272">
        <v>0</v>
      </c>
      <c r="H135" s="224"/>
      <c r="I135" s="94"/>
      <c r="K135" s="276"/>
      <c r="L135" s="276"/>
      <c r="N135" s="277"/>
      <c r="O135" s="277"/>
      <c r="P135" s="277"/>
    </row>
    <row r="136" spans="1:16" ht="31.5" hidden="1" outlineLevel="1">
      <c r="A136" s="247">
        <v>2</v>
      </c>
      <c r="B136" s="248">
        <v>2</v>
      </c>
      <c r="C136" s="248" t="s">
        <v>39</v>
      </c>
      <c r="D136" s="216"/>
      <c r="E136" s="216"/>
      <c r="F136" s="258" t="s">
        <v>355</v>
      </c>
      <c r="G136" s="262">
        <f>G137</f>
        <v>0</v>
      </c>
      <c r="H136" s="216" t="str">
        <f>'[2]2.2.3'!$E$10</f>
        <v>-</v>
      </c>
      <c r="I136" s="94"/>
      <c r="K136" s="276"/>
      <c r="L136" s="276"/>
      <c r="N136" s="277"/>
      <c r="O136" s="277"/>
      <c r="P136" s="277"/>
    </row>
    <row r="137" spans="1:16" ht="15.75" hidden="1" outlineLevel="1">
      <c r="A137" s="250">
        <v>2</v>
      </c>
      <c r="B137" s="251">
        <v>2</v>
      </c>
      <c r="C137" s="251" t="s">
        <v>39</v>
      </c>
      <c r="D137" s="224">
        <v>5</v>
      </c>
      <c r="E137" s="224">
        <v>2</v>
      </c>
      <c r="F137" s="225" t="s">
        <v>43</v>
      </c>
      <c r="G137" s="272">
        <f>'[2]2.2.3'!J17</f>
        <v>0</v>
      </c>
      <c r="H137" s="224"/>
      <c r="I137" s="94"/>
      <c r="K137" s="276"/>
      <c r="L137" s="276"/>
      <c r="N137" s="277"/>
      <c r="O137" s="277"/>
      <c r="P137" s="277"/>
    </row>
    <row r="138" spans="1:16" ht="15.75" hidden="1" outlineLevel="1">
      <c r="A138" s="247">
        <v>2</v>
      </c>
      <c r="B138" s="248">
        <v>2</v>
      </c>
      <c r="C138" s="248" t="s">
        <v>41</v>
      </c>
      <c r="D138" s="216"/>
      <c r="E138" s="216"/>
      <c r="F138" s="258" t="s">
        <v>356</v>
      </c>
      <c r="G138" s="262">
        <f>G139</f>
        <v>0</v>
      </c>
      <c r="H138" s="216" t="str">
        <f>'[2]2.2.4'!$E$10</f>
        <v>-</v>
      </c>
      <c r="I138" s="94"/>
      <c r="K138" s="276"/>
      <c r="L138" s="276"/>
      <c r="N138" s="277"/>
      <c r="O138" s="277"/>
      <c r="P138" s="277"/>
    </row>
    <row r="139" spans="1:16" ht="15.75" hidden="1" outlineLevel="1">
      <c r="A139" s="250">
        <v>2</v>
      </c>
      <c r="B139" s="251">
        <v>2</v>
      </c>
      <c r="C139" s="251" t="s">
        <v>41</v>
      </c>
      <c r="D139" s="224">
        <v>5</v>
      </c>
      <c r="E139" s="224">
        <v>2</v>
      </c>
      <c r="F139" s="225" t="s">
        <v>43</v>
      </c>
      <c r="G139" s="272">
        <f>'[2]2.2.4'!J17</f>
        <v>0</v>
      </c>
      <c r="H139" s="224"/>
      <c r="I139" s="94"/>
      <c r="K139" s="276"/>
      <c r="L139" s="276"/>
      <c r="N139" s="277"/>
      <c r="O139" s="277"/>
      <c r="P139" s="277"/>
    </row>
    <row r="140" spans="1:16" ht="31.5" hidden="1" outlineLevel="1">
      <c r="A140" s="247">
        <v>2</v>
      </c>
      <c r="B140" s="248">
        <v>2</v>
      </c>
      <c r="C140" s="248" t="s">
        <v>45</v>
      </c>
      <c r="D140" s="216"/>
      <c r="E140" s="216"/>
      <c r="F140" s="258" t="s">
        <v>357</v>
      </c>
      <c r="G140" s="262">
        <f>G141</f>
        <v>0</v>
      </c>
      <c r="H140" s="216" t="str">
        <f>'[2]2.2.5'!$E$10</f>
        <v>-</v>
      </c>
      <c r="I140" s="94"/>
      <c r="K140" s="276"/>
      <c r="L140" s="276"/>
      <c r="N140" s="277"/>
      <c r="O140" s="277"/>
      <c r="P140" s="277"/>
    </row>
    <row r="141" spans="1:16" ht="15.75" hidden="1" outlineLevel="1">
      <c r="A141" s="250">
        <v>2</v>
      </c>
      <c r="B141" s="251">
        <v>2</v>
      </c>
      <c r="C141" s="251" t="s">
        <v>45</v>
      </c>
      <c r="D141" s="224">
        <v>5</v>
      </c>
      <c r="E141" s="224">
        <v>2</v>
      </c>
      <c r="F141" s="225" t="s">
        <v>43</v>
      </c>
      <c r="G141" s="272">
        <f>'[2]2.2.5'!J17</f>
        <v>0</v>
      </c>
      <c r="H141" s="224"/>
      <c r="I141" s="94"/>
      <c r="K141" s="276"/>
      <c r="L141" s="276"/>
      <c r="N141" s="277"/>
      <c r="O141" s="277"/>
      <c r="P141" s="277"/>
    </row>
    <row r="142" spans="1:16" ht="31.5" hidden="1" outlineLevel="1">
      <c r="A142" s="247">
        <v>2</v>
      </c>
      <c r="B142" s="248">
        <v>2</v>
      </c>
      <c r="C142" s="248" t="s">
        <v>49</v>
      </c>
      <c r="D142" s="216"/>
      <c r="E142" s="216"/>
      <c r="F142" s="258" t="s">
        <v>358</v>
      </c>
      <c r="G142" s="262">
        <f>G143</f>
        <v>0</v>
      </c>
      <c r="H142" s="216" t="str">
        <f>'[2]2.2.6'!$E$10</f>
        <v>-</v>
      </c>
      <c r="I142" s="94"/>
      <c r="K142" s="276"/>
      <c r="L142" s="276"/>
      <c r="N142" s="277"/>
      <c r="O142" s="277"/>
      <c r="P142" s="277"/>
    </row>
    <row r="143" spans="1:16" ht="15.75" hidden="1" outlineLevel="1">
      <c r="A143" s="250">
        <v>2</v>
      </c>
      <c r="B143" s="251">
        <v>2</v>
      </c>
      <c r="C143" s="251" t="s">
        <v>49</v>
      </c>
      <c r="D143" s="224">
        <v>5</v>
      </c>
      <c r="E143" s="224">
        <v>2</v>
      </c>
      <c r="F143" s="225" t="s">
        <v>43</v>
      </c>
      <c r="G143" s="272">
        <f>'[2]2.2.6'!J17</f>
        <v>0</v>
      </c>
      <c r="H143" s="224"/>
      <c r="I143" s="94"/>
      <c r="K143" s="276"/>
      <c r="L143" s="276"/>
      <c r="N143" s="277"/>
      <c r="O143" s="277"/>
      <c r="P143" s="277"/>
    </row>
    <row r="144" spans="1:16" ht="31.5" hidden="1" outlineLevel="1">
      <c r="A144" s="247">
        <v>2</v>
      </c>
      <c r="B144" s="248">
        <v>2</v>
      </c>
      <c r="C144" s="248" t="s">
        <v>51</v>
      </c>
      <c r="D144" s="216"/>
      <c r="E144" s="216"/>
      <c r="F144" s="258" t="s">
        <v>359</v>
      </c>
      <c r="G144" s="262">
        <f>G145</f>
        <v>0</v>
      </c>
      <c r="H144" s="216" t="str">
        <f>'[2]2.2.7'!$E$10</f>
        <v>-</v>
      </c>
      <c r="I144" s="94"/>
      <c r="K144" s="276"/>
      <c r="L144" s="276"/>
      <c r="N144" s="277"/>
      <c r="O144" s="277"/>
      <c r="P144" s="277"/>
    </row>
    <row r="145" spans="1:16" ht="15.75" hidden="1" outlineLevel="1">
      <c r="A145" s="250">
        <v>2</v>
      </c>
      <c r="B145" s="251">
        <v>2</v>
      </c>
      <c r="C145" s="251" t="s">
        <v>51</v>
      </c>
      <c r="D145" s="224">
        <v>5</v>
      </c>
      <c r="E145" s="224">
        <v>2</v>
      </c>
      <c r="F145" s="225" t="s">
        <v>43</v>
      </c>
      <c r="G145" s="272">
        <f>'[2]2.2.7'!J17</f>
        <v>0</v>
      </c>
      <c r="H145" s="224"/>
      <c r="I145" s="94"/>
      <c r="K145" s="276"/>
      <c r="L145" s="276"/>
      <c r="N145" s="277"/>
      <c r="O145" s="277"/>
      <c r="P145" s="277"/>
    </row>
    <row r="146" spans="1:16" ht="31.5" hidden="1" outlineLevel="1">
      <c r="A146" s="247">
        <v>2</v>
      </c>
      <c r="B146" s="248">
        <v>2</v>
      </c>
      <c r="C146" s="248" t="s">
        <v>73</v>
      </c>
      <c r="D146" s="216"/>
      <c r="E146" s="216"/>
      <c r="F146" s="258" t="s">
        <v>360</v>
      </c>
      <c r="G146" s="262">
        <f>G147</f>
        <v>0</v>
      </c>
      <c r="H146" s="216" t="str">
        <f>'[2]2.2.8'!$E$10</f>
        <v>-</v>
      </c>
      <c r="I146" s="94"/>
      <c r="K146" s="276"/>
      <c r="L146" s="276"/>
      <c r="N146" s="277"/>
      <c r="O146" s="277"/>
      <c r="P146" s="277"/>
    </row>
    <row r="147" spans="1:16" ht="15.75" hidden="1" outlineLevel="1">
      <c r="A147" s="250">
        <v>2</v>
      </c>
      <c r="B147" s="251">
        <v>2</v>
      </c>
      <c r="C147" s="251" t="s">
        <v>73</v>
      </c>
      <c r="D147" s="224">
        <v>5</v>
      </c>
      <c r="E147" s="224">
        <v>2</v>
      </c>
      <c r="F147" s="225" t="s">
        <v>43</v>
      </c>
      <c r="G147" s="272">
        <f>'[2]2.2.8'!J17</f>
        <v>0</v>
      </c>
      <c r="H147" s="224"/>
      <c r="I147" s="94"/>
      <c r="K147" s="276"/>
      <c r="L147" s="276"/>
      <c r="N147" s="277"/>
      <c r="O147" s="277"/>
      <c r="P147" s="277"/>
    </row>
    <row r="148" spans="1:16" ht="47.25" hidden="1" outlineLevel="1">
      <c r="A148" s="247">
        <v>2</v>
      </c>
      <c r="B148" s="248">
        <v>2</v>
      </c>
      <c r="C148" s="248" t="s">
        <v>75</v>
      </c>
      <c r="D148" s="216"/>
      <c r="E148" s="216"/>
      <c r="F148" s="258" t="s">
        <v>361</v>
      </c>
      <c r="G148" s="262">
        <f>G149</f>
        <v>0</v>
      </c>
      <c r="H148" s="216" t="str">
        <f>'[2]2.2.9'!$E$11</f>
        <v>-</v>
      </c>
      <c r="I148" s="94"/>
      <c r="K148" s="276"/>
      <c r="L148" s="276"/>
      <c r="N148" s="277"/>
      <c r="O148" s="277"/>
      <c r="P148" s="277"/>
    </row>
    <row r="149" spans="1:16" ht="15.75" hidden="1" outlineLevel="1">
      <c r="A149" s="250">
        <v>2</v>
      </c>
      <c r="B149" s="251">
        <v>2</v>
      </c>
      <c r="C149" s="251" t="s">
        <v>75</v>
      </c>
      <c r="D149" s="224">
        <v>5</v>
      </c>
      <c r="E149" s="224">
        <v>3</v>
      </c>
      <c r="F149" s="225" t="s">
        <v>55</v>
      </c>
      <c r="G149" s="272">
        <f>'[2]2.2.9'!J18</f>
        <v>0</v>
      </c>
      <c r="H149" s="224"/>
      <c r="I149" s="94"/>
      <c r="K149" s="276"/>
      <c r="L149" s="276"/>
      <c r="N149" s="277"/>
      <c r="O149" s="277"/>
      <c r="P149" s="277"/>
    </row>
    <row r="150" spans="1:16" ht="15.75" collapsed="1">
      <c r="A150" s="872"/>
      <c r="B150" s="873"/>
      <c r="C150" s="873"/>
      <c r="D150" s="873"/>
      <c r="E150" s="873"/>
      <c r="F150" s="873"/>
      <c r="G150" s="873"/>
      <c r="H150" s="874"/>
      <c r="I150" s="94"/>
      <c r="K150" s="276"/>
      <c r="L150" s="276"/>
      <c r="N150" s="277"/>
      <c r="O150" s="277"/>
      <c r="P150" s="277"/>
    </row>
    <row r="151" spans="1:16" ht="15.75">
      <c r="A151" s="247">
        <v>2</v>
      </c>
      <c r="B151" s="248">
        <v>3</v>
      </c>
      <c r="C151" s="237"/>
      <c r="D151" s="216"/>
      <c r="E151" s="216"/>
      <c r="F151" s="258" t="s">
        <v>362</v>
      </c>
      <c r="G151" s="262">
        <f>G152+G154+G156+G158+G160+G162+G164+G166+G168+G170+G172+G174+G176+G178+G180+G182+G184+G186</f>
        <v>700000000</v>
      </c>
      <c r="H151" s="216"/>
      <c r="I151" s="94"/>
      <c r="K151" s="276"/>
      <c r="L151" s="276"/>
      <c r="N151" s="277"/>
      <c r="O151" s="277"/>
      <c r="P151" s="277"/>
    </row>
    <row r="152" spans="1:16" ht="15.75" hidden="1" outlineLevel="1">
      <c r="A152" s="247">
        <v>2</v>
      </c>
      <c r="B152" s="248">
        <v>3</v>
      </c>
      <c r="C152" s="248" t="s">
        <v>34</v>
      </c>
      <c r="D152" s="216"/>
      <c r="E152" s="216"/>
      <c r="F152" s="258" t="s">
        <v>363</v>
      </c>
      <c r="G152" s="262">
        <f>G153</f>
        <v>0</v>
      </c>
      <c r="H152" s="216" t="str">
        <f>'[2]2.3.1'!$E$10</f>
        <v>-</v>
      </c>
      <c r="I152" s="94"/>
      <c r="K152" s="276"/>
      <c r="L152" s="276"/>
      <c r="N152" s="277"/>
      <c r="O152" s="277"/>
      <c r="P152" s="277"/>
    </row>
    <row r="153" spans="1:16" ht="15.75" hidden="1" outlineLevel="1">
      <c r="A153" s="250">
        <v>2</v>
      </c>
      <c r="B153" s="251">
        <v>3</v>
      </c>
      <c r="C153" s="251" t="s">
        <v>34</v>
      </c>
      <c r="D153" s="224">
        <v>5</v>
      </c>
      <c r="E153" s="224">
        <v>2</v>
      </c>
      <c r="F153" s="225" t="s">
        <v>43</v>
      </c>
      <c r="G153" s="272">
        <f>'[2]2.3.1'!J17</f>
        <v>0</v>
      </c>
      <c r="H153" s="224"/>
      <c r="I153" s="94"/>
      <c r="K153" s="276"/>
      <c r="L153" s="276"/>
      <c r="N153" s="277"/>
      <c r="O153" s="277"/>
      <c r="P153" s="277"/>
    </row>
    <row r="154" spans="1:16" ht="31.5" hidden="1" outlineLevel="1">
      <c r="A154" s="247">
        <v>2</v>
      </c>
      <c r="B154" s="248">
        <v>3</v>
      </c>
      <c r="C154" s="248" t="s">
        <v>37</v>
      </c>
      <c r="D154" s="216"/>
      <c r="E154" s="216"/>
      <c r="F154" s="258" t="s">
        <v>364</v>
      </c>
      <c r="G154" s="262">
        <f>G155</f>
        <v>0</v>
      </c>
      <c r="H154" s="216" t="str">
        <f>'[2]2.3.2'!$E$10</f>
        <v>-</v>
      </c>
      <c r="I154" s="94"/>
      <c r="K154" s="276"/>
      <c r="L154" s="276"/>
      <c r="N154" s="277"/>
      <c r="O154" s="277"/>
      <c r="P154" s="277"/>
    </row>
    <row r="155" spans="1:16" ht="15.75" hidden="1" outlineLevel="1">
      <c r="A155" s="250">
        <v>2</v>
      </c>
      <c r="B155" s="251">
        <v>3</v>
      </c>
      <c r="C155" s="251" t="s">
        <v>37</v>
      </c>
      <c r="D155" s="224">
        <v>5</v>
      </c>
      <c r="E155" s="224">
        <v>2</v>
      </c>
      <c r="F155" s="225" t="s">
        <v>43</v>
      </c>
      <c r="G155" s="272">
        <f>'[2]2.3.2'!J17</f>
        <v>0</v>
      </c>
      <c r="H155" s="224"/>
      <c r="I155" s="94"/>
      <c r="K155" s="276"/>
      <c r="L155" s="276"/>
      <c r="N155" s="277"/>
      <c r="O155" s="277"/>
      <c r="P155" s="277"/>
    </row>
    <row r="156" spans="1:16" ht="15.75" hidden="1" outlineLevel="1">
      <c r="A156" s="247">
        <v>2</v>
      </c>
      <c r="B156" s="248">
        <v>3</v>
      </c>
      <c r="C156" s="248" t="s">
        <v>39</v>
      </c>
      <c r="D156" s="216"/>
      <c r="E156" s="216"/>
      <c r="F156" s="258" t="s">
        <v>365</v>
      </c>
      <c r="G156" s="262">
        <f>G157</f>
        <v>0</v>
      </c>
      <c r="H156" s="216" t="str">
        <f>'[2]2.3.3'!$E$10</f>
        <v>-</v>
      </c>
      <c r="I156" s="94"/>
      <c r="K156" s="276"/>
      <c r="L156" s="276"/>
      <c r="N156" s="277"/>
      <c r="O156" s="277"/>
      <c r="P156" s="277"/>
    </row>
    <row r="157" spans="1:16" ht="15.75" hidden="1" outlineLevel="1">
      <c r="A157" s="250">
        <v>2</v>
      </c>
      <c r="B157" s="251">
        <v>3</v>
      </c>
      <c r="C157" s="251" t="s">
        <v>39</v>
      </c>
      <c r="D157" s="224">
        <v>5</v>
      </c>
      <c r="E157" s="224">
        <v>2</v>
      </c>
      <c r="F157" s="225" t="s">
        <v>43</v>
      </c>
      <c r="G157" s="272">
        <f>'[2]2.3.3'!J17</f>
        <v>0</v>
      </c>
      <c r="H157" s="224"/>
      <c r="I157" s="94"/>
      <c r="K157" s="276"/>
      <c r="L157" s="276"/>
      <c r="N157" s="277"/>
      <c r="O157" s="277"/>
      <c r="P157" s="277"/>
    </row>
    <row r="158" spans="1:16" ht="15.75" hidden="1" outlineLevel="1">
      <c r="A158" s="247">
        <v>2</v>
      </c>
      <c r="B158" s="248">
        <v>3</v>
      </c>
      <c r="C158" s="248" t="s">
        <v>41</v>
      </c>
      <c r="D158" s="216"/>
      <c r="E158" s="216"/>
      <c r="F158" s="258" t="s">
        <v>366</v>
      </c>
      <c r="G158" s="262">
        <f>G159</f>
        <v>0</v>
      </c>
      <c r="H158" s="216" t="str">
        <f>'[2]2.3.4'!$E$10</f>
        <v>-</v>
      </c>
      <c r="I158" s="94"/>
      <c r="K158" s="276"/>
      <c r="L158" s="276"/>
      <c r="N158" s="277"/>
      <c r="O158" s="277"/>
      <c r="P158" s="277"/>
    </row>
    <row r="159" spans="1:16" ht="15.75" hidden="1" outlineLevel="1">
      <c r="A159" s="250">
        <v>2</v>
      </c>
      <c r="B159" s="251">
        <v>3</v>
      </c>
      <c r="C159" s="251" t="s">
        <v>41</v>
      </c>
      <c r="D159" s="224">
        <v>5</v>
      </c>
      <c r="E159" s="224">
        <v>2</v>
      </c>
      <c r="F159" s="225" t="s">
        <v>43</v>
      </c>
      <c r="G159" s="272">
        <f>'[2]2.3.4'!J17</f>
        <v>0</v>
      </c>
      <c r="H159" s="224"/>
      <c r="I159" s="94"/>
      <c r="K159" s="276"/>
      <c r="L159" s="276"/>
      <c r="N159" s="277"/>
      <c r="O159" s="277"/>
      <c r="P159" s="277"/>
    </row>
    <row r="160" spans="1:16" ht="47.25" hidden="1" outlineLevel="1">
      <c r="A160" s="247">
        <v>2</v>
      </c>
      <c r="B160" s="248">
        <v>3</v>
      </c>
      <c r="C160" s="248" t="s">
        <v>45</v>
      </c>
      <c r="D160" s="216"/>
      <c r="E160" s="216"/>
      <c r="F160" s="258" t="s">
        <v>367</v>
      </c>
      <c r="G160" s="262">
        <f>G161</f>
        <v>0</v>
      </c>
      <c r="H160" s="216" t="str">
        <f>'[2]2.3.5'!$E$10</f>
        <v>-</v>
      </c>
      <c r="I160" s="94"/>
      <c r="K160" s="276"/>
      <c r="L160" s="276"/>
      <c r="N160" s="277"/>
      <c r="O160" s="277"/>
      <c r="P160" s="277"/>
    </row>
    <row r="161" spans="1:16" ht="15.75" hidden="1" outlineLevel="1">
      <c r="A161" s="250">
        <v>2</v>
      </c>
      <c r="B161" s="251">
        <v>3</v>
      </c>
      <c r="C161" s="251" t="s">
        <v>45</v>
      </c>
      <c r="D161" s="224">
        <v>5</v>
      </c>
      <c r="E161" s="224">
        <v>2</v>
      </c>
      <c r="F161" s="225" t="s">
        <v>43</v>
      </c>
      <c r="G161" s="272">
        <f>'[2]2.3.5'!J17</f>
        <v>0</v>
      </c>
      <c r="H161" s="224"/>
      <c r="I161" s="94"/>
      <c r="K161" s="276"/>
      <c r="L161" s="276"/>
      <c r="N161" s="277"/>
      <c r="O161" s="277"/>
      <c r="P161" s="277"/>
    </row>
    <row r="162" spans="1:16" ht="31.5" hidden="1" outlineLevel="1">
      <c r="A162" s="247">
        <v>2</v>
      </c>
      <c r="B162" s="248">
        <v>3</v>
      </c>
      <c r="C162" s="248" t="s">
        <v>49</v>
      </c>
      <c r="D162" s="216"/>
      <c r="E162" s="216"/>
      <c r="F162" s="258" t="s">
        <v>368</v>
      </c>
      <c r="G162" s="262">
        <f>G163</f>
        <v>0</v>
      </c>
      <c r="H162" s="216" t="str">
        <f>'[2]2.3.6'!$E$10</f>
        <v>-</v>
      </c>
      <c r="I162" s="94"/>
      <c r="K162" s="276"/>
      <c r="L162" s="276"/>
      <c r="N162" s="277"/>
      <c r="O162" s="277"/>
      <c r="P162" s="277"/>
    </row>
    <row r="163" spans="1:16" ht="15.75" hidden="1" outlineLevel="1">
      <c r="A163" s="250">
        <v>2</v>
      </c>
      <c r="B163" s="251">
        <v>3</v>
      </c>
      <c r="C163" s="251" t="s">
        <v>49</v>
      </c>
      <c r="D163" s="224">
        <v>5</v>
      </c>
      <c r="E163" s="224">
        <v>2</v>
      </c>
      <c r="F163" s="225" t="s">
        <v>43</v>
      </c>
      <c r="G163" s="272">
        <f>'[2]2.3.6'!J17</f>
        <v>0</v>
      </c>
      <c r="H163" s="224"/>
      <c r="I163" s="94"/>
      <c r="K163" s="276"/>
      <c r="L163" s="276"/>
      <c r="N163" s="277"/>
      <c r="O163" s="277"/>
      <c r="P163" s="277"/>
    </row>
    <row r="164" spans="1:16" ht="31.5" hidden="1" outlineLevel="1">
      <c r="A164" s="247">
        <v>2</v>
      </c>
      <c r="B164" s="248">
        <v>3</v>
      </c>
      <c r="C164" s="248" t="s">
        <v>51</v>
      </c>
      <c r="D164" s="216"/>
      <c r="E164" s="216"/>
      <c r="F164" s="258" t="s">
        <v>369</v>
      </c>
      <c r="G164" s="262">
        <f>G165</f>
        <v>0</v>
      </c>
      <c r="H164" s="216" t="str">
        <f>'[2]2.3.7'!$E$10</f>
        <v>-</v>
      </c>
      <c r="I164" s="94"/>
      <c r="K164" s="276"/>
      <c r="L164" s="276"/>
      <c r="N164" s="277"/>
      <c r="O164" s="277"/>
      <c r="P164" s="277"/>
    </row>
    <row r="165" spans="1:16" ht="15.75" hidden="1" outlineLevel="1">
      <c r="A165" s="250">
        <v>2</v>
      </c>
      <c r="B165" s="251">
        <v>3</v>
      </c>
      <c r="C165" s="251" t="s">
        <v>51</v>
      </c>
      <c r="D165" s="224">
        <v>5</v>
      </c>
      <c r="E165" s="224">
        <v>2</v>
      </c>
      <c r="F165" s="225" t="s">
        <v>43</v>
      </c>
      <c r="G165" s="272">
        <f>'[2]2.3.7'!J17</f>
        <v>0</v>
      </c>
      <c r="H165" s="224"/>
      <c r="I165" s="94"/>
      <c r="K165" s="276"/>
      <c r="L165" s="276"/>
      <c r="N165" s="277"/>
      <c r="O165" s="277"/>
      <c r="P165" s="277"/>
    </row>
    <row r="166" spans="1:16" ht="15.75" hidden="1" outlineLevel="1">
      <c r="A166" s="247">
        <v>2</v>
      </c>
      <c r="B166" s="248">
        <v>3</v>
      </c>
      <c r="C166" s="248" t="s">
        <v>73</v>
      </c>
      <c r="D166" s="216"/>
      <c r="E166" s="216"/>
      <c r="F166" s="258" t="s">
        <v>370</v>
      </c>
      <c r="G166" s="262">
        <f>G167</f>
        <v>0</v>
      </c>
      <c r="H166" s="216" t="str">
        <f>'[2]2.3.8'!$E$10</f>
        <v>-</v>
      </c>
      <c r="I166" s="94"/>
      <c r="K166" s="276"/>
      <c r="L166" s="276"/>
      <c r="N166" s="277"/>
      <c r="O166" s="277"/>
      <c r="P166" s="277"/>
    </row>
    <row r="167" spans="1:16" ht="15.75" hidden="1" outlineLevel="1">
      <c r="A167" s="250">
        <v>2</v>
      </c>
      <c r="B167" s="251">
        <v>3</v>
      </c>
      <c r="C167" s="251" t="s">
        <v>73</v>
      </c>
      <c r="D167" s="224">
        <v>5</v>
      </c>
      <c r="E167" s="224">
        <v>2</v>
      </c>
      <c r="F167" s="225" t="s">
        <v>43</v>
      </c>
      <c r="G167" s="272">
        <f>'[2]2.3.8'!J17</f>
        <v>0</v>
      </c>
      <c r="H167" s="224"/>
      <c r="I167" s="94"/>
      <c r="K167" s="276"/>
      <c r="L167" s="276"/>
      <c r="N167" s="277"/>
      <c r="O167" s="277"/>
      <c r="P167" s="277"/>
    </row>
    <row r="168" spans="1:16" ht="31.5" collapsed="1">
      <c r="A168" s="247">
        <v>2</v>
      </c>
      <c r="B168" s="248">
        <v>3</v>
      </c>
      <c r="C168" s="248" t="s">
        <v>75</v>
      </c>
      <c r="D168" s="216"/>
      <c r="E168" s="216"/>
      <c r="F168" s="258" t="s">
        <v>371</v>
      </c>
      <c r="G168" s="262">
        <f>G169</f>
        <v>0</v>
      </c>
      <c r="H168" s="216" t="str">
        <f>'2.3.9'!$E$10</f>
        <v>DD</v>
      </c>
      <c r="I168" s="94"/>
      <c r="K168" s="276"/>
      <c r="L168" s="276"/>
      <c r="N168" s="277"/>
      <c r="O168" s="277"/>
      <c r="P168" s="277"/>
    </row>
    <row r="169" spans="1:16" ht="15.75">
      <c r="A169" s="250">
        <v>2</v>
      </c>
      <c r="B169" s="251">
        <v>3</v>
      </c>
      <c r="C169" s="251" t="s">
        <v>75</v>
      </c>
      <c r="D169" s="224">
        <v>5</v>
      </c>
      <c r="E169" s="224">
        <v>3</v>
      </c>
      <c r="F169" s="225" t="s">
        <v>55</v>
      </c>
      <c r="G169" s="272">
        <f>'2.3.9'!J17</f>
        <v>0</v>
      </c>
      <c r="H169" s="224"/>
      <c r="I169" s="94"/>
      <c r="K169" s="276"/>
      <c r="L169" s="276"/>
      <c r="N169" s="277"/>
      <c r="O169" s="277"/>
      <c r="P169" s="277"/>
    </row>
    <row r="170" spans="1:16" ht="47.25">
      <c r="A170" s="247">
        <v>2</v>
      </c>
      <c r="B170" s="248">
        <v>3</v>
      </c>
      <c r="C170" s="248" t="s">
        <v>77</v>
      </c>
      <c r="D170" s="216"/>
      <c r="E170" s="216"/>
      <c r="F170" s="258" t="s">
        <v>372</v>
      </c>
      <c r="G170" s="262">
        <f>G171</f>
        <v>660000000</v>
      </c>
      <c r="H170" s="216" t="str">
        <f>'2.3.10'!$E$11</f>
        <v>DD</v>
      </c>
      <c r="I170" s="94"/>
      <c r="K170" s="276"/>
      <c r="L170" s="276"/>
      <c r="N170" s="277"/>
      <c r="O170" s="277"/>
      <c r="P170" s="277"/>
    </row>
    <row r="171" spans="1:16" ht="15.75">
      <c r="A171" s="250">
        <v>2</v>
      </c>
      <c r="B171" s="251">
        <v>3</v>
      </c>
      <c r="C171" s="251" t="s">
        <v>77</v>
      </c>
      <c r="D171" s="224">
        <v>5</v>
      </c>
      <c r="E171" s="224">
        <v>3</v>
      </c>
      <c r="F171" s="225" t="s">
        <v>55</v>
      </c>
      <c r="G171" s="272">
        <f>'2.3.10'!J18</f>
        <v>660000000</v>
      </c>
      <c r="H171" s="224"/>
      <c r="I171" s="94"/>
      <c r="K171" s="276"/>
      <c r="L171" s="276"/>
      <c r="N171" s="277"/>
      <c r="O171" s="277"/>
      <c r="P171" s="277"/>
    </row>
    <row r="172" spans="1:16" ht="31.5" hidden="1" outlineLevel="1">
      <c r="A172" s="247">
        <v>2</v>
      </c>
      <c r="B172" s="248">
        <v>3</v>
      </c>
      <c r="C172" s="248" t="s">
        <v>79</v>
      </c>
      <c r="D172" s="216"/>
      <c r="E172" s="216"/>
      <c r="F172" s="258" t="s">
        <v>373</v>
      </c>
      <c r="G172" s="262">
        <f>G173</f>
        <v>0</v>
      </c>
      <c r="H172" s="216" t="str">
        <f>'[2]2.3.11'!$E$10</f>
        <v>-</v>
      </c>
      <c r="I172" s="94"/>
      <c r="K172" s="276"/>
      <c r="L172" s="276"/>
      <c r="N172" s="277"/>
      <c r="O172" s="277"/>
      <c r="P172" s="277"/>
    </row>
    <row r="173" spans="1:16" ht="15.75" hidden="1" outlineLevel="1">
      <c r="A173" s="250">
        <v>2</v>
      </c>
      <c r="B173" s="251">
        <v>3</v>
      </c>
      <c r="C173" s="251" t="s">
        <v>79</v>
      </c>
      <c r="D173" s="224">
        <v>5</v>
      </c>
      <c r="E173" s="224">
        <v>3</v>
      </c>
      <c r="F173" s="225" t="s">
        <v>55</v>
      </c>
      <c r="G173" s="272">
        <f>'[2]2.3.11'!J17</f>
        <v>0</v>
      </c>
      <c r="H173" s="224"/>
      <c r="I173" s="94"/>
      <c r="K173" s="276"/>
      <c r="L173" s="276"/>
      <c r="N173" s="277"/>
      <c r="O173" s="277"/>
      <c r="P173" s="277"/>
    </row>
    <row r="174" spans="1:16" ht="31.5" hidden="1" outlineLevel="1">
      <c r="A174" s="247">
        <v>2</v>
      </c>
      <c r="B174" s="248">
        <v>3</v>
      </c>
      <c r="C174" s="248" t="s">
        <v>374</v>
      </c>
      <c r="D174" s="216"/>
      <c r="E174" s="216"/>
      <c r="F174" s="258" t="s">
        <v>375</v>
      </c>
      <c r="G174" s="262">
        <f>G175</f>
        <v>0</v>
      </c>
      <c r="H174" s="216" t="str">
        <f>'[2]2.3.12'!$E$10</f>
        <v>-</v>
      </c>
      <c r="I174" s="94"/>
      <c r="K174" s="276"/>
      <c r="L174" s="276"/>
      <c r="N174" s="277"/>
      <c r="O174" s="277"/>
      <c r="P174" s="277"/>
    </row>
    <row r="175" spans="1:16" ht="15.75" hidden="1" outlineLevel="1">
      <c r="A175" s="250">
        <v>2</v>
      </c>
      <c r="B175" s="251">
        <v>3</v>
      </c>
      <c r="C175" s="251" t="s">
        <v>374</v>
      </c>
      <c r="D175" s="224">
        <v>5</v>
      </c>
      <c r="E175" s="224">
        <v>3</v>
      </c>
      <c r="F175" s="225" t="s">
        <v>55</v>
      </c>
      <c r="G175" s="272">
        <f>'[2]2.3.12'!J17</f>
        <v>0</v>
      </c>
      <c r="H175" s="224"/>
      <c r="I175" s="94"/>
      <c r="K175" s="276"/>
      <c r="L175" s="276"/>
      <c r="N175" s="277"/>
      <c r="O175" s="277"/>
      <c r="P175" s="277"/>
    </row>
    <row r="176" spans="1:16" ht="63" collapsed="1">
      <c r="A176" s="247">
        <v>2</v>
      </c>
      <c r="B176" s="248">
        <v>3</v>
      </c>
      <c r="C176" s="248" t="s">
        <v>376</v>
      </c>
      <c r="D176" s="216"/>
      <c r="E176" s="216"/>
      <c r="F176" s="258" t="s">
        <v>377</v>
      </c>
      <c r="G176" s="262">
        <f>G177</f>
        <v>40000000</v>
      </c>
      <c r="H176" s="216" t="str">
        <f>'2.3.13'!$E$10</f>
        <v>DD &amp; BANPROV</v>
      </c>
      <c r="I176" s="94"/>
      <c r="K176" s="276"/>
      <c r="L176" s="276"/>
      <c r="N176" s="277"/>
      <c r="O176" s="277"/>
      <c r="P176" s="277"/>
    </row>
    <row r="177" spans="1:16" ht="15.75">
      <c r="A177" s="250">
        <v>2</v>
      </c>
      <c r="B177" s="251">
        <v>3</v>
      </c>
      <c r="C177" s="251" t="s">
        <v>376</v>
      </c>
      <c r="D177" s="224">
        <v>5</v>
      </c>
      <c r="E177" s="224">
        <v>3</v>
      </c>
      <c r="F177" s="225" t="s">
        <v>55</v>
      </c>
      <c r="G177" s="272">
        <f>'2.3.13'!J17</f>
        <v>40000000</v>
      </c>
      <c r="H177" s="224"/>
      <c r="I177" s="94"/>
      <c r="K177" s="276"/>
      <c r="L177" s="276"/>
      <c r="N177" s="277"/>
      <c r="O177" s="277"/>
      <c r="P177" s="277"/>
    </row>
    <row r="178" spans="1:16" ht="31.5" hidden="1" outlineLevel="1">
      <c r="A178" s="247">
        <v>2</v>
      </c>
      <c r="B178" s="248">
        <v>3</v>
      </c>
      <c r="C178" s="248" t="s">
        <v>378</v>
      </c>
      <c r="D178" s="216"/>
      <c r="E178" s="216"/>
      <c r="F178" s="258" t="s">
        <v>379</v>
      </c>
      <c r="G178" s="262">
        <f>G179</f>
        <v>0</v>
      </c>
      <c r="H178" s="216" t="str">
        <f>'[2]2.3.14'!$E$10</f>
        <v>-</v>
      </c>
      <c r="I178" s="94"/>
      <c r="K178" s="276"/>
      <c r="L178" s="276"/>
      <c r="N178" s="277"/>
      <c r="O178" s="277"/>
      <c r="P178" s="277"/>
    </row>
    <row r="179" spans="1:16" ht="15.75" hidden="1" outlineLevel="1">
      <c r="A179" s="250">
        <v>2</v>
      </c>
      <c r="B179" s="251">
        <v>3</v>
      </c>
      <c r="C179" s="251" t="s">
        <v>378</v>
      </c>
      <c r="D179" s="224">
        <v>5</v>
      </c>
      <c r="E179" s="224">
        <v>3</v>
      </c>
      <c r="F179" s="225" t="s">
        <v>55</v>
      </c>
      <c r="G179" s="272">
        <f>'[2]2.3.14'!J17</f>
        <v>0</v>
      </c>
      <c r="H179" s="224"/>
      <c r="I179" s="94"/>
      <c r="K179" s="276"/>
      <c r="L179" s="276"/>
      <c r="N179" s="277"/>
      <c r="O179" s="277"/>
      <c r="P179" s="277"/>
    </row>
    <row r="180" spans="1:16" ht="47.25" hidden="1" outlineLevel="1">
      <c r="A180" s="247">
        <v>2</v>
      </c>
      <c r="B180" s="248">
        <v>3</v>
      </c>
      <c r="C180" s="248" t="s">
        <v>380</v>
      </c>
      <c r="D180" s="216"/>
      <c r="E180" s="216"/>
      <c r="F180" s="258" t="s">
        <v>381</v>
      </c>
      <c r="G180" s="262">
        <f>G181</f>
        <v>0</v>
      </c>
      <c r="H180" s="216" t="str">
        <f>'[2]2.3.15'!$E$10</f>
        <v>-</v>
      </c>
      <c r="I180" s="94"/>
      <c r="K180" s="276"/>
      <c r="L180" s="276"/>
      <c r="N180" s="277"/>
      <c r="O180" s="277"/>
      <c r="P180" s="277"/>
    </row>
    <row r="181" spans="1:16" ht="15.75" hidden="1" outlineLevel="1">
      <c r="A181" s="250">
        <v>2</v>
      </c>
      <c r="B181" s="251">
        <v>3</v>
      </c>
      <c r="C181" s="251" t="s">
        <v>380</v>
      </c>
      <c r="D181" s="224">
        <v>5</v>
      </c>
      <c r="E181" s="224">
        <v>3</v>
      </c>
      <c r="F181" s="225" t="s">
        <v>55</v>
      </c>
      <c r="G181" s="272">
        <f>'[2]2.3.15'!J17</f>
        <v>0</v>
      </c>
      <c r="H181" s="224"/>
      <c r="I181" s="94"/>
      <c r="K181" s="276"/>
      <c r="L181" s="276"/>
      <c r="N181" s="277"/>
      <c r="O181" s="277"/>
      <c r="P181" s="277"/>
    </row>
    <row r="182" spans="1:16" ht="31.5" hidden="1" outlineLevel="1">
      <c r="A182" s="247">
        <v>2</v>
      </c>
      <c r="B182" s="248">
        <v>3</v>
      </c>
      <c r="C182" s="248" t="s">
        <v>382</v>
      </c>
      <c r="D182" s="216"/>
      <c r="E182" s="216"/>
      <c r="F182" s="258" t="s">
        <v>383</v>
      </c>
      <c r="G182" s="262">
        <f>G183</f>
        <v>0</v>
      </c>
      <c r="H182" s="216" t="str">
        <f>'[2]2.3.16'!$E$10</f>
        <v>-</v>
      </c>
      <c r="I182" s="94"/>
      <c r="K182" s="276"/>
      <c r="L182" s="276"/>
      <c r="N182" s="277"/>
      <c r="O182" s="277"/>
      <c r="P182" s="277"/>
    </row>
    <row r="183" spans="1:16" ht="15.75" hidden="1" outlineLevel="1">
      <c r="A183" s="250">
        <v>2</v>
      </c>
      <c r="B183" s="251">
        <v>3</v>
      </c>
      <c r="C183" s="251" t="s">
        <v>382</v>
      </c>
      <c r="D183" s="224">
        <v>5</v>
      </c>
      <c r="E183" s="224">
        <v>2</v>
      </c>
      <c r="F183" s="278" t="s">
        <v>43</v>
      </c>
      <c r="G183" s="272">
        <f>'[2]2.3.16'!J17</f>
        <v>0</v>
      </c>
      <c r="H183" s="224"/>
      <c r="I183" s="94"/>
      <c r="K183" s="276"/>
      <c r="L183" s="276"/>
      <c r="N183" s="277"/>
      <c r="O183" s="277"/>
      <c r="P183" s="277"/>
    </row>
    <row r="184" spans="1:16" ht="31.5" hidden="1" outlineLevel="1">
      <c r="A184" s="247">
        <v>2</v>
      </c>
      <c r="B184" s="248">
        <v>3</v>
      </c>
      <c r="C184" s="248" t="s">
        <v>384</v>
      </c>
      <c r="D184" s="216"/>
      <c r="E184" s="216"/>
      <c r="F184" s="258" t="s">
        <v>385</v>
      </c>
      <c r="G184" s="262">
        <f>G185</f>
        <v>0</v>
      </c>
      <c r="H184" s="216" t="str">
        <f>'[2]2.3.17'!$E$10</f>
        <v>-</v>
      </c>
      <c r="I184" s="94"/>
      <c r="K184" s="276"/>
      <c r="L184" s="276"/>
      <c r="N184" s="277"/>
      <c r="O184" s="277"/>
      <c r="P184" s="277"/>
    </row>
    <row r="185" spans="1:16" ht="15.75" hidden="1" outlineLevel="1">
      <c r="A185" s="250">
        <v>2</v>
      </c>
      <c r="B185" s="251">
        <v>3</v>
      </c>
      <c r="C185" s="251" t="s">
        <v>384</v>
      </c>
      <c r="D185" s="224">
        <v>5</v>
      </c>
      <c r="E185" s="224">
        <v>2</v>
      </c>
      <c r="F185" s="278" t="s">
        <v>43</v>
      </c>
      <c r="G185" s="272"/>
      <c r="H185" s="224"/>
      <c r="I185" s="94"/>
      <c r="K185" s="276"/>
      <c r="L185" s="276"/>
      <c r="N185" s="277"/>
      <c r="O185" s="277"/>
      <c r="P185" s="277"/>
    </row>
    <row r="186" spans="1:16" ht="31.5" collapsed="1">
      <c r="A186" s="247">
        <v>2</v>
      </c>
      <c r="B186" s="248">
        <v>3</v>
      </c>
      <c r="C186" s="248" t="s">
        <v>386</v>
      </c>
      <c r="D186" s="216"/>
      <c r="E186" s="216"/>
      <c r="F186" s="258" t="s">
        <v>387</v>
      </c>
      <c r="G186" s="262">
        <f>G187</f>
        <v>0</v>
      </c>
      <c r="H186" s="216"/>
      <c r="I186" s="94"/>
      <c r="K186" s="276"/>
      <c r="L186" s="276"/>
      <c r="N186" s="277"/>
      <c r="O186" s="277"/>
      <c r="P186" s="277"/>
    </row>
    <row r="187" spans="1:16" ht="15.75">
      <c r="A187" s="250">
        <v>2</v>
      </c>
      <c r="B187" s="251">
        <v>3</v>
      </c>
      <c r="C187" s="251" t="s">
        <v>386</v>
      </c>
      <c r="D187" s="224">
        <v>5</v>
      </c>
      <c r="E187" s="224">
        <v>3</v>
      </c>
      <c r="F187" s="225" t="s">
        <v>55</v>
      </c>
      <c r="G187" s="272">
        <f>'2.3.18'!J22</f>
        <v>0</v>
      </c>
      <c r="H187" s="224"/>
      <c r="I187" s="94"/>
      <c r="K187" s="276"/>
      <c r="L187" s="276"/>
      <c r="N187" s="277"/>
      <c r="O187" s="277"/>
      <c r="P187" s="277"/>
    </row>
    <row r="188" spans="1:16" ht="15.75">
      <c r="A188" s="869"/>
      <c r="B188" s="870"/>
      <c r="C188" s="870"/>
      <c r="D188" s="870"/>
      <c r="E188" s="870"/>
      <c r="F188" s="870"/>
      <c r="G188" s="870"/>
      <c r="H188" s="871"/>
      <c r="I188" s="94"/>
      <c r="K188" s="276"/>
      <c r="L188" s="276"/>
      <c r="N188" s="277"/>
      <c r="O188" s="277"/>
      <c r="P188" s="277"/>
    </row>
    <row r="189" spans="1:16" ht="15.75">
      <c r="A189" s="247">
        <v>2</v>
      </c>
      <c r="B189" s="248">
        <v>4</v>
      </c>
      <c r="C189" s="248"/>
      <c r="D189" s="216"/>
      <c r="E189" s="216"/>
      <c r="F189" s="258" t="s">
        <v>388</v>
      </c>
      <c r="G189" s="262">
        <f>G192+G194+G196+G198+G202+G200+G204+G206+G208+G210+G212+G214+G216+G218+G220+G222</f>
        <v>0</v>
      </c>
      <c r="H189" s="216"/>
      <c r="I189" s="94"/>
      <c r="K189" s="276"/>
      <c r="L189" s="276"/>
      <c r="N189" s="277"/>
      <c r="O189" s="277"/>
      <c r="P189" s="277"/>
    </row>
    <row r="190" spans="1:16" ht="47.25" hidden="1" outlineLevel="1">
      <c r="A190" s="257">
        <v>2</v>
      </c>
      <c r="B190" s="248">
        <v>4</v>
      </c>
      <c r="C190" s="248" t="s">
        <v>34</v>
      </c>
      <c r="D190" s="216"/>
      <c r="E190" s="216"/>
      <c r="F190" s="258" t="s">
        <v>389</v>
      </c>
      <c r="G190" s="262">
        <f>G191</f>
        <v>0</v>
      </c>
      <c r="H190" s="216" t="str">
        <f>'[2]2.4.1'!$E$10</f>
        <v>-</v>
      </c>
      <c r="I190" s="94"/>
      <c r="K190" s="276"/>
      <c r="L190" s="276"/>
      <c r="N190" s="277"/>
      <c r="O190" s="277"/>
      <c r="P190" s="277"/>
    </row>
    <row r="191" spans="1:16" ht="15.75" hidden="1" outlineLevel="1">
      <c r="A191" s="260">
        <v>2</v>
      </c>
      <c r="B191" s="251">
        <v>4</v>
      </c>
      <c r="C191" s="251" t="s">
        <v>34</v>
      </c>
      <c r="D191" s="224">
        <v>5</v>
      </c>
      <c r="E191" s="224">
        <v>2</v>
      </c>
      <c r="F191" s="278" t="s">
        <v>43</v>
      </c>
      <c r="G191" s="272">
        <f>'[2]2.4.1'!J17</f>
        <v>0</v>
      </c>
      <c r="H191" s="224"/>
      <c r="I191" s="94"/>
      <c r="K191" s="276"/>
      <c r="L191" s="276"/>
      <c r="N191" s="277"/>
      <c r="O191" s="277"/>
      <c r="P191" s="277"/>
    </row>
    <row r="192" spans="1:16" ht="15.75" hidden="1" outlineLevel="1">
      <c r="A192" s="247">
        <v>2</v>
      </c>
      <c r="B192" s="248">
        <v>4</v>
      </c>
      <c r="C192" s="248" t="s">
        <v>37</v>
      </c>
      <c r="D192" s="216"/>
      <c r="E192" s="216"/>
      <c r="F192" s="258" t="s">
        <v>390</v>
      </c>
      <c r="G192" s="262">
        <f>G193</f>
        <v>0</v>
      </c>
      <c r="H192" s="216" t="str">
        <f>'[2]2.4.2'!$E$10</f>
        <v>-</v>
      </c>
      <c r="I192" s="94"/>
      <c r="K192" s="276"/>
      <c r="L192" s="276"/>
      <c r="N192" s="277"/>
      <c r="O192" s="277"/>
      <c r="P192" s="277"/>
    </row>
    <row r="193" spans="1:16" ht="15.75" hidden="1" outlineLevel="1">
      <c r="A193" s="250">
        <v>2</v>
      </c>
      <c r="B193" s="251">
        <v>4</v>
      </c>
      <c r="C193" s="251" t="s">
        <v>37</v>
      </c>
      <c r="D193" s="224">
        <v>5</v>
      </c>
      <c r="E193" s="224">
        <v>2</v>
      </c>
      <c r="F193" s="278" t="s">
        <v>43</v>
      </c>
      <c r="G193" s="272">
        <f>'[2]2.4.2'!J17</f>
        <v>0</v>
      </c>
      <c r="H193" s="224"/>
      <c r="I193" s="94"/>
      <c r="K193" s="276"/>
      <c r="L193" s="276"/>
      <c r="N193" s="277"/>
      <c r="O193" s="277"/>
      <c r="P193" s="277"/>
    </row>
    <row r="194" spans="1:16" ht="47.25" hidden="1" outlineLevel="1">
      <c r="A194" s="247">
        <v>2</v>
      </c>
      <c r="B194" s="248">
        <v>4</v>
      </c>
      <c r="C194" s="248" t="s">
        <v>39</v>
      </c>
      <c r="D194" s="216"/>
      <c r="E194" s="216"/>
      <c r="F194" s="258" t="s">
        <v>391</v>
      </c>
      <c r="G194" s="262">
        <v>0</v>
      </c>
      <c r="H194" s="216" t="str">
        <f>'[2]2.4.3'!$E$10</f>
        <v>-</v>
      </c>
      <c r="I194" s="94"/>
      <c r="K194" s="276"/>
      <c r="L194" s="276"/>
      <c r="N194" s="277"/>
      <c r="O194" s="277"/>
      <c r="P194" s="277"/>
    </row>
    <row r="195" spans="1:16" ht="15.75" hidden="1" outlineLevel="1">
      <c r="A195" s="250">
        <v>2</v>
      </c>
      <c r="B195" s="251">
        <v>4</v>
      </c>
      <c r="C195" s="251" t="s">
        <v>39</v>
      </c>
      <c r="D195" s="224">
        <v>5</v>
      </c>
      <c r="E195" s="224">
        <v>2</v>
      </c>
      <c r="F195" s="278" t="s">
        <v>43</v>
      </c>
      <c r="G195" s="272">
        <f>'[2]2.4.3'!J17</f>
        <v>0</v>
      </c>
      <c r="H195" s="224"/>
      <c r="I195" s="94"/>
      <c r="K195" s="276"/>
      <c r="L195" s="276"/>
      <c r="N195" s="277"/>
      <c r="O195" s="277"/>
      <c r="P195" s="277"/>
    </row>
    <row r="196" spans="1:16" ht="31.5" hidden="1" outlineLevel="1">
      <c r="A196" s="247">
        <v>2</v>
      </c>
      <c r="B196" s="248">
        <v>4</v>
      </c>
      <c r="C196" s="248" t="s">
        <v>41</v>
      </c>
      <c r="D196" s="216"/>
      <c r="E196" s="216"/>
      <c r="F196" s="258" t="s">
        <v>392</v>
      </c>
      <c r="G196" s="262">
        <f>G197</f>
        <v>0</v>
      </c>
      <c r="H196" s="216" t="str">
        <f>'[2]2.4.4'!$E$10</f>
        <v>-</v>
      </c>
      <c r="I196" s="94"/>
      <c r="K196" s="276"/>
      <c r="L196" s="276"/>
      <c r="N196" s="277"/>
      <c r="O196" s="277"/>
      <c r="P196" s="277"/>
    </row>
    <row r="197" spans="1:16" ht="15.75" hidden="1" outlineLevel="1">
      <c r="A197" s="250">
        <v>2</v>
      </c>
      <c r="B197" s="251">
        <v>4</v>
      </c>
      <c r="C197" s="251" t="s">
        <v>41</v>
      </c>
      <c r="D197" s="224">
        <v>5</v>
      </c>
      <c r="E197" s="224">
        <v>2</v>
      </c>
      <c r="F197" s="278" t="s">
        <v>43</v>
      </c>
      <c r="G197" s="272">
        <f>'[2]2.4.4'!J17</f>
        <v>0</v>
      </c>
      <c r="H197" s="224"/>
      <c r="I197" s="94"/>
      <c r="K197" s="276"/>
      <c r="L197" s="276"/>
      <c r="N197" s="277"/>
      <c r="O197" s="277"/>
      <c r="P197" s="277"/>
    </row>
    <row r="198" spans="1:16" ht="47.25" hidden="1" outlineLevel="1">
      <c r="A198" s="247">
        <v>2</v>
      </c>
      <c r="B198" s="248">
        <v>4</v>
      </c>
      <c r="C198" s="248" t="s">
        <v>45</v>
      </c>
      <c r="D198" s="216"/>
      <c r="E198" s="216"/>
      <c r="F198" s="258" t="s">
        <v>393</v>
      </c>
      <c r="G198" s="262">
        <f>G199</f>
        <v>0</v>
      </c>
      <c r="H198" s="216" t="str">
        <f>'[2]2.4.5'!$E$10</f>
        <v>-</v>
      </c>
      <c r="I198" s="94"/>
      <c r="K198" s="276"/>
      <c r="L198" s="276"/>
      <c r="N198" s="277"/>
      <c r="O198" s="277"/>
      <c r="P198" s="277"/>
    </row>
    <row r="199" spans="1:16" ht="15.75" hidden="1" outlineLevel="1">
      <c r="A199" s="250">
        <v>2</v>
      </c>
      <c r="B199" s="251">
        <v>4</v>
      </c>
      <c r="C199" s="251" t="s">
        <v>45</v>
      </c>
      <c r="D199" s="224">
        <v>5</v>
      </c>
      <c r="E199" s="224">
        <v>2</v>
      </c>
      <c r="F199" s="278" t="s">
        <v>43</v>
      </c>
      <c r="G199" s="272">
        <f>'[2]2.4.5'!J17</f>
        <v>0</v>
      </c>
      <c r="H199" s="224"/>
      <c r="I199" s="94"/>
      <c r="K199" s="276"/>
      <c r="L199" s="276"/>
      <c r="N199" s="277"/>
      <c r="O199" s="277"/>
      <c r="P199" s="277"/>
    </row>
    <row r="200" spans="1:16" ht="31.5" hidden="1" outlineLevel="1">
      <c r="A200" s="247">
        <v>2</v>
      </c>
      <c r="B200" s="248">
        <v>4</v>
      </c>
      <c r="C200" s="248" t="s">
        <v>49</v>
      </c>
      <c r="D200" s="216"/>
      <c r="E200" s="216"/>
      <c r="F200" s="258" t="s">
        <v>394</v>
      </c>
      <c r="G200" s="262">
        <f>G201</f>
        <v>0</v>
      </c>
      <c r="H200" s="216" t="str">
        <f>'[2]2.4.6'!$E$10</f>
        <v>-</v>
      </c>
      <c r="I200" s="94"/>
      <c r="K200" s="276"/>
      <c r="L200" s="276"/>
      <c r="N200" s="277"/>
      <c r="O200" s="277"/>
      <c r="P200" s="277"/>
    </row>
    <row r="201" spans="1:16" ht="15.75" hidden="1" outlineLevel="1">
      <c r="A201" s="250">
        <v>2</v>
      </c>
      <c r="B201" s="251">
        <v>4</v>
      </c>
      <c r="C201" s="251" t="s">
        <v>49</v>
      </c>
      <c r="D201" s="224">
        <v>5</v>
      </c>
      <c r="E201" s="224">
        <v>2</v>
      </c>
      <c r="F201" s="278" t="s">
        <v>43</v>
      </c>
      <c r="G201" s="272">
        <f>'[2]2.4.6'!J17</f>
        <v>0</v>
      </c>
      <c r="H201" s="224"/>
      <c r="I201" s="94"/>
      <c r="K201" s="276"/>
      <c r="L201" s="276"/>
      <c r="N201" s="277"/>
      <c r="O201" s="277"/>
      <c r="P201" s="277"/>
    </row>
    <row r="202" spans="1:16" ht="47.25" hidden="1" outlineLevel="1">
      <c r="A202" s="247">
        <v>2</v>
      </c>
      <c r="B202" s="248">
        <v>4</v>
      </c>
      <c r="C202" s="248" t="s">
        <v>51</v>
      </c>
      <c r="D202" s="216"/>
      <c r="E202" s="216"/>
      <c r="F202" s="258" t="s">
        <v>395</v>
      </c>
      <c r="G202" s="262">
        <f>G203</f>
        <v>0</v>
      </c>
      <c r="H202" s="216" t="str">
        <f>'[2]2.4.7'!$E$10</f>
        <v>-</v>
      </c>
      <c r="I202" s="94"/>
      <c r="K202" s="276"/>
      <c r="L202" s="276"/>
      <c r="N202" s="277"/>
      <c r="O202" s="277"/>
      <c r="P202" s="277"/>
    </row>
    <row r="203" spans="1:16" ht="15.75" hidden="1" outlineLevel="1">
      <c r="A203" s="250">
        <v>2</v>
      </c>
      <c r="B203" s="251">
        <v>4</v>
      </c>
      <c r="C203" s="251" t="s">
        <v>51</v>
      </c>
      <c r="D203" s="224">
        <v>5</v>
      </c>
      <c r="E203" s="224">
        <v>2</v>
      </c>
      <c r="F203" s="278" t="s">
        <v>43</v>
      </c>
      <c r="G203" s="272">
        <f>'[2]2.4.7'!J17</f>
        <v>0</v>
      </c>
      <c r="H203" s="224"/>
      <c r="I203" s="94"/>
      <c r="K203" s="276"/>
      <c r="L203" s="276"/>
      <c r="N203" s="277"/>
      <c r="O203" s="277"/>
      <c r="P203" s="277"/>
    </row>
    <row r="204" spans="1:16" ht="47.25" hidden="1" outlineLevel="1">
      <c r="A204" s="247">
        <v>2</v>
      </c>
      <c r="B204" s="248">
        <v>4</v>
      </c>
      <c r="C204" s="248" t="s">
        <v>73</v>
      </c>
      <c r="D204" s="216"/>
      <c r="E204" s="216"/>
      <c r="F204" s="258" t="s">
        <v>396</v>
      </c>
      <c r="G204" s="262">
        <f>G205</f>
        <v>0</v>
      </c>
      <c r="H204" s="216" t="str">
        <f>'[2]2.4.8'!$E$10</f>
        <v>-</v>
      </c>
      <c r="I204" s="94"/>
      <c r="K204" s="276"/>
      <c r="L204" s="276"/>
      <c r="N204" s="277"/>
      <c r="O204" s="277"/>
      <c r="P204" s="277"/>
    </row>
    <row r="205" spans="1:16" ht="15.75" hidden="1" outlineLevel="1">
      <c r="A205" s="250">
        <v>2</v>
      </c>
      <c r="B205" s="251">
        <v>4</v>
      </c>
      <c r="C205" s="251" t="s">
        <v>73</v>
      </c>
      <c r="D205" s="224">
        <v>5</v>
      </c>
      <c r="E205" s="224">
        <v>2</v>
      </c>
      <c r="F205" s="278" t="s">
        <v>43</v>
      </c>
      <c r="G205" s="272">
        <f>'[2]2.4.8'!J17</f>
        <v>0</v>
      </c>
      <c r="H205" s="224"/>
      <c r="I205" s="94"/>
      <c r="K205" s="276"/>
      <c r="L205" s="276"/>
      <c r="N205" s="277"/>
      <c r="O205" s="277"/>
      <c r="P205" s="277"/>
    </row>
    <row r="206" spans="1:16" ht="31.5" hidden="1" outlineLevel="1">
      <c r="A206" s="247">
        <v>2</v>
      </c>
      <c r="B206" s="248">
        <v>4</v>
      </c>
      <c r="C206" s="248" t="s">
        <v>75</v>
      </c>
      <c r="D206" s="216"/>
      <c r="E206" s="216"/>
      <c r="F206" s="258" t="s">
        <v>397</v>
      </c>
      <c r="G206" s="262">
        <f>G207</f>
        <v>0</v>
      </c>
      <c r="H206" s="216" t="str">
        <f>'[2]2.4.9'!$E$10</f>
        <v>-</v>
      </c>
      <c r="I206" s="94"/>
      <c r="K206" s="276"/>
      <c r="L206" s="276"/>
      <c r="N206" s="277"/>
      <c r="O206" s="277"/>
      <c r="P206" s="277"/>
    </row>
    <row r="207" spans="1:16" ht="15.75" hidden="1" outlineLevel="1">
      <c r="A207" s="250">
        <v>2</v>
      </c>
      <c r="B207" s="251">
        <v>4</v>
      </c>
      <c r="C207" s="251" t="s">
        <v>75</v>
      </c>
      <c r="D207" s="224">
        <v>5</v>
      </c>
      <c r="E207" s="224">
        <v>2</v>
      </c>
      <c r="F207" s="278" t="s">
        <v>43</v>
      </c>
      <c r="G207" s="272">
        <f>'[2]2.4.9'!J17</f>
        <v>0</v>
      </c>
      <c r="H207" s="224"/>
      <c r="I207" s="94"/>
      <c r="K207" s="276"/>
      <c r="L207" s="276"/>
      <c r="N207" s="277"/>
      <c r="O207" s="277"/>
      <c r="P207" s="277"/>
    </row>
    <row r="208" spans="1:16" ht="31.5" hidden="1" outlineLevel="1">
      <c r="A208" s="247">
        <v>2</v>
      </c>
      <c r="B208" s="248">
        <v>4</v>
      </c>
      <c r="C208" s="248" t="s">
        <v>77</v>
      </c>
      <c r="D208" s="216"/>
      <c r="E208" s="216"/>
      <c r="F208" s="258" t="s">
        <v>398</v>
      </c>
      <c r="G208" s="262">
        <f>G209</f>
        <v>0</v>
      </c>
      <c r="H208" s="216" t="str">
        <f>'[2]2.4.10'!$E$10</f>
        <v>-</v>
      </c>
      <c r="I208" s="94"/>
      <c r="K208" s="276"/>
      <c r="L208" s="276"/>
      <c r="N208" s="277"/>
      <c r="O208" s="277"/>
      <c r="P208" s="277"/>
    </row>
    <row r="209" spans="1:16" ht="15.75" hidden="1" outlineLevel="1">
      <c r="A209" s="250">
        <v>2</v>
      </c>
      <c r="B209" s="251">
        <v>4</v>
      </c>
      <c r="C209" s="251" t="s">
        <v>77</v>
      </c>
      <c r="D209" s="224">
        <v>5</v>
      </c>
      <c r="E209" s="224">
        <v>3</v>
      </c>
      <c r="F209" s="225" t="s">
        <v>55</v>
      </c>
      <c r="G209" s="272">
        <f>'[2]2.4.10'!J17</f>
        <v>0</v>
      </c>
      <c r="H209" s="224"/>
      <c r="I209" s="94"/>
      <c r="K209" s="276"/>
      <c r="L209" s="276"/>
      <c r="N209" s="277"/>
      <c r="O209" s="277"/>
      <c r="P209" s="277"/>
    </row>
    <row r="210" spans="1:16" ht="63" hidden="1" outlineLevel="1">
      <c r="A210" s="247">
        <v>2</v>
      </c>
      <c r="B210" s="248">
        <v>4</v>
      </c>
      <c r="C210" s="248" t="s">
        <v>79</v>
      </c>
      <c r="D210" s="216"/>
      <c r="E210" s="216"/>
      <c r="F210" s="258" t="s">
        <v>399</v>
      </c>
      <c r="G210" s="262">
        <f>G211</f>
        <v>0</v>
      </c>
      <c r="H210" s="216" t="str">
        <f>'[2]2.4.11'!$E$10</f>
        <v>-</v>
      </c>
      <c r="I210" s="94"/>
      <c r="K210" s="276"/>
      <c r="L210" s="276"/>
      <c r="N210" s="277"/>
      <c r="O210" s="277"/>
      <c r="P210" s="277"/>
    </row>
    <row r="211" spans="1:16" ht="15.75" hidden="1" outlineLevel="1">
      <c r="A211" s="250">
        <v>2</v>
      </c>
      <c r="B211" s="251">
        <v>4</v>
      </c>
      <c r="C211" s="251" t="s">
        <v>79</v>
      </c>
      <c r="D211" s="224">
        <v>5</v>
      </c>
      <c r="E211" s="224">
        <v>3</v>
      </c>
      <c r="F211" s="225" t="s">
        <v>55</v>
      </c>
      <c r="G211" s="272">
        <f>'[2]2.4.11'!J17</f>
        <v>0</v>
      </c>
      <c r="H211" s="224"/>
      <c r="I211" s="94"/>
      <c r="K211" s="276"/>
      <c r="L211" s="276"/>
      <c r="N211" s="277"/>
      <c r="O211" s="277"/>
      <c r="P211" s="277"/>
    </row>
    <row r="212" spans="1:16" ht="47.25" hidden="1" outlineLevel="1">
      <c r="A212" s="247">
        <v>2</v>
      </c>
      <c r="B212" s="248">
        <v>4</v>
      </c>
      <c r="C212" s="248" t="s">
        <v>374</v>
      </c>
      <c r="D212" s="216"/>
      <c r="E212" s="216"/>
      <c r="F212" s="258" t="s">
        <v>400</v>
      </c>
      <c r="G212" s="262">
        <f>G213</f>
        <v>0</v>
      </c>
      <c r="H212" s="216" t="str">
        <f>'[2]2.4.12'!$E$10</f>
        <v>-</v>
      </c>
      <c r="I212" s="94"/>
      <c r="K212" s="276"/>
      <c r="L212" s="276"/>
      <c r="N212" s="277"/>
      <c r="O212" s="277"/>
      <c r="P212" s="277"/>
    </row>
    <row r="213" spans="1:16" ht="15.75" hidden="1" outlineLevel="1">
      <c r="A213" s="250">
        <v>2</v>
      </c>
      <c r="B213" s="251">
        <v>4</v>
      </c>
      <c r="C213" s="251" t="s">
        <v>374</v>
      </c>
      <c r="D213" s="224">
        <v>5</v>
      </c>
      <c r="E213" s="224">
        <v>3</v>
      </c>
      <c r="F213" s="225" t="s">
        <v>55</v>
      </c>
      <c r="G213" s="272">
        <f>'[2]2.4.12'!J17</f>
        <v>0</v>
      </c>
      <c r="H213" s="224"/>
      <c r="I213" s="94"/>
      <c r="K213" s="276"/>
      <c r="L213" s="276"/>
      <c r="N213" s="277"/>
      <c r="O213" s="277"/>
      <c r="P213" s="277"/>
    </row>
    <row r="214" spans="1:16" ht="47.25" hidden="1" outlineLevel="1">
      <c r="A214" s="247">
        <v>2</v>
      </c>
      <c r="B214" s="248">
        <v>4</v>
      </c>
      <c r="C214" s="248" t="s">
        <v>376</v>
      </c>
      <c r="D214" s="216"/>
      <c r="E214" s="216"/>
      <c r="F214" s="258" t="s">
        <v>401</v>
      </c>
      <c r="G214" s="262">
        <f>G215</f>
        <v>0</v>
      </c>
      <c r="H214" s="216" t="str">
        <f>'[2]2.4.13'!$E$10</f>
        <v>-</v>
      </c>
      <c r="I214" s="94"/>
      <c r="K214" s="276"/>
      <c r="L214" s="276"/>
      <c r="N214" s="277"/>
      <c r="O214" s="277"/>
      <c r="P214" s="277"/>
    </row>
    <row r="215" spans="1:16" ht="15.75" hidden="1" outlineLevel="1">
      <c r="A215" s="250">
        <v>2</v>
      </c>
      <c r="B215" s="251">
        <v>4</v>
      </c>
      <c r="C215" s="251" t="s">
        <v>376</v>
      </c>
      <c r="D215" s="224">
        <v>5</v>
      </c>
      <c r="E215" s="224">
        <v>3</v>
      </c>
      <c r="F215" s="225" t="s">
        <v>55</v>
      </c>
      <c r="G215" s="272">
        <f>'[2]2.4.13'!J17</f>
        <v>0</v>
      </c>
      <c r="H215" s="224"/>
      <c r="I215" s="94"/>
      <c r="K215" s="276"/>
      <c r="L215" s="276"/>
      <c r="N215" s="277"/>
      <c r="O215" s="277"/>
      <c r="P215" s="277"/>
    </row>
    <row r="216" spans="1:16" ht="31.5" hidden="1" outlineLevel="1">
      <c r="A216" s="247">
        <v>2</v>
      </c>
      <c r="B216" s="248">
        <v>4</v>
      </c>
      <c r="C216" s="248" t="s">
        <v>378</v>
      </c>
      <c r="D216" s="216"/>
      <c r="E216" s="216"/>
      <c r="F216" s="258" t="s">
        <v>402</v>
      </c>
      <c r="G216" s="262">
        <f>G217</f>
        <v>0</v>
      </c>
      <c r="H216" s="216" t="str">
        <f>'[2]2.4.14'!$E$10</f>
        <v>-</v>
      </c>
      <c r="I216" s="94"/>
      <c r="K216" s="276"/>
      <c r="L216" s="276"/>
      <c r="N216" s="277"/>
      <c r="O216" s="277"/>
      <c r="P216" s="277"/>
    </row>
    <row r="217" spans="1:16" ht="15.75" hidden="1" outlineLevel="1">
      <c r="A217" s="250">
        <v>2</v>
      </c>
      <c r="B217" s="251">
        <v>4</v>
      </c>
      <c r="C217" s="251" t="s">
        <v>378</v>
      </c>
      <c r="D217" s="224">
        <v>5</v>
      </c>
      <c r="E217" s="224">
        <v>3</v>
      </c>
      <c r="F217" s="225" t="s">
        <v>55</v>
      </c>
      <c r="G217" s="272">
        <f>'[2]2.4.14'!J17</f>
        <v>0</v>
      </c>
      <c r="H217" s="224"/>
      <c r="I217" s="94"/>
      <c r="K217" s="276"/>
      <c r="L217" s="276"/>
      <c r="N217" s="277"/>
      <c r="O217" s="277"/>
      <c r="P217" s="277"/>
    </row>
    <row r="218" spans="1:16" ht="63" hidden="1" outlineLevel="1">
      <c r="A218" s="247">
        <v>2</v>
      </c>
      <c r="B218" s="248">
        <v>4</v>
      </c>
      <c r="C218" s="248" t="s">
        <v>380</v>
      </c>
      <c r="D218" s="216"/>
      <c r="E218" s="216"/>
      <c r="F218" s="258" t="s">
        <v>403</v>
      </c>
      <c r="G218" s="262">
        <f>G219</f>
        <v>0</v>
      </c>
      <c r="H218" s="216" t="str">
        <f>'[2]2.4.15'!$E$10</f>
        <v>-</v>
      </c>
      <c r="I218" s="94"/>
      <c r="K218" s="276"/>
      <c r="L218" s="276"/>
      <c r="N218" s="277"/>
      <c r="O218" s="277"/>
      <c r="P218" s="277"/>
    </row>
    <row r="219" spans="1:16" ht="15.75" hidden="1" outlineLevel="1">
      <c r="A219" s="250">
        <v>2</v>
      </c>
      <c r="B219" s="251">
        <v>4</v>
      </c>
      <c r="C219" s="251" t="s">
        <v>380</v>
      </c>
      <c r="D219" s="224">
        <v>5</v>
      </c>
      <c r="E219" s="224">
        <v>3</v>
      </c>
      <c r="F219" s="225" t="s">
        <v>55</v>
      </c>
      <c r="G219" s="272">
        <f>'[2]2.4.15'!J17</f>
        <v>0</v>
      </c>
      <c r="H219" s="224"/>
      <c r="I219" s="94"/>
      <c r="K219" s="276"/>
      <c r="L219" s="276"/>
      <c r="N219" s="277"/>
      <c r="O219" s="277"/>
      <c r="P219" s="277"/>
    </row>
    <row r="220" spans="1:16" ht="47.25" hidden="1" outlineLevel="1">
      <c r="A220" s="247">
        <v>2</v>
      </c>
      <c r="B220" s="248">
        <v>4</v>
      </c>
      <c r="C220" s="248" t="s">
        <v>382</v>
      </c>
      <c r="D220" s="216"/>
      <c r="E220" s="216"/>
      <c r="F220" s="258" t="s">
        <v>404</v>
      </c>
      <c r="G220" s="262">
        <f>G221</f>
        <v>0</v>
      </c>
      <c r="H220" s="216" t="str">
        <f>'[2]2.4.16'!$E$10</f>
        <v>-</v>
      </c>
      <c r="I220" s="94"/>
      <c r="K220" s="276"/>
      <c r="L220" s="276"/>
      <c r="N220" s="277"/>
      <c r="O220" s="277"/>
      <c r="P220" s="277"/>
    </row>
    <row r="221" spans="1:16" ht="15.75" hidden="1" outlineLevel="1">
      <c r="A221" s="250">
        <v>2</v>
      </c>
      <c r="B221" s="251">
        <v>4</v>
      </c>
      <c r="C221" s="251" t="s">
        <v>382</v>
      </c>
      <c r="D221" s="224">
        <v>5</v>
      </c>
      <c r="E221" s="224">
        <v>3</v>
      </c>
      <c r="F221" s="225" t="s">
        <v>55</v>
      </c>
      <c r="G221" s="272">
        <f>'[2]2.4.16'!J17</f>
        <v>0</v>
      </c>
      <c r="H221" s="224"/>
      <c r="I221" s="94"/>
      <c r="K221" s="276"/>
      <c r="L221" s="276"/>
      <c r="N221" s="277"/>
      <c r="O221" s="277"/>
      <c r="P221" s="277"/>
    </row>
    <row r="222" spans="1:16" ht="31.5" hidden="1" outlineLevel="1">
      <c r="A222" s="247">
        <v>2</v>
      </c>
      <c r="B222" s="248">
        <v>4</v>
      </c>
      <c r="C222" s="248" t="s">
        <v>384</v>
      </c>
      <c r="D222" s="216"/>
      <c r="E222" s="216"/>
      <c r="F222" s="258" t="s">
        <v>405</v>
      </c>
      <c r="G222" s="262">
        <f>G223</f>
        <v>0</v>
      </c>
      <c r="H222" s="216" t="str">
        <f>'[2]2.4.17'!$E$10</f>
        <v>-</v>
      </c>
      <c r="I222" s="94"/>
      <c r="K222" s="276"/>
      <c r="L222" s="276"/>
      <c r="N222" s="277"/>
      <c r="O222" s="277"/>
      <c r="P222" s="277"/>
    </row>
    <row r="223" spans="1:16" ht="15.75" hidden="1" outlineLevel="1">
      <c r="A223" s="250">
        <v>2</v>
      </c>
      <c r="B223" s="251">
        <v>4</v>
      </c>
      <c r="C223" s="251">
        <v>17</v>
      </c>
      <c r="D223" s="224">
        <v>5</v>
      </c>
      <c r="E223" s="224">
        <v>3</v>
      </c>
      <c r="F223" s="225" t="s">
        <v>55</v>
      </c>
      <c r="G223" s="272">
        <f>'[2]2.4.17'!J17</f>
        <v>0</v>
      </c>
      <c r="H223" s="224"/>
      <c r="I223" s="94"/>
      <c r="K223" s="276"/>
      <c r="L223" s="276"/>
      <c r="N223" s="277"/>
      <c r="O223" s="277"/>
      <c r="P223" s="277"/>
    </row>
    <row r="224" spans="1:16" ht="15.75" collapsed="1">
      <c r="A224" s="869"/>
      <c r="B224" s="870"/>
      <c r="C224" s="870"/>
      <c r="D224" s="870"/>
      <c r="E224" s="870"/>
      <c r="F224" s="870"/>
      <c r="G224" s="870"/>
      <c r="H224" s="871"/>
      <c r="I224" s="94"/>
      <c r="K224" s="276"/>
      <c r="L224" s="276"/>
      <c r="N224" s="277"/>
      <c r="O224" s="277"/>
      <c r="P224" s="277"/>
    </row>
    <row r="225" spans="1:16" ht="15.75">
      <c r="A225" s="216">
        <v>2</v>
      </c>
      <c r="B225" s="237">
        <v>5</v>
      </c>
      <c r="C225" s="248"/>
      <c r="D225" s="248"/>
      <c r="E225" s="248"/>
      <c r="F225" s="258" t="s">
        <v>406</v>
      </c>
      <c r="G225" s="259">
        <f>G226+G229+G231</f>
        <v>40000000</v>
      </c>
      <c r="H225" s="216"/>
      <c r="I225" s="94"/>
      <c r="K225" s="276"/>
      <c r="L225" s="276"/>
      <c r="N225" s="277"/>
      <c r="O225" s="277"/>
      <c r="P225" s="277"/>
    </row>
    <row r="226" spans="1:16" ht="15.75" hidden="1" outlineLevel="1">
      <c r="A226" s="216">
        <v>2</v>
      </c>
      <c r="B226" s="237">
        <v>5</v>
      </c>
      <c r="C226" s="248" t="s">
        <v>34</v>
      </c>
      <c r="D226" s="248"/>
      <c r="E226" s="248"/>
      <c r="F226" s="258" t="s">
        <v>407</v>
      </c>
      <c r="G226" s="262">
        <f>SUM(G227:G228)</f>
        <v>0</v>
      </c>
      <c r="H226" s="216" t="str">
        <f>'[2]2.5.1'!$E$10</f>
        <v>-</v>
      </c>
      <c r="I226" s="94"/>
      <c r="K226" s="276"/>
      <c r="L226" s="276"/>
      <c r="N226" s="277"/>
      <c r="O226" s="277"/>
      <c r="P226" s="277"/>
    </row>
    <row r="227" spans="1:16" ht="15.75" hidden="1" outlineLevel="1">
      <c r="A227" s="224">
        <v>2</v>
      </c>
      <c r="B227" s="240">
        <v>5</v>
      </c>
      <c r="C227" s="251" t="s">
        <v>34</v>
      </c>
      <c r="D227" s="224">
        <v>5</v>
      </c>
      <c r="E227" s="224">
        <v>2</v>
      </c>
      <c r="F227" s="225" t="s">
        <v>43</v>
      </c>
      <c r="G227" s="272">
        <f>'[2]2.5.1'!J17</f>
        <v>0</v>
      </c>
      <c r="H227" s="224"/>
      <c r="I227" s="94"/>
      <c r="K227" s="276"/>
      <c r="L227" s="276"/>
      <c r="N227" s="277"/>
      <c r="O227" s="277"/>
      <c r="P227" s="277"/>
    </row>
    <row r="228" spans="1:16" ht="15.75" hidden="1" outlineLevel="1">
      <c r="A228" s="224">
        <v>2</v>
      </c>
      <c r="B228" s="240">
        <v>5</v>
      </c>
      <c r="C228" s="251" t="s">
        <v>34</v>
      </c>
      <c r="D228" s="224">
        <v>5</v>
      </c>
      <c r="E228" s="224">
        <v>3</v>
      </c>
      <c r="F228" s="225" t="s">
        <v>55</v>
      </c>
      <c r="G228" s="272">
        <v>0</v>
      </c>
      <c r="H228" s="224"/>
      <c r="I228" s="94"/>
      <c r="K228" s="276"/>
      <c r="L228" s="276"/>
      <c r="N228" s="277"/>
      <c r="O228" s="277"/>
      <c r="P228" s="277"/>
    </row>
    <row r="229" spans="1:16" ht="15.75" hidden="1" outlineLevel="1">
      <c r="A229" s="216">
        <v>2</v>
      </c>
      <c r="B229" s="237">
        <v>5</v>
      </c>
      <c r="C229" s="248" t="s">
        <v>37</v>
      </c>
      <c r="D229" s="248"/>
      <c r="E229" s="248"/>
      <c r="F229" s="258" t="s">
        <v>408</v>
      </c>
      <c r="G229" s="262">
        <f>G230</f>
        <v>40000000</v>
      </c>
      <c r="H229" s="216" t="s">
        <v>57</v>
      </c>
      <c r="I229" s="94"/>
      <c r="K229" s="276"/>
      <c r="L229" s="276"/>
      <c r="N229" s="277"/>
      <c r="O229" s="277"/>
      <c r="P229" s="277"/>
    </row>
    <row r="230" spans="1:16" ht="15.75" hidden="1" outlineLevel="1">
      <c r="A230" s="224">
        <v>2</v>
      </c>
      <c r="B230" s="240">
        <v>5</v>
      </c>
      <c r="C230" s="251" t="s">
        <v>37</v>
      </c>
      <c r="D230" s="224">
        <v>5</v>
      </c>
      <c r="E230" s="224">
        <v>2</v>
      </c>
      <c r="F230" s="225" t="s">
        <v>43</v>
      </c>
      <c r="G230" s="272">
        <f>'2.5.2'!J17</f>
        <v>40000000</v>
      </c>
      <c r="H230" s="224"/>
      <c r="I230" s="94"/>
      <c r="K230" s="276"/>
      <c r="L230" s="276"/>
      <c r="N230" s="277"/>
      <c r="O230" s="277"/>
      <c r="P230" s="277"/>
    </row>
    <row r="231" spans="1:16" ht="47.25" hidden="1" outlineLevel="1">
      <c r="A231" s="216">
        <v>2</v>
      </c>
      <c r="B231" s="237">
        <v>5</v>
      </c>
      <c r="C231" s="248" t="s">
        <v>39</v>
      </c>
      <c r="D231" s="248"/>
      <c r="E231" s="248"/>
      <c r="F231" s="258" t="s">
        <v>409</v>
      </c>
      <c r="G231" s="262">
        <f>G232</f>
        <v>0</v>
      </c>
      <c r="H231" s="216" t="s">
        <v>57</v>
      </c>
      <c r="I231" s="94"/>
      <c r="K231" s="276"/>
      <c r="L231" s="276"/>
      <c r="N231" s="277"/>
      <c r="O231" s="277"/>
      <c r="P231" s="277"/>
    </row>
    <row r="232" spans="1:16" ht="15.75" hidden="1" outlineLevel="1">
      <c r="A232" s="224">
        <v>2</v>
      </c>
      <c r="B232" s="240">
        <v>5</v>
      </c>
      <c r="C232" s="251" t="s">
        <v>39</v>
      </c>
      <c r="D232" s="224">
        <v>5</v>
      </c>
      <c r="E232" s="224">
        <v>2</v>
      </c>
      <c r="F232" s="225" t="s">
        <v>43</v>
      </c>
      <c r="G232" s="272">
        <f>'[2]2.5.3'!J17</f>
        <v>0</v>
      </c>
      <c r="H232" s="224"/>
      <c r="I232" s="94"/>
      <c r="K232" s="276"/>
      <c r="L232" s="276"/>
      <c r="N232" s="277"/>
      <c r="O232" s="277"/>
      <c r="P232" s="277"/>
    </row>
    <row r="233" spans="1:16" ht="15.75" collapsed="1">
      <c r="A233" s="854"/>
      <c r="B233" s="855"/>
      <c r="C233" s="855"/>
      <c r="D233" s="855"/>
      <c r="E233" s="855"/>
      <c r="F233" s="855"/>
      <c r="G233" s="855"/>
      <c r="H233" s="856"/>
      <c r="I233" s="94"/>
      <c r="K233" s="276"/>
      <c r="L233" s="276"/>
      <c r="N233" s="277"/>
      <c r="O233" s="277"/>
      <c r="P233" s="277"/>
    </row>
    <row r="234" spans="1:16" ht="18" customHeight="1">
      <c r="A234" s="216">
        <v>2</v>
      </c>
      <c r="B234" s="237">
        <v>6</v>
      </c>
      <c r="C234" s="248"/>
      <c r="D234" s="248"/>
      <c r="E234" s="248"/>
      <c r="F234" s="258" t="s">
        <v>410</v>
      </c>
      <c r="G234" s="259">
        <f>G235+G237+G239</f>
        <v>35000000</v>
      </c>
      <c r="H234" s="216"/>
      <c r="I234" s="94"/>
      <c r="K234" s="276"/>
      <c r="L234" s="276"/>
      <c r="N234" s="277"/>
      <c r="O234" s="277"/>
      <c r="P234" s="277"/>
    </row>
    <row r="235" spans="1:16" ht="15.75" hidden="1" outlineLevel="1">
      <c r="A235" s="216">
        <v>2</v>
      </c>
      <c r="B235" s="237">
        <v>6</v>
      </c>
      <c r="C235" s="248" t="s">
        <v>34</v>
      </c>
      <c r="D235" s="248"/>
      <c r="E235" s="248"/>
      <c r="F235" s="258" t="s">
        <v>411</v>
      </c>
      <c r="G235" s="259">
        <f>G236</f>
        <v>0</v>
      </c>
      <c r="H235" s="216" t="str">
        <f>'[2]2.6.1'!$E$10</f>
        <v>-</v>
      </c>
      <c r="I235" s="94"/>
      <c r="K235" s="276"/>
      <c r="L235" s="276"/>
      <c r="N235" s="277"/>
      <c r="O235" s="277"/>
      <c r="P235" s="277"/>
    </row>
    <row r="236" spans="1:16" ht="15.75" hidden="1" outlineLevel="1">
      <c r="A236" s="250">
        <v>2</v>
      </c>
      <c r="B236" s="251">
        <v>6</v>
      </c>
      <c r="C236" s="251" t="s">
        <v>34</v>
      </c>
      <c r="D236" s="224">
        <v>5</v>
      </c>
      <c r="E236" s="224">
        <v>3</v>
      </c>
      <c r="F236" s="225" t="s">
        <v>55</v>
      </c>
      <c r="G236" s="272">
        <f>'[2]2.6.1'!J17</f>
        <v>0</v>
      </c>
      <c r="H236" s="224"/>
      <c r="I236" s="94"/>
      <c r="K236" s="276"/>
      <c r="L236" s="276"/>
      <c r="N236" s="277"/>
      <c r="O236" s="277"/>
      <c r="P236" s="277"/>
    </row>
    <row r="237" spans="1:16" ht="47.25" hidden="1" outlineLevel="1">
      <c r="A237" s="216">
        <v>2</v>
      </c>
      <c r="B237" s="237">
        <v>6</v>
      </c>
      <c r="C237" s="248" t="s">
        <v>37</v>
      </c>
      <c r="D237" s="248"/>
      <c r="E237" s="248"/>
      <c r="F237" s="258" t="s">
        <v>412</v>
      </c>
      <c r="G237" s="259">
        <f>G238</f>
        <v>0</v>
      </c>
      <c r="H237" s="216" t="str">
        <f>'[2]2.6.2'!$E$10</f>
        <v>-</v>
      </c>
      <c r="I237" s="94"/>
      <c r="K237" s="276"/>
      <c r="L237" s="276"/>
      <c r="N237" s="277"/>
      <c r="O237" s="277"/>
      <c r="P237" s="277"/>
    </row>
    <row r="238" spans="1:16" ht="15.75" hidden="1" outlineLevel="1">
      <c r="A238" s="224">
        <v>2</v>
      </c>
      <c r="B238" s="240">
        <v>6</v>
      </c>
      <c r="C238" s="251" t="s">
        <v>37</v>
      </c>
      <c r="D238" s="224">
        <v>5</v>
      </c>
      <c r="E238" s="224">
        <v>2</v>
      </c>
      <c r="F238" s="225" t="s">
        <v>43</v>
      </c>
      <c r="G238" s="272">
        <f>'[2]2.6.2'!J17</f>
        <v>0</v>
      </c>
      <c r="H238" s="224"/>
      <c r="I238" s="94"/>
      <c r="K238" s="276"/>
      <c r="L238" s="276"/>
      <c r="N238" s="277"/>
      <c r="O238" s="277"/>
      <c r="P238" s="277"/>
    </row>
    <row r="239" spans="1:16" ht="47.25" collapsed="1">
      <c r="A239" s="216">
        <v>2</v>
      </c>
      <c r="B239" s="237">
        <v>6</v>
      </c>
      <c r="C239" s="248" t="s">
        <v>39</v>
      </c>
      <c r="D239" s="248"/>
      <c r="E239" s="248"/>
      <c r="F239" s="258" t="s">
        <v>413</v>
      </c>
      <c r="G239" s="259">
        <f>SUM(G240:G241)</f>
        <v>35000000</v>
      </c>
      <c r="H239" s="216" t="str">
        <f>'2.6.3'!E10</f>
        <v>DBH/DD</v>
      </c>
      <c r="I239" s="94"/>
      <c r="K239" s="276"/>
      <c r="L239" s="276"/>
      <c r="N239" s="277"/>
      <c r="O239" s="277"/>
      <c r="P239" s="277"/>
    </row>
    <row r="240" spans="1:16" ht="15.75">
      <c r="A240" s="224">
        <v>2</v>
      </c>
      <c r="B240" s="240">
        <v>6</v>
      </c>
      <c r="C240" s="251" t="s">
        <v>39</v>
      </c>
      <c r="D240" s="224">
        <v>5</v>
      </c>
      <c r="E240" s="224">
        <v>2</v>
      </c>
      <c r="F240" s="225" t="s">
        <v>43</v>
      </c>
      <c r="G240" s="272">
        <f>'2.6.3'!J23</f>
        <v>35000000</v>
      </c>
      <c r="H240" s="224"/>
      <c r="I240" s="94"/>
      <c r="K240" s="276"/>
      <c r="L240" s="276"/>
      <c r="N240" s="277"/>
      <c r="O240" s="277"/>
      <c r="P240" s="277"/>
    </row>
    <row r="241" spans="1:16" ht="15.75">
      <c r="A241" s="250">
        <v>2</v>
      </c>
      <c r="B241" s="251">
        <v>6</v>
      </c>
      <c r="C241" s="251" t="s">
        <v>39</v>
      </c>
      <c r="D241" s="224">
        <v>5</v>
      </c>
      <c r="E241" s="224">
        <v>3</v>
      </c>
      <c r="F241" s="225" t="s">
        <v>55</v>
      </c>
      <c r="G241" s="272">
        <f>'[2]2.6.3'!J23</f>
        <v>0</v>
      </c>
      <c r="H241" s="224"/>
      <c r="I241" s="94"/>
      <c r="K241" s="276"/>
      <c r="L241" s="276"/>
      <c r="N241" s="277"/>
      <c r="O241" s="277"/>
      <c r="P241" s="277"/>
    </row>
    <row r="242" spans="1:16" ht="15.75">
      <c r="A242" s="869"/>
      <c r="B242" s="870"/>
      <c r="C242" s="870"/>
      <c r="D242" s="870"/>
      <c r="E242" s="870"/>
      <c r="F242" s="870"/>
      <c r="G242" s="870"/>
      <c r="H242" s="871"/>
      <c r="I242" s="94"/>
      <c r="K242" s="276"/>
      <c r="L242" s="276"/>
      <c r="N242" s="277"/>
      <c r="O242" s="277"/>
      <c r="P242" s="277"/>
    </row>
    <row r="243" spans="1:16" ht="15.75">
      <c r="A243" s="247">
        <v>2</v>
      </c>
      <c r="B243" s="248">
        <v>7</v>
      </c>
      <c r="C243" s="248"/>
      <c r="D243" s="216"/>
      <c r="E243" s="216"/>
      <c r="F243" s="258" t="s">
        <v>414</v>
      </c>
      <c r="G243" s="259">
        <f>G244+G246</f>
        <v>0</v>
      </c>
      <c r="H243" s="216"/>
      <c r="I243" s="94"/>
      <c r="K243" s="276"/>
      <c r="L243" s="276"/>
      <c r="N243" s="277"/>
      <c r="O243" s="277"/>
      <c r="P243" s="277"/>
    </row>
    <row r="244" spans="1:16" ht="31.5" hidden="1" outlineLevel="1">
      <c r="A244" s="247">
        <v>2</v>
      </c>
      <c r="B244" s="248">
        <v>7</v>
      </c>
      <c r="C244" s="248" t="s">
        <v>34</v>
      </c>
      <c r="D244" s="216"/>
      <c r="E244" s="216"/>
      <c r="F244" s="258" t="s">
        <v>415</v>
      </c>
      <c r="G244" s="259">
        <f>G245</f>
        <v>0</v>
      </c>
      <c r="H244" s="216" t="str">
        <f>'[2]2.7.1'!$E$10</f>
        <v>-</v>
      </c>
      <c r="I244" s="94"/>
      <c r="K244" s="276"/>
      <c r="L244" s="276"/>
      <c r="N244" s="277"/>
      <c r="O244" s="277"/>
      <c r="P244" s="277"/>
    </row>
    <row r="245" spans="1:16" ht="15.75" hidden="1" outlineLevel="1">
      <c r="A245" s="250">
        <v>2</v>
      </c>
      <c r="B245" s="251">
        <v>7</v>
      </c>
      <c r="C245" s="251" t="s">
        <v>34</v>
      </c>
      <c r="D245" s="224">
        <v>5</v>
      </c>
      <c r="E245" s="224">
        <v>2</v>
      </c>
      <c r="F245" s="225" t="s">
        <v>43</v>
      </c>
      <c r="G245" s="272">
        <f>'[2]2.7.1'!J17</f>
        <v>0</v>
      </c>
      <c r="H245" s="224"/>
      <c r="I245" s="94"/>
      <c r="K245" s="276"/>
      <c r="L245" s="276"/>
      <c r="N245" s="277"/>
      <c r="O245" s="277"/>
      <c r="P245" s="277"/>
    </row>
    <row r="246" spans="1:16" ht="47.25" hidden="1" outlineLevel="1">
      <c r="A246" s="247">
        <v>2</v>
      </c>
      <c r="B246" s="248">
        <v>7</v>
      </c>
      <c r="C246" s="248" t="s">
        <v>37</v>
      </c>
      <c r="D246" s="216"/>
      <c r="E246" s="216"/>
      <c r="F246" s="258" t="s">
        <v>416</v>
      </c>
      <c r="G246" s="262">
        <f>G247</f>
        <v>0</v>
      </c>
      <c r="H246" s="216" t="str">
        <f>'[2]2.7.2'!$E$10</f>
        <v>-</v>
      </c>
      <c r="I246" s="94"/>
      <c r="K246" s="276"/>
      <c r="L246" s="276"/>
      <c r="N246" s="277"/>
      <c r="O246" s="277"/>
      <c r="P246" s="277"/>
    </row>
    <row r="247" spans="1:16" ht="15.75" hidden="1" outlineLevel="1">
      <c r="A247" s="250">
        <v>2</v>
      </c>
      <c r="B247" s="251">
        <v>7</v>
      </c>
      <c r="C247" s="251" t="s">
        <v>37</v>
      </c>
      <c r="D247" s="224">
        <v>5</v>
      </c>
      <c r="E247" s="224">
        <v>3</v>
      </c>
      <c r="F247" s="225" t="s">
        <v>55</v>
      </c>
      <c r="G247" s="272">
        <f>'[2]2.7.2'!J17</f>
        <v>0</v>
      </c>
      <c r="H247" s="224"/>
      <c r="I247" s="94"/>
      <c r="K247" s="276"/>
      <c r="L247" s="276"/>
      <c r="N247" s="277"/>
      <c r="O247" s="277"/>
      <c r="P247" s="277"/>
    </row>
    <row r="248" spans="1:16" ht="15.75" collapsed="1">
      <c r="A248" s="854"/>
      <c r="B248" s="855"/>
      <c r="C248" s="855"/>
      <c r="D248" s="855"/>
      <c r="E248" s="855"/>
      <c r="F248" s="855"/>
      <c r="G248" s="855"/>
      <c r="H248" s="856"/>
      <c r="I248" s="94"/>
      <c r="K248" s="276"/>
      <c r="L248" s="276"/>
      <c r="N248" s="277"/>
      <c r="O248" s="277"/>
      <c r="P248" s="277"/>
    </row>
    <row r="249" spans="1:16" ht="15" customHeight="1">
      <c r="A249" s="216">
        <v>2</v>
      </c>
      <c r="B249" s="237">
        <v>8</v>
      </c>
      <c r="C249" s="248"/>
      <c r="D249" s="216"/>
      <c r="E249" s="216"/>
      <c r="F249" s="258" t="s">
        <v>417</v>
      </c>
      <c r="G249" s="259">
        <v>0</v>
      </c>
      <c r="H249" s="216"/>
      <c r="I249" s="94"/>
      <c r="K249" s="276"/>
      <c r="L249" s="276"/>
      <c r="N249" s="277"/>
      <c r="O249" s="277"/>
      <c r="P249" s="277"/>
    </row>
    <row r="250" spans="1:16" ht="31.5" hidden="1" outlineLevel="1">
      <c r="A250" s="216">
        <v>2</v>
      </c>
      <c r="B250" s="237">
        <v>8</v>
      </c>
      <c r="C250" s="248" t="s">
        <v>34</v>
      </c>
      <c r="D250" s="216"/>
      <c r="E250" s="216"/>
      <c r="F250" s="258" t="s">
        <v>418</v>
      </c>
      <c r="G250" s="259">
        <f>G251</f>
        <v>0</v>
      </c>
      <c r="H250" s="216" t="str">
        <f>'[2]2.8.1'!$E$10</f>
        <v>-</v>
      </c>
      <c r="I250" s="94"/>
      <c r="K250" s="276"/>
      <c r="L250" s="276"/>
      <c r="N250" s="277"/>
      <c r="O250" s="277"/>
      <c r="P250" s="277"/>
    </row>
    <row r="251" spans="1:16" ht="15.75" hidden="1" outlineLevel="1">
      <c r="A251" s="224">
        <v>2</v>
      </c>
      <c r="B251" s="240">
        <v>8</v>
      </c>
      <c r="C251" s="251" t="s">
        <v>34</v>
      </c>
      <c r="D251" s="224">
        <v>5</v>
      </c>
      <c r="E251" s="224">
        <v>2</v>
      </c>
      <c r="F251" s="225" t="s">
        <v>43</v>
      </c>
      <c r="G251" s="272">
        <f>'[2]2.8.1'!J17</f>
        <v>0</v>
      </c>
      <c r="H251" s="224"/>
      <c r="I251" s="94"/>
      <c r="K251" s="276"/>
      <c r="L251" s="276"/>
      <c r="N251" s="277"/>
      <c r="O251" s="277"/>
      <c r="P251" s="277"/>
    </row>
    <row r="252" spans="1:16" ht="31.5" hidden="1" outlineLevel="1">
      <c r="A252" s="216">
        <v>2</v>
      </c>
      <c r="B252" s="237">
        <v>8</v>
      </c>
      <c r="C252" s="248" t="s">
        <v>37</v>
      </c>
      <c r="D252" s="216"/>
      <c r="E252" s="216"/>
      <c r="F252" s="258" t="s">
        <v>419</v>
      </c>
      <c r="G252" s="262">
        <f>G253</f>
        <v>0</v>
      </c>
      <c r="H252" s="216" t="str">
        <f>'[2]2.8.2'!$E$10</f>
        <v>-</v>
      </c>
      <c r="I252" s="94"/>
      <c r="K252" s="276"/>
      <c r="L252" s="276"/>
      <c r="N252" s="277"/>
      <c r="O252" s="277"/>
      <c r="P252" s="277"/>
    </row>
    <row r="253" spans="1:16" ht="15.75" hidden="1" outlineLevel="1">
      <c r="A253" s="224">
        <v>2</v>
      </c>
      <c r="B253" s="240">
        <v>8</v>
      </c>
      <c r="C253" s="251" t="s">
        <v>37</v>
      </c>
      <c r="D253" s="224">
        <v>5</v>
      </c>
      <c r="E253" s="224">
        <v>3</v>
      </c>
      <c r="F253" s="225" t="s">
        <v>55</v>
      </c>
      <c r="G253" s="272">
        <f>'[2]2.8.2'!J17</f>
        <v>0</v>
      </c>
      <c r="H253" s="224"/>
      <c r="I253" s="94"/>
      <c r="K253" s="276"/>
      <c r="L253" s="276"/>
      <c r="N253" s="277"/>
      <c r="O253" s="277"/>
      <c r="P253" s="277"/>
    </row>
    <row r="254" spans="1:16" ht="15.75" hidden="1" outlineLevel="1">
      <c r="A254" s="216">
        <v>2</v>
      </c>
      <c r="B254" s="237">
        <v>8</v>
      </c>
      <c r="C254" s="248" t="s">
        <v>39</v>
      </c>
      <c r="D254" s="216"/>
      <c r="E254" s="216"/>
      <c r="F254" s="258" t="s">
        <v>420</v>
      </c>
      <c r="G254" s="259">
        <f>G255</f>
        <v>0</v>
      </c>
      <c r="H254" s="216" t="str">
        <f>'[2]2.8.3'!$E$10</f>
        <v>-</v>
      </c>
      <c r="I254" s="94"/>
      <c r="K254" s="276"/>
      <c r="L254" s="276"/>
      <c r="N254" s="277"/>
      <c r="O254" s="277"/>
      <c r="P254" s="277"/>
    </row>
    <row r="255" spans="1:16" ht="15.75" hidden="1" outlineLevel="1">
      <c r="A255" s="224">
        <v>2</v>
      </c>
      <c r="B255" s="240">
        <v>8</v>
      </c>
      <c r="C255" s="251" t="s">
        <v>39</v>
      </c>
      <c r="D255" s="224">
        <v>5</v>
      </c>
      <c r="E255" s="224">
        <v>2</v>
      </c>
      <c r="F255" s="225" t="s">
        <v>43</v>
      </c>
      <c r="G255" s="272">
        <f>'[2]2.8.3'!J17</f>
        <v>0</v>
      </c>
      <c r="H255" s="224"/>
      <c r="K255" s="276"/>
      <c r="L255" s="276"/>
    </row>
    <row r="256" spans="1:16" ht="15.75" collapsed="1">
      <c r="A256" s="224"/>
      <c r="B256" s="240"/>
      <c r="C256" s="251"/>
      <c r="D256" s="224"/>
      <c r="E256" s="224"/>
      <c r="F256" s="225"/>
      <c r="G256" s="272"/>
      <c r="H256" s="224"/>
      <c r="K256" s="276"/>
      <c r="L256" s="276"/>
    </row>
    <row r="257" spans="1:12" ht="15.75">
      <c r="A257" s="216">
        <v>3</v>
      </c>
      <c r="B257" s="237"/>
      <c r="C257" s="237"/>
      <c r="D257" s="216"/>
      <c r="E257" s="216"/>
      <c r="F257" s="217" t="s">
        <v>466</v>
      </c>
      <c r="G257" s="262">
        <f>G258+G275+G288+G302</f>
        <v>29101400</v>
      </c>
      <c r="H257" s="216"/>
      <c r="L257" s="276"/>
    </row>
    <row r="258" spans="1:12" ht="31.5" outlineLevel="1">
      <c r="A258" s="216">
        <v>3</v>
      </c>
      <c r="B258" s="237">
        <v>1</v>
      </c>
      <c r="C258" s="237"/>
      <c r="D258" s="216"/>
      <c r="E258" s="216"/>
      <c r="F258" s="217" t="s">
        <v>467</v>
      </c>
      <c r="G258" s="262">
        <f>G272</f>
        <v>4000000</v>
      </c>
      <c r="H258" s="216"/>
      <c r="L258" s="276"/>
    </row>
    <row r="259" spans="1:12" ht="47.25" outlineLevel="1">
      <c r="A259" s="247">
        <v>3</v>
      </c>
      <c r="B259" s="248">
        <v>1</v>
      </c>
      <c r="C259" s="248" t="s">
        <v>34</v>
      </c>
      <c r="D259" s="216"/>
      <c r="E259" s="216"/>
      <c r="F259" s="279" t="s">
        <v>468</v>
      </c>
      <c r="G259" s="262">
        <v>0</v>
      </c>
      <c r="H259" s="216" t="str">
        <f>'[3]3.1.1'!$E$10</f>
        <v>-</v>
      </c>
    </row>
    <row r="260" spans="1:12" ht="15.75" outlineLevel="1">
      <c r="A260" s="250">
        <v>3</v>
      </c>
      <c r="B260" s="251">
        <v>1</v>
      </c>
      <c r="C260" s="251" t="s">
        <v>34</v>
      </c>
      <c r="D260" s="224">
        <v>5</v>
      </c>
      <c r="E260" s="224">
        <v>2</v>
      </c>
      <c r="F260" s="225" t="s">
        <v>43</v>
      </c>
      <c r="G260" s="272">
        <f>'[3]3.1.1'!J17</f>
        <v>0</v>
      </c>
      <c r="H260" s="224"/>
    </row>
    <row r="261" spans="1:12" ht="15.75" outlineLevel="1">
      <c r="A261" s="250">
        <v>3</v>
      </c>
      <c r="B261" s="251">
        <v>1</v>
      </c>
      <c r="C261" s="251" t="s">
        <v>34</v>
      </c>
      <c r="D261" s="224">
        <v>5</v>
      </c>
      <c r="E261" s="224">
        <v>3</v>
      </c>
      <c r="F261" s="225" t="s">
        <v>55</v>
      </c>
      <c r="G261" s="272">
        <v>0</v>
      </c>
      <c r="H261" s="224"/>
    </row>
    <row r="262" spans="1:12" ht="47.25" outlineLevel="1">
      <c r="A262" s="247">
        <v>3</v>
      </c>
      <c r="B262" s="248">
        <v>1</v>
      </c>
      <c r="C262" s="248" t="s">
        <v>37</v>
      </c>
      <c r="D262" s="216"/>
      <c r="E262" s="216"/>
      <c r="F262" s="258" t="s">
        <v>469</v>
      </c>
      <c r="G262" s="262">
        <f>G263</f>
        <v>0</v>
      </c>
      <c r="H262" s="216" t="str">
        <f>'[3]3.1.2'!$E$10</f>
        <v>-</v>
      </c>
    </row>
    <row r="263" spans="1:12" ht="15.75" outlineLevel="1">
      <c r="A263" s="250">
        <v>3</v>
      </c>
      <c r="B263" s="251">
        <v>1</v>
      </c>
      <c r="C263" s="251" t="s">
        <v>37</v>
      </c>
      <c r="D263" s="224">
        <v>5</v>
      </c>
      <c r="E263" s="224">
        <v>2</v>
      </c>
      <c r="F263" s="225" t="s">
        <v>43</v>
      </c>
      <c r="G263" s="272">
        <f>'[3]3.1.2'!J17</f>
        <v>0</v>
      </c>
      <c r="H263" s="224"/>
    </row>
    <row r="264" spans="1:12" ht="63" outlineLevel="1">
      <c r="A264" s="247">
        <v>3</v>
      </c>
      <c r="B264" s="248">
        <v>1</v>
      </c>
      <c r="C264" s="248" t="s">
        <v>39</v>
      </c>
      <c r="D264" s="216"/>
      <c r="E264" s="216"/>
      <c r="F264" s="258" t="s">
        <v>470</v>
      </c>
      <c r="G264" s="262">
        <f>G265</f>
        <v>0</v>
      </c>
      <c r="H264" s="216" t="str">
        <f>'[3]3.1.3'!$E$10</f>
        <v>-</v>
      </c>
    </row>
    <row r="265" spans="1:12" ht="15.75" outlineLevel="1">
      <c r="A265" s="250">
        <v>3</v>
      </c>
      <c r="B265" s="251">
        <v>1</v>
      </c>
      <c r="C265" s="251" t="s">
        <v>39</v>
      </c>
      <c r="D265" s="224">
        <v>5</v>
      </c>
      <c r="E265" s="224">
        <v>2</v>
      </c>
      <c r="F265" s="225" t="s">
        <v>43</v>
      </c>
      <c r="G265" s="272">
        <f>'[3]3.1.3'!J17</f>
        <v>0</v>
      </c>
      <c r="H265" s="224"/>
    </row>
    <row r="266" spans="1:12" ht="31.5" outlineLevel="1">
      <c r="A266" s="247">
        <v>3</v>
      </c>
      <c r="B266" s="248">
        <v>1</v>
      </c>
      <c r="C266" s="248" t="s">
        <v>41</v>
      </c>
      <c r="D266" s="216"/>
      <c r="E266" s="216"/>
      <c r="F266" s="258" t="s">
        <v>471</v>
      </c>
      <c r="G266" s="259">
        <f>G267</f>
        <v>0</v>
      </c>
      <c r="H266" s="216" t="str">
        <f>'[3]3.1.4'!$E$11</f>
        <v>-</v>
      </c>
    </row>
    <row r="267" spans="1:12" ht="15.75" outlineLevel="1">
      <c r="A267" s="250">
        <v>3</v>
      </c>
      <c r="B267" s="251">
        <v>1</v>
      </c>
      <c r="C267" s="251" t="s">
        <v>41</v>
      </c>
      <c r="D267" s="224">
        <v>5</v>
      </c>
      <c r="E267" s="224">
        <v>2</v>
      </c>
      <c r="F267" s="225" t="s">
        <v>43</v>
      </c>
      <c r="G267" s="272">
        <f>'[3]3.1.4'!J18</f>
        <v>0</v>
      </c>
      <c r="H267" s="224"/>
    </row>
    <row r="268" spans="1:12" ht="31.5" outlineLevel="1">
      <c r="A268" s="247">
        <v>3</v>
      </c>
      <c r="B268" s="248">
        <v>1</v>
      </c>
      <c r="C268" s="248" t="s">
        <v>45</v>
      </c>
      <c r="D268" s="216"/>
      <c r="E268" s="216"/>
      <c r="F268" s="258" t="s">
        <v>472</v>
      </c>
      <c r="G268" s="259">
        <f>G269</f>
        <v>0</v>
      </c>
      <c r="H268" s="216" t="str">
        <f>'[3]3.1.5'!$E$11</f>
        <v>-</v>
      </c>
    </row>
    <row r="269" spans="1:12" ht="15.75" outlineLevel="1">
      <c r="A269" s="250">
        <v>3</v>
      </c>
      <c r="B269" s="251">
        <v>1</v>
      </c>
      <c r="C269" s="251" t="s">
        <v>45</v>
      </c>
      <c r="D269" s="224">
        <v>5</v>
      </c>
      <c r="E269" s="224">
        <v>2</v>
      </c>
      <c r="F269" s="225" t="s">
        <v>43</v>
      </c>
      <c r="G269" s="272">
        <f>'[3]3.1.5'!J18</f>
        <v>0</v>
      </c>
      <c r="H269" s="224"/>
    </row>
    <row r="270" spans="1:12" ht="31.5" outlineLevel="1">
      <c r="A270" s="247"/>
      <c r="B270" s="248"/>
      <c r="C270" s="248" t="s">
        <v>49</v>
      </c>
      <c r="D270" s="216"/>
      <c r="E270" s="216"/>
      <c r="F270" s="258" t="s">
        <v>473</v>
      </c>
      <c r="G270" s="259">
        <f>G271</f>
        <v>0</v>
      </c>
      <c r="H270" s="216" t="str">
        <f>'[3]3.1.6'!$E$11</f>
        <v>-</v>
      </c>
    </row>
    <row r="271" spans="1:12" ht="15.75" outlineLevel="1">
      <c r="A271" s="250">
        <v>3</v>
      </c>
      <c r="B271" s="251">
        <v>1</v>
      </c>
      <c r="C271" s="251" t="s">
        <v>49</v>
      </c>
      <c r="D271" s="224">
        <v>5</v>
      </c>
      <c r="E271" s="224">
        <v>2</v>
      </c>
      <c r="F271" s="225" t="s">
        <v>43</v>
      </c>
      <c r="G271" s="272">
        <f>'[3]3.1.6'!J18</f>
        <v>0</v>
      </c>
      <c r="H271" s="224"/>
    </row>
    <row r="272" spans="1:12" ht="47.25" outlineLevel="1">
      <c r="A272" s="247">
        <v>3</v>
      </c>
      <c r="B272" s="248">
        <v>1</v>
      </c>
      <c r="C272" s="248" t="s">
        <v>51</v>
      </c>
      <c r="D272" s="216"/>
      <c r="E272" s="216"/>
      <c r="F272" s="258" t="s">
        <v>474</v>
      </c>
      <c r="G272" s="262">
        <f>G273</f>
        <v>4000000</v>
      </c>
      <c r="H272" s="216" t="s">
        <v>48</v>
      </c>
    </row>
    <row r="273" spans="1:8" ht="15.75" outlineLevel="1">
      <c r="A273" s="250">
        <v>3</v>
      </c>
      <c r="B273" s="251">
        <v>1</v>
      </c>
      <c r="C273" s="251" t="s">
        <v>51</v>
      </c>
      <c r="D273" s="224">
        <v>5</v>
      </c>
      <c r="E273" s="224">
        <v>2</v>
      </c>
      <c r="F273" s="225" t="s">
        <v>43</v>
      </c>
      <c r="G273" s="272">
        <f>'3.4.4'!J23</f>
        <v>4000000</v>
      </c>
      <c r="H273" s="224"/>
    </row>
    <row r="274" spans="1:8" ht="15.75">
      <c r="A274" s="869"/>
      <c r="B274" s="870"/>
      <c r="C274" s="870"/>
      <c r="D274" s="870"/>
      <c r="E274" s="870"/>
      <c r="F274" s="870"/>
      <c r="G274" s="870"/>
      <c r="H274" s="871"/>
    </row>
    <row r="275" spans="1:8" ht="15.75">
      <c r="A275" s="216">
        <v>3</v>
      </c>
      <c r="B275" s="237">
        <v>2</v>
      </c>
      <c r="C275" s="248"/>
      <c r="D275" s="216"/>
      <c r="E275" s="216"/>
      <c r="F275" s="279" t="s">
        <v>475</v>
      </c>
      <c r="G275" s="262">
        <f>G276+G278+G280+G282+G284</f>
        <v>14749500</v>
      </c>
      <c r="H275" s="216"/>
    </row>
    <row r="276" spans="1:8" ht="31.5" hidden="1" outlineLevel="1">
      <c r="A276" s="216">
        <v>3</v>
      </c>
      <c r="B276" s="237">
        <v>2</v>
      </c>
      <c r="C276" s="248" t="s">
        <v>34</v>
      </c>
      <c r="D276" s="216"/>
      <c r="E276" s="216"/>
      <c r="F276" s="258" t="s">
        <v>476</v>
      </c>
      <c r="G276" s="259">
        <f>G277</f>
        <v>0</v>
      </c>
      <c r="H276" s="216" t="str">
        <f>'[3]3.2.1'!$E$10</f>
        <v>-</v>
      </c>
    </row>
    <row r="277" spans="1:8" ht="15.75" hidden="1" outlineLevel="1">
      <c r="A277" s="250">
        <v>3</v>
      </c>
      <c r="B277" s="251">
        <v>2</v>
      </c>
      <c r="C277" s="251" t="s">
        <v>34</v>
      </c>
      <c r="D277" s="224">
        <v>5</v>
      </c>
      <c r="E277" s="224">
        <v>2</v>
      </c>
      <c r="F277" s="225" t="s">
        <v>43</v>
      </c>
      <c r="G277" s="272">
        <f>'[3]3.2.1'!J17</f>
        <v>0</v>
      </c>
      <c r="H277" s="224"/>
    </row>
    <row r="278" spans="1:8" ht="47.25" hidden="1" outlineLevel="1">
      <c r="A278" s="216">
        <v>3</v>
      </c>
      <c r="B278" s="237">
        <v>2</v>
      </c>
      <c r="C278" s="248" t="s">
        <v>37</v>
      </c>
      <c r="D278" s="216"/>
      <c r="E278" s="216"/>
      <c r="F278" s="258" t="s">
        <v>477</v>
      </c>
      <c r="G278" s="262">
        <f>G279</f>
        <v>0</v>
      </c>
      <c r="H278" s="216" t="str">
        <f>'[3]3.2.2'!$E$10</f>
        <v>-</v>
      </c>
    </row>
    <row r="279" spans="1:8" ht="15.75" hidden="1" outlineLevel="1">
      <c r="A279" s="250">
        <v>3</v>
      </c>
      <c r="B279" s="240">
        <v>2</v>
      </c>
      <c r="C279" s="251" t="s">
        <v>37</v>
      </c>
      <c r="D279" s="224">
        <v>5</v>
      </c>
      <c r="E279" s="224">
        <v>2</v>
      </c>
      <c r="F279" s="225" t="s">
        <v>43</v>
      </c>
      <c r="G279" s="272">
        <f>'[3]3.3.2'!J17</f>
        <v>0</v>
      </c>
      <c r="H279" s="224"/>
    </row>
    <row r="280" spans="1:8" ht="63" collapsed="1">
      <c r="A280" s="216">
        <v>3</v>
      </c>
      <c r="B280" s="237">
        <v>2</v>
      </c>
      <c r="C280" s="248" t="s">
        <v>39</v>
      </c>
      <c r="D280" s="216"/>
      <c r="E280" s="216"/>
      <c r="F280" s="258" t="s">
        <v>478</v>
      </c>
      <c r="G280" s="262">
        <f>G281</f>
        <v>14749500</v>
      </c>
      <c r="H280" s="216" t="s">
        <v>47</v>
      </c>
    </row>
    <row r="281" spans="1:8" ht="15.75">
      <c r="A281" s="250">
        <v>3</v>
      </c>
      <c r="B281" s="251">
        <v>2</v>
      </c>
      <c r="C281" s="251" t="s">
        <v>39</v>
      </c>
      <c r="D281" s="224">
        <v>5</v>
      </c>
      <c r="E281" s="224">
        <v>2</v>
      </c>
      <c r="F281" s="225" t="s">
        <v>43</v>
      </c>
      <c r="G281" s="272">
        <f>'3.2.3'!J17</f>
        <v>14749500</v>
      </c>
      <c r="H281" s="224"/>
    </row>
    <row r="282" spans="1:8" ht="47.25" hidden="1" outlineLevel="1">
      <c r="A282" s="216">
        <v>3</v>
      </c>
      <c r="B282" s="237">
        <v>2</v>
      </c>
      <c r="C282" s="248" t="s">
        <v>41</v>
      </c>
      <c r="D282" s="216"/>
      <c r="E282" s="216"/>
      <c r="F282" s="258" t="s">
        <v>479</v>
      </c>
      <c r="G282" s="262">
        <f>G283</f>
        <v>0</v>
      </c>
      <c r="H282" s="216" t="s">
        <v>57</v>
      </c>
    </row>
    <row r="283" spans="1:8" ht="15.75" hidden="1" outlineLevel="1">
      <c r="A283" s="250">
        <v>3</v>
      </c>
      <c r="B283" s="240">
        <v>2</v>
      </c>
      <c r="C283" s="251" t="s">
        <v>41</v>
      </c>
      <c r="D283" s="224">
        <v>5</v>
      </c>
      <c r="E283" s="224">
        <v>2</v>
      </c>
      <c r="F283" s="225" t="s">
        <v>43</v>
      </c>
      <c r="G283" s="272">
        <f>'[3]3.2.4'!J20</f>
        <v>0</v>
      </c>
      <c r="H283" s="224"/>
    </row>
    <row r="284" spans="1:8" ht="47.25" hidden="1" outlineLevel="1">
      <c r="A284" s="216">
        <v>3</v>
      </c>
      <c r="B284" s="237">
        <v>2</v>
      </c>
      <c r="C284" s="248" t="s">
        <v>45</v>
      </c>
      <c r="D284" s="216"/>
      <c r="E284" s="216"/>
      <c r="F284" s="258" t="s">
        <v>480</v>
      </c>
      <c r="G284" s="262">
        <f>SUM(G285:G286)</f>
        <v>0</v>
      </c>
      <c r="H284" s="216" t="str">
        <f>'[3]3.2.5'!$E$10</f>
        <v>-</v>
      </c>
    </row>
    <row r="285" spans="1:8" ht="15.75" hidden="1" outlineLevel="1">
      <c r="A285" s="250">
        <v>3</v>
      </c>
      <c r="B285" s="240">
        <v>2</v>
      </c>
      <c r="C285" s="251" t="s">
        <v>45</v>
      </c>
      <c r="D285" s="224">
        <v>5</v>
      </c>
      <c r="E285" s="224">
        <v>2</v>
      </c>
      <c r="F285" s="225" t="s">
        <v>43</v>
      </c>
      <c r="G285" s="272">
        <f>'[3]3.2.5'!J17</f>
        <v>0</v>
      </c>
      <c r="H285" s="224"/>
    </row>
    <row r="286" spans="1:8" ht="15.75" hidden="1" outlineLevel="1">
      <c r="A286" s="250">
        <v>3</v>
      </c>
      <c r="B286" s="251">
        <v>2</v>
      </c>
      <c r="C286" s="251" t="s">
        <v>45</v>
      </c>
      <c r="D286" s="224">
        <v>5</v>
      </c>
      <c r="E286" s="224">
        <v>3</v>
      </c>
      <c r="F286" s="225" t="s">
        <v>55</v>
      </c>
      <c r="G286" s="272"/>
      <c r="H286" s="224"/>
    </row>
    <row r="287" spans="1:8" ht="15.75" collapsed="1">
      <c r="A287" s="869"/>
      <c r="B287" s="870"/>
      <c r="C287" s="870"/>
      <c r="D287" s="870"/>
      <c r="E287" s="870"/>
      <c r="F287" s="870"/>
      <c r="G287" s="870"/>
      <c r="H287" s="871"/>
    </row>
    <row r="288" spans="1:8" ht="15.75">
      <c r="A288" s="247">
        <v>3</v>
      </c>
      <c r="B288" s="237">
        <v>3</v>
      </c>
      <c r="C288" s="248"/>
      <c r="D288" s="216"/>
      <c r="E288" s="216"/>
      <c r="F288" s="217" t="s">
        <v>481</v>
      </c>
      <c r="G288" s="262">
        <f>G289+G291+G293+G295+G297+G299</f>
        <v>0</v>
      </c>
      <c r="H288" s="216"/>
    </row>
    <row r="289" spans="1:8" ht="47.25" hidden="1" outlineLevel="1">
      <c r="A289" s="247">
        <v>3</v>
      </c>
      <c r="B289" s="237">
        <v>3</v>
      </c>
      <c r="C289" s="248" t="s">
        <v>34</v>
      </c>
      <c r="D289" s="216"/>
      <c r="E289" s="216"/>
      <c r="F289" s="258" t="s">
        <v>482</v>
      </c>
      <c r="G289" s="262">
        <f>G290</f>
        <v>0</v>
      </c>
      <c r="H289" s="216" t="str">
        <f>'[3]3.3.1'!$E$10</f>
        <v>-</v>
      </c>
    </row>
    <row r="290" spans="1:8" ht="15.75" hidden="1" outlineLevel="1">
      <c r="A290" s="250">
        <v>3</v>
      </c>
      <c r="B290" s="240">
        <v>3</v>
      </c>
      <c r="C290" s="251" t="s">
        <v>34</v>
      </c>
      <c r="D290" s="224">
        <v>5</v>
      </c>
      <c r="E290" s="224">
        <v>2</v>
      </c>
      <c r="F290" s="225" t="s">
        <v>43</v>
      </c>
      <c r="G290" s="272">
        <f>'[3]3.3.1'!J17</f>
        <v>0</v>
      </c>
      <c r="H290" s="224"/>
    </row>
    <row r="291" spans="1:8" ht="47.25" hidden="1" outlineLevel="1">
      <c r="A291" s="247">
        <v>3</v>
      </c>
      <c r="B291" s="237">
        <v>3</v>
      </c>
      <c r="C291" s="248" t="s">
        <v>37</v>
      </c>
      <c r="D291" s="216"/>
      <c r="E291" s="216"/>
      <c r="F291" s="258" t="s">
        <v>483</v>
      </c>
      <c r="G291" s="262">
        <f>G292</f>
        <v>0</v>
      </c>
      <c r="H291" s="216" t="str">
        <f>'[3]3.3.2'!$E$10</f>
        <v>-</v>
      </c>
    </row>
    <row r="292" spans="1:8" ht="15.75" hidden="1" outlineLevel="1">
      <c r="A292" s="250">
        <v>3</v>
      </c>
      <c r="B292" s="240">
        <v>3</v>
      </c>
      <c r="C292" s="251" t="s">
        <v>37</v>
      </c>
      <c r="D292" s="224">
        <v>5</v>
      </c>
      <c r="E292" s="224">
        <v>2</v>
      </c>
      <c r="F292" s="225" t="s">
        <v>43</v>
      </c>
      <c r="G292" s="272">
        <f>'[3]3.3.2'!J17</f>
        <v>0</v>
      </c>
      <c r="H292" s="224"/>
    </row>
    <row r="293" spans="1:8" ht="31.5" hidden="1" outlineLevel="1">
      <c r="A293" s="247">
        <v>3</v>
      </c>
      <c r="B293" s="237">
        <v>3</v>
      </c>
      <c r="C293" s="248" t="s">
        <v>39</v>
      </c>
      <c r="D293" s="216"/>
      <c r="E293" s="216"/>
      <c r="F293" s="258" t="s">
        <v>484</v>
      </c>
      <c r="G293" s="259">
        <f>G294</f>
        <v>0</v>
      </c>
      <c r="H293" s="216" t="str">
        <f>'[3]3.3.3'!$E$10</f>
        <v>-</v>
      </c>
    </row>
    <row r="294" spans="1:8" ht="15.75" hidden="1" outlineLevel="1">
      <c r="A294" s="250">
        <v>3</v>
      </c>
      <c r="B294" s="240">
        <v>3</v>
      </c>
      <c r="C294" s="251" t="s">
        <v>39</v>
      </c>
      <c r="D294" s="224">
        <v>5</v>
      </c>
      <c r="E294" s="224">
        <v>2</v>
      </c>
      <c r="F294" s="225" t="s">
        <v>43</v>
      </c>
      <c r="G294" s="272">
        <f>'[3]3.3.3'!J17</f>
        <v>0</v>
      </c>
      <c r="H294" s="224"/>
    </row>
    <row r="295" spans="1:8" ht="31.5" hidden="1" outlineLevel="1">
      <c r="A295" s="247">
        <v>3</v>
      </c>
      <c r="B295" s="237">
        <v>3</v>
      </c>
      <c r="C295" s="248" t="s">
        <v>41</v>
      </c>
      <c r="D295" s="216"/>
      <c r="E295" s="216"/>
      <c r="F295" s="258" t="s">
        <v>485</v>
      </c>
      <c r="G295" s="259">
        <f>G296</f>
        <v>0</v>
      </c>
      <c r="H295" s="216" t="str">
        <f>'[3]3.3.4'!$E$10</f>
        <v>-</v>
      </c>
    </row>
    <row r="296" spans="1:8" ht="15.75" hidden="1" outlineLevel="1">
      <c r="A296" s="250">
        <v>3</v>
      </c>
      <c r="B296" s="240">
        <v>3</v>
      </c>
      <c r="C296" s="251" t="s">
        <v>41</v>
      </c>
      <c r="D296" s="224">
        <v>5</v>
      </c>
      <c r="E296" s="224">
        <v>2</v>
      </c>
      <c r="F296" s="225" t="s">
        <v>43</v>
      </c>
      <c r="G296" s="272">
        <f>'[3]3.3.4'!J17</f>
        <v>0</v>
      </c>
      <c r="H296" s="224"/>
    </row>
    <row r="297" spans="1:8" ht="47.25" hidden="1" outlineLevel="1">
      <c r="A297" s="247">
        <v>3</v>
      </c>
      <c r="B297" s="237">
        <v>3</v>
      </c>
      <c r="C297" s="248" t="s">
        <v>45</v>
      </c>
      <c r="D297" s="216"/>
      <c r="E297" s="216"/>
      <c r="F297" s="258" t="s">
        <v>486</v>
      </c>
      <c r="G297" s="262">
        <f>G298</f>
        <v>0</v>
      </c>
      <c r="H297" s="216" t="str">
        <f>'[3]3.3.5'!$E$10</f>
        <v>-</v>
      </c>
    </row>
    <row r="298" spans="1:8" ht="15.75" hidden="1" outlineLevel="1">
      <c r="A298" s="250">
        <v>3</v>
      </c>
      <c r="B298" s="240">
        <v>3</v>
      </c>
      <c r="C298" s="251" t="s">
        <v>45</v>
      </c>
      <c r="D298" s="224">
        <v>5</v>
      </c>
      <c r="E298" s="224">
        <v>3</v>
      </c>
      <c r="F298" s="225" t="s">
        <v>55</v>
      </c>
      <c r="G298" s="272">
        <f>'[3]3.3.5'!J17</f>
        <v>0</v>
      </c>
      <c r="H298" s="224"/>
    </row>
    <row r="299" spans="1:8" ht="31.5" hidden="1" outlineLevel="1">
      <c r="A299" s="247">
        <v>3</v>
      </c>
      <c r="B299" s="237">
        <v>3</v>
      </c>
      <c r="C299" s="248" t="s">
        <v>49</v>
      </c>
      <c r="D299" s="216"/>
      <c r="E299" s="216"/>
      <c r="F299" s="258" t="s">
        <v>487</v>
      </c>
      <c r="G299" s="259">
        <f>G300</f>
        <v>0</v>
      </c>
      <c r="H299" s="216" t="s">
        <v>57</v>
      </c>
    </row>
    <row r="300" spans="1:8" ht="15.75" hidden="1" outlineLevel="1">
      <c r="A300" s="250">
        <v>3</v>
      </c>
      <c r="B300" s="240">
        <v>3</v>
      </c>
      <c r="C300" s="251" t="s">
        <v>49</v>
      </c>
      <c r="D300" s="224">
        <v>5</v>
      </c>
      <c r="E300" s="224">
        <v>2</v>
      </c>
      <c r="F300" s="225" t="s">
        <v>43</v>
      </c>
      <c r="G300" s="272">
        <f>'[3]3.3.6'!J17</f>
        <v>0</v>
      </c>
      <c r="H300" s="224"/>
    </row>
    <row r="301" spans="1:8" ht="15.75" collapsed="1">
      <c r="A301" s="869"/>
      <c r="B301" s="870"/>
      <c r="C301" s="870"/>
      <c r="D301" s="870"/>
      <c r="E301" s="870"/>
      <c r="F301" s="870"/>
      <c r="G301" s="870"/>
      <c r="H301" s="871"/>
    </row>
    <row r="302" spans="1:8" ht="15.75">
      <c r="A302" s="247">
        <v>3</v>
      </c>
      <c r="B302" s="237">
        <v>4</v>
      </c>
      <c r="C302" s="248"/>
      <c r="D302" s="216"/>
      <c r="E302" s="216"/>
      <c r="F302" s="249" t="s">
        <v>488</v>
      </c>
      <c r="G302" s="218">
        <f>G303+G305+G307+G309</f>
        <v>10351900</v>
      </c>
      <c r="H302" s="216"/>
    </row>
    <row r="303" spans="1:8" ht="15.75" outlineLevel="1">
      <c r="A303" s="247">
        <v>3</v>
      </c>
      <c r="B303" s="237">
        <v>4</v>
      </c>
      <c r="C303" s="248" t="s">
        <v>34</v>
      </c>
      <c r="D303" s="216"/>
      <c r="E303" s="216"/>
      <c r="F303" s="249" t="s">
        <v>489</v>
      </c>
      <c r="G303" s="218">
        <f>G304</f>
        <v>0</v>
      </c>
      <c r="H303" s="216" t="str">
        <f>'[3]3.4.1'!$E$11</f>
        <v>-</v>
      </c>
    </row>
    <row r="304" spans="1:8" ht="15.75" outlineLevel="1">
      <c r="A304" s="250">
        <v>3</v>
      </c>
      <c r="B304" s="240">
        <v>4</v>
      </c>
      <c r="C304" s="251" t="s">
        <v>34</v>
      </c>
      <c r="D304" s="224">
        <v>5</v>
      </c>
      <c r="E304" s="224">
        <v>2</v>
      </c>
      <c r="F304" s="225" t="s">
        <v>43</v>
      </c>
      <c r="G304" s="272">
        <f>'[3]3.4.1'!J18</f>
        <v>0</v>
      </c>
      <c r="H304" s="224"/>
    </row>
    <row r="305" spans="1:8" ht="15.75" outlineLevel="1">
      <c r="A305" s="247">
        <v>3</v>
      </c>
      <c r="B305" s="237">
        <v>4</v>
      </c>
      <c r="C305" s="248" t="s">
        <v>37</v>
      </c>
      <c r="D305" s="216"/>
      <c r="E305" s="216"/>
      <c r="F305" s="249" t="s">
        <v>490</v>
      </c>
      <c r="G305" s="218">
        <f>G306</f>
        <v>0</v>
      </c>
      <c r="H305" s="216" t="s">
        <v>57</v>
      </c>
    </row>
    <row r="306" spans="1:8" ht="15.75" outlineLevel="1">
      <c r="A306" s="250">
        <v>3</v>
      </c>
      <c r="B306" s="240">
        <v>4</v>
      </c>
      <c r="C306" s="251" t="s">
        <v>37</v>
      </c>
      <c r="D306" s="224">
        <v>5</v>
      </c>
      <c r="E306" s="224">
        <v>2</v>
      </c>
      <c r="F306" s="225" t="s">
        <v>43</v>
      </c>
      <c r="G306" s="272">
        <f>'[3]3.4.2'!J17</f>
        <v>0</v>
      </c>
      <c r="H306" s="224"/>
    </row>
    <row r="307" spans="1:8" ht="15.75">
      <c r="A307" s="247">
        <v>3</v>
      </c>
      <c r="B307" s="237">
        <v>4</v>
      </c>
      <c r="C307" s="248" t="s">
        <v>39</v>
      </c>
      <c r="D307" s="216"/>
      <c r="E307" s="216"/>
      <c r="F307" s="249" t="s">
        <v>491</v>
      </c>
      <c r="G307" s="218">
        <f>G308</f>
        <v>10351900</v>
      </c>
      <c r="H307" s="216" t="str">
        <f>'3.4.3'!$E$10</f>
        <v>PAD</v>
      </c>
    </row>
    <row r="308" spans="1:8" ht="15.75">
      <c r="A308" s="250">
        <v>3</v>
      </c>
      <c r="B308" s="240">
        <v>4</v>
      </c>
      <c r="C308" s="251" t="s">
        <v>39</v>
      </c>
      <c r="D308" s="224">
        <v>5</v>
      </c>
      <c r="E308" s="224">
        <v>2</v>
      </c>
      <c r="F308" s="225" t="s">
        <v>43</v>
      </c>
      <c r="G308" s="272">
        <f>'3.4.3'!J17</f>
        <v>10351900</v>
      </c>
      <c r="H308" s="224"/>
    </row>
    <row r="309" spans="1:8" ht="31.5">
      <c r="A309" s="247">
        <v>3</v>
      </c>
      <c r="B309" s="237">
        <v>4</v>
      </c>
      <c r="C309" s="248" t="s">
        <v>41</v>
      </c>
      <c r="D309" s="216"/>
      <c r="E309" s="216"/>
      <c r="F309" s="249" t="s">
        <v>492</v>
      </c>
      <c r="G309" s="218">
        <f>G310</f>
        <v>0</v>
      </c>
      <c r="H309" s="216"/>
    </row>
    <row r="310" spans="1:8" ht="15.75">
      <c r="A310" s="250">
        <v>3</v>
      </c>
      <c r="B310" s="240">
        <v>4</v>
      </c>
      <c r="C310" s="251" t="s">
        <v>41</v>
      </c>
      <c r="D310" s="224">
        <v>5</v>
      </c>
      <c r="E310" s="224">
        <v>2</v>
      </c>
      <c r="F310" s="225" t="s">
        <v>43</v>
      </c>
      <c r="G310" s="272"/>
      <c r="H310" s="224"/>
    </row>
    <row r="311" spans="1:8" ht="15.75">
      <c r="A311" s="250"/>
      <c r="B311" s="240"/>
      <c r="C311" s="251"/>
      <c r="D311" s="224"/>
      <c r="E311" s="224"/>
      <c r="F311" s="225"/>
      <c r="G311" s="272"/>
      <c r="H311" s="224"/>
    </row>
    <row r="312" spans="1:8" ht="15.75">
      <c r="A312" s="216">
        <v>4</v>
      </c>
      <c r="B312" s="237"/>
      <c r="C312" s="237"/>
      <c r="D312" s="216"/>
      <c r="E312" s="216"/>
      <c r="F312" s="217" t="s">
        <v>518</v>
      </c>
      <c r="G312" s="218">
        <f>G314+G329+G343+G351+G359+G367+G373</f>
        <v>210500000</v>
      </c>
      <c r="H312" s="216"/>
    </row>
    <row r="313" spans="1:8" ht="8.25" customHeight="1">
      <c r="A313" s="280"/>
      <c r="B313" s="281"/>
      <c r="C313" s="282"/>
      <c r="D313" s="283"/>
      <c r="E313" s="283"/>
      <c r="F313" s="284"/>
      <c r="G313" s="285"/>
      <c r="H313" s="283"/>
    </row>
    <row r="314" spans="1:8" ht="15.75">
      <c r="A314" s="216">
        <v>4</v>
      </c>
      <c r="B314" s="237">
        <v>1</v>
      </c>
      <c r="C314" s="237"/>
      <c r="D314" s="216"/>
      <c r="E314" s="216"/>
      <c r="F314" s="217" t="s">
        <v>519</v>
      </c>
      <c r="G314" s="218">
        <f>G315+G318+G320+G322+G324+G326</f>
        <v>100000000</v>
      </c>
      <c r="H314" s="216"/>
    </row>
    <row r="315" spans="1:8" ht="31.5" hidden="1" outlineLevel="1">
      <c r="A315" s="247">
        <v>4</v>
      </c>
      <c r="B315" s="248">
        <v>1</v>
      </c>
      <c r="C315" s="248" t="s">
        <v>34</v>
      </c>
      <c r="D315" s="216"/>
      <c r="E315" s="216"/>
      <c r="F315" s="286" t="s">
        <v>520</v>
      </c>
      <c r="G315" s="218">
        <f>SUM(G316:G317)</f>
        <v>0</v>
      </c>
      <c r="H315" s="216" t="str">
        <f>'[4]4.1.1'!$E$10</f>
        <v>-</v>
      </c>
    </row>
    <row r="316" spans="1:8" ht="15.75" hidden="1" outlineLevel="1">
      <c r="A316" s="250">
        <v>4</v>
      </c>
      <c r="B316" s="251">
        <v>1</v>
      </c>
      <c r="C316" s="251" t="s">
        <v>34</v>
      </c>
      <c r="D316" s="224">
        <v>5</v>
      </c>
      <c r="E316" s="224">
        <v>2</v>
      </c>
      <c r="F316" s="225" t="s">
        <v>43</v>
      </c>
      <c r="G316" s="272">
        <f>'[4]4.1.1'!J20</f>
        <v>0</v>
      </c>
      <c r="H316" s="224"/>
    </row>
    <row r="317" spans="1:8" ht="15.75" hidden="1" outlineLevel="1">
      <c r="A317" s="250">
        <v>4</v>
      </c>
      <c r="B317" s="251">
        <v>1</v>
      </c>
      <c r="C317" s="251" t="s">
        <v>34</v>
      </c>
      <c r="D317" s="224">
        <v>5</v>
      </c>
      <c r="E317" s="224">
        <v>3</v>
      </c>
      <c r="F317" s="225" t="s">
        <v>55</v>
      </c>
      <c r="G317" s="272">
        <f>'[4]4.1.1'!J32</f>
        <v>0</v>
      </c>
      <c r="H317" s="224"/>
    </row>
    <row r="318" spans="1:8" ht="31.5" hidden="1" outlineLevel="1">
      <c r="A318" s="247">
        <v>4</v>
      </c>
      <c r="B318" s="248">
        <v>1</v>
      </c>
      <c r="C318" s="248" t="s">
        <v>37</v>
      </c>
      <c r="D318" s="216"/>
      <c r="E318" s="216"/>
      <c r="F318" s="286" t="s">
        <v>521</v>
      </c>
      <c r="G318" s="218">
        <f>G319</f>
        <v>0</v>
      </c>
      <c r="H318" s="216" t="str">
        <f>'[4]4.1.2'!$E$10</f>
        <v>-</v>
      </c>
    </row>
    <row r="319" spans="1:8" ht="15.75" hidden="1" outlineLevel="1">
      <c r="A319" s="250">
        <v>4</v>
      </c>
      <c r="B319" s="251">
        <v>1</v>
      </c>
      <c r="C319" s="251" t="s">
        <v>37</v>
      </c>
      <c r="D319" s="224">
        <v>5</v>
      </c>
      <c r="E319" s="224">
        <v>2</v>
      </c>
      <c r="F319" s="225" t="s">
        <v>43</v>
      </c>
      <c r="G319" s="272">
        <f>'[4]4.1.2'!J17</f>
        <v>0</v>
      </c>
      <c r="H319" s="224"/>
    </row>
    <row r="320" spans="1:8" ht="31.5" hidden="1" outlineLevel="1">
      <c r="A320" s="247">
        <v>4</v>
      </c>
      <c r="B320" s="248">
        <v>1</v>
      </c>
      <c r="C320" s="248" t="s">
        <v>39</v>
      </c>
      <c r="D320" s="216"/>
      <c r="E320" s="216"/>
      <c r="F320" s="286" t="s">
        <v>522</v>
      </c>
      <c r="G320" s="218">
        <f>G321</f>
        <v>0</v>
      </c>
      <c r="H320" s="216" t="str">
        <f>'[4]4.1.3'!$E$10</f>
        <v>-</v>
      </c>
    </row>
    <row r="321" spans="1:8" ht="15.75" hidden="1" outlineLevel="1">
      <c r="A321" s="250">
        <v>4</v>
      </c>
      <c r="B321" s="251">
        <v>1</v>
      </c>
      <c r="C321" s="251" t="s">
        <v>39</v>
      </c>
      <c r="D321" s="224">
        <v>5</v>
      </c>
      <c r="E321" s="224">
        <v>3</v>
      </c>
      <c r="F321" s="225" t="s">
        <v>55</v>
      </c>
      <c r="G321" s="272">
        <f>'[4]4.1.3'!J17</f>
        <v>0</v>
      </c>
      <c r="H321" s="224"/>
    </row>
    <row r="322" spans="1:8" ht="47.25" hidden="1" outlineLevel="1">
      <c r="A322" s="247">
        <v>4</v>
      </c>
      <c r="B322" s="248">
        <v>1</v>
      </c>
      <c r="C322" s="248" t="s">
        <v>41</v>
      </c>
      <c r="D322" s="216"/>
      <c r="E322" s="216"/>
      <c r="F322" s="286" t="s">
        <v>523</v>
      </c>
      <c r="G322" s="218">
        <f>G323</f>
        <v>0</v>
      </c>
      <c r="H322" s="216" t="str">
        <f>'[4]4.1.4'!$E$11</f>
        <v>-</v>
      </c>
    </row>
    <row r="323" spans="1:8" ht="15.75" hidden="1" outlineLevel="1">
      <c r="A323" s="250">
        <v>4</v>
      </c>
      <c r="B323" s="251">
        <v>1</v>
      </c>
      <c r="C323" s="251" t="s">
        <v>41</v>
      </c>
      <c r="D323" s="224">
        <v>5</v>
      </c>
      <c r="E323" s="224">
        <v>3</v>
      </c>
      <c r="F323" s="225" t="s">
        <v>55</v>
      </c>
      <c r="G323" s="272">
        <f>'[4]4.1.4'!J18</f>
        <v>0</v>
      </c>
      <c r="H323" s="224"/>
    </row>
    <row r="324" spans="1:8" ht="15.75" collapsed="1">
      <c r="A324" s="247">
        <v>4</v>
      </c>
      <c r="B324" s="248">
        <v>1</v>
      </c>
      <c r="C324" s="248" t="s">
        <v>45</v>
      </c>
      <c r="D324" s="216"/>
      <c r="E324" s="216"/>
      <c r="F324" s="286" t="s">
        <v>524</v>
      </c>
      <c r="G324" s="218">
        <f>G325</f>
        <v>100000000</v>
      </c>
      <c r="H324" s="216" t="str">
        <f>'4.1.5'!E11</f>
        <v>DD</v>
      </c>
    </row>
    <row r="325" spans="1:8" ht="15.75">
      <c r="A325" s="250">
        <v>4</v>
      </c>
      <c r="B325" s="251">
        <v>1</v>
      </c>
      <c r="C325" s="251" t="s">
        <v>45</v>
      </c>
      <c r="D325" s="224">
        <v>5</v>
      </c>
      <c r="E325" s="224">
        <v>2</v>
      </c>
      <c r="F325" s="225" t="s">
        <v>43</v>
      </c>
      <c r="G325" s="272">
        <f>'4.1.5'!J21</f>
        <v>100000000</v>
      </c>
      <c r="H325" s="224"/>
    </row>
    <row r="326" spans="1:8" ht="31.5" hidden="1" outlineLevel="1">
      <c r="A326" s="247">
        <v>4</v>
      </c>
      <c r="B326" s="248">
        <v>1</v>
      </c>
      <c r="C326" s="248" t="s">
        <v>49</v>
      </c>
      <c r="D326" s="216"/>
      <c r="E326" s="216"/>
      <c r="F326" s="286" t="s">
        <v>525</v>
      </c>
      <c r="G326" s="218">
        <f>G327</f>
        <v>0</v>
      </c>
      <c r="H326" s="216" t="str">
        <f>'[4]4.1.6'!$E$11</f>
        <v>-</v>
      </c>
    </row>
    <row r="327" spans="1:8" ht="15.75" hidden="1" outlineLevel="1">
      <c r="A327" s="250">
        <v>4</v>
      </c>
      <c r="B327" s="251">
        <v>1</v>
      </c>
      <c r="C327" s="251" t="s">
        <v>49</v>
      </c>
      <c r="D327" s="224">
        <v>5</v>
      </c>
      <c r="E327" s="224">
        <v>2</v>
      </c>
      <c r="F327" s="225" t="s">
        <v>43</v>
      </c>
      <c r="G327" s="272">
        <f>'[4]4.1.6'!J18</f>
        <v>0</v>
      </c>
      <c r="H327" s="224"/>
    </row>
    <row r="328" spans="1:8" ht="15.75" collapsed="1">
      <c r="A328" s="869"/>
      <c r="B328" s="870"/>
      <c r="C328" s="870"/>
      <c r="D328" s="870"/>
      <c r="E328" s="870"/>
      <c r="F328" s="870"/>
      <c r="G328" s="870"/>
      <c r="H328" s="871"/>
    </row>
    <row r="329" spans="1:8" ht="15.75">
      <c r="A329" s="216">
        <v>4</v>
      </c>
      <c r="B329" s="237">
        <v>2</v>
      </c>
      <c r="C329" s="237"/>
      <c r="D329" s="216"/>
      <c r="E329" s="216"/>
      <c r="F329" s="217" t="s">
        <v>526</v>
      </c>
      <c r="G329" s="218">
        <f>G330+G333+G336+G338+G340</f>
        <v>100000000</v>
      </c>
      <c r="H329" s="216"/>
    </row>
    <row r="330" spans="1:8" ht="47.25">
      <c r="A330" s="247">
        <v>4</v>
      </c>
      <c r="B330" s="248">
        <v>2</v>
      </c>
      <c r="C330" s="248" t="s">
        <v>34</v>
      </c>
      <c r="D330" s="216"/>
      <c r="E330" s="216"/>
      <c r="F330" s="286" t="s">
        <v>527</v>
      </c>
      <c r="G330" s="218">
        <f>SUM(G331:G332)</f>
        <v>100000000</v>
      </c>
      <c r="H330" s="216" t="s">
        <v>48</v>
      </c>
    </row>
    <row r="331" spans="1:8" ht="15.75">
      <c r="A331" s="250">
        <v>4</v>
      </c>
      <c r="B331" s="251">
        <v>2</v>
      </c>
      <c r="C331" s="251" t="s">
        <v>34</v>
      </c>
      <c r="D331" s="224">
        <v>5</v>
      </c>
      <c r="E331" s="224">
        <v>2</v>
      </c>
      <c r="F331" s="225" t="s">
        <v>43</v>
      </c>
      <c r="G331" s="272">
        <f>'4.2.1'!J21</f>
        <v>100000000</v>
      </c>
      <c r="H331" s="224"/>
    </row>
    <row r="332" spans="1:8" ht="15.75">
      <c r="A332" s="250">
        <v>4</v>
      </c>
      <c r="B332" s="251">
        <v>2</v>
      </c>
      <c r="C332" s="251" t="s">
        <v>34</v>
      </c>
      <c r="D332" s="224">
        <v>5</v>
      </c>
      <c r="E332" s="224">
        <v>3</v>
      </c>
      <c r="F332" s="225" t="s">
        <v>55</v>
      </c>
      <c r="G332" s="272">
        <v>0</v>
      </c>
      <c r="H332" s="224"/>
    </row>
    <row r="333" spans="1:8" ht="47.25" hidden="1" outlineLevel="1">
      <c r="A333" s="247">
        <v>4</v>
      </c>
      <c r="B333" s="248">
        <v>2</v>
      </c>
      <c r="C333" s="248" t="s">
        <v>37</v>
      </c>
      <c r="D333" s="216"/>
      <c r="E333" s="216"/>
      <c r="F333" s="286" t="s">
        <v>528</v>
      </c>
      <c r="G333" s="218">
        <f>SUM(G334:G335)</f>
        <v>0</v>
      </c>
      <c r="H333" s="216" t="s">
        <v>57</v>
      </c>
    </row>
    <row r="334" spans="1:8" ht="15.75" hidden="1" outlineLevel="1">
      <c r="A334" s="250">
        <v>4</v>
      </c>
      <c r="B334" s="251">
        <v>2</v>
      </c>
      <c r="C334" s="251" t="s">
        <v>37</v>
      </c>
      <c r="D334" s="224">
        <v>5</v>
      </c>
      <c r="E334" s="224">
        <v>2</v>
      </c>
      <c r="F334" s="225" t="s">
        <v>43</v>
      </c>
      <c r="G334" s="272">
        <f>'[4]4.2.2'!J20</f>
        <v>0</v>
      </c>
      <c r="H334" s="224"/>
    </row>
    <row r="335" spans="1:8" ht="15.75" hidden="1" outlineLevel="1">
      <c r="A335" s="250">
        <v>4</v>
      </c>
      <c r="B335" s="251">
        <v>2</v>
      </c>
      <c r="C335" s="251" t="s">
        <v>37</v>
      </c>
      <c r="D335" s="224">
        <v>5</v>
      </c>
      <c r="E335" s="224">
        <v>3</v>
      </c>
      <c r="F335" s="225" t="s">
        <v>55</v>
      </c>
      <c r="G335" s="272">
        <f>'[4]4.2.2'!J31</f>
        <v>0</v>
      </c>
      <c r="H335" s="224"/>
    </row>
    <row r="336" spans="1:8" ht="31.5" hidden="1" outlineLevel="1">
      <c r="A336" s="247">
        <v>4</v>
      </c>
      <c r="B336" s="248">
        <v>2</v>
      </c>
      <c r="C336" s="248" t="s">
        <v>39</v>
      </c>
      <c r="D336" s="216"/>
      <c r="E336" s="216"/>
      <c r="F336" s="286" t="s">
        <v>529</v>
      </c>
      <c r="G336" s="218">
        <f>G337</f>
        <v>0</v>
      </c>
      <c r="H336" s="216" t="s">
        <v>57</v>
      </c>
    </row>
    <row r="337" spans="1:8" ht="15.75" hidden="1" outlineLevel="1">
      <c r="A337" s="250">
        <v>4</v>
      </c>
      <c r="B337" s="251">
        <v>2</v>
      </c>
      <c r="C337" s="251" t="s">
        <v>39</v>
      </c>
      <c r="D337" s="224">
        <v>5</v>
      </c>
      <c r="E337" s="224">
        <v>2</v>
      </c>
      <c r="F337" s="225" t="s">
        <v>43</v>
      </c>
      <c r="G337" s="272">
        <f>'[4]4.2.3'!J17</f>
        <v>0</v>
      </c>
      <c r="H337" s="224"/>
    </row>
    <row r="338" spans="1:8" ht="31.5" hidden="1" outlineLevel="1">
      <c r="A338" s="247">
        <v>4</v>
      </c>
      <c r="B338" s="248">
        <v>2</v>
      </c>
      <c r="C338" s="248" t="s">
        <v>41</v>
      </c>
      <c r="D338" s="216"/>
      <c r="E338" s="216"/>
      <c r="F338" s="286" t="s">
        <v>530</v>
      </c>
      <c r="G338" s="218">
        <f>G339</f>
        <v>0</v>
      </c>
      <c r="H338" s="216" t="str">
        <f>'[4]4.2.4'!$E$10</f>
        <v>-</v>
      </c>
    </row>
    <row r="339" spans="1:8" ht="15.75" hidden="1" outlineLevel="1">
      <c r="A339" s="250">
        <v>4</v>
      </c>
      <c r="B339" s="251">
        <v>2</v>
      </c>
      <c r="C339" s="251" t="s">
        <v>41</v>
      </c>
      <c r="D339" s="224">
        <v>5</v>
      </c>
      <c r="E339" s="224">
        <v>2</v>
      </c>
      <c r="F339" s="225" t="s">
        <v>43</v>
      </c>
      <c r="G339" s="272">
        <f>'[4]4.2.4'!J17</f>
        <v>0</v>
      </c>
      <c r="H339" s="224"/>
    </row>
    <row r="340" spans="1:8" ht="31.5" hidden="1" outlineLevel="1">
      <c r="A340" s="247">
        <v>4</v>
      </c>
      <c r="B340" s="248">
        <v>2</v>
      </c>
      <c r="C340" s="248" t="s">
        <v>45</v>
      </c>
      <c r="D340" s="216"/>
      <c r="E340" s="216"/>
      <c r="F340" s="286" t="s">
        <v>531</v>
      </c>
      <c r="G340" s="218">
        <f>G341</f>
        <v>0</v>
      </c>
      <c r="H340" s="216" t="str">
        <f>'[4]4.2.5'!$E$10</f>
        <v>-</v>
      </c>
    </row>
    <row r="341" spans="1:8" ht="15.75" hidden="1" outlineLevel="1">
      <c r="A341" s="250">
        <v>4</v>
      </c>
      <c r="B341" s="251">
        <v>2</v>
      </c>
      <c r="C341" s="251" t="s">
        <v>45</v>
      </c>
      <c r="D341" s="224">
        <v>5</v>
      </c>
      <c r="E341" s="224">
        <v>2</v>
      </c>
      <c r="F341" s="225" t="s">
        <v>43</v>
      </c>
      <c r="G341" s="272">
        <f>'[4]4.2.5'!J17</f>
        <v>0</v>
      </c>
      <c r="H341" s="224"/>
    </row>
    <row r="342" spans="1:8" ht="15.75" collapsed="1">
      <c r="A342" s="869"/>
      <c r="B342" s="870"/>
      <c r="C342" s="870"/>
      <c r="D342" s="870"/>
      <c r="E342" s="870"/>
      <c r="F342" s="870"/>
      <c r="G342" s="870"/>
      <c r="H342" s="871"/>
    </row>
    <row r="343" spans="1:8" ht="15.75">
      <c r="A343" s="216">
        <v>4</v>
      </c>
      <c r="B343" s="237">
        <v>3</v>
      </c>
      <c r="C343" s="237"/>
      <c r="D343" s="216"/>
      <c r="E343" s="216"/>
      <c r="F343" s="217" t="s">
        <v>532</v>
      </c>
      <c r="G343" s="218">
        <f>G344+G346+G348</f>
        <v>4000000</v>
      </c>
      <c r="H343" s="216"/>
    </row>
    <row r="344" spans="1:8" ht="15.75" hidden="1" outlineLevel="1">
      <c r="A344" s="247">
        <v>4</v>
      </c>
      <c r="B344" s="248">
        <v>3</v>
      </c>
      <c r="C344" s="248" t="s">
        <v>34</v>
      </c>
      <c r="D344" s="216"/>
      <c r="E344" s="216"/>
      <c r="F344" s="286" t="s">
        <v>533</v>
      </c>
      <c r="G344" s="218">
        <f>G345</f>
        <v>0</v>
      </c>
      <c r="H344" s="216"/>
    </row>
    <row r="345" spans="1:8" ht="15.75" hidden="1" outlineLevel="1">
      <c r="A345" s="250">
        <v>4</v>
      </c>
      <c r="B345" s="251">
        <v>3</v>
      </c>
      <c r="C345" s="251" t="s">
        <v>34</v>
      </c>
      <c r="D345" s="224">
        <v>5</v>
      </c>
      <c r="E345" s="224">
        <v>2</v>
      </c>
      <c r="F345" s="225" t="s">
        <v>43</v>
      </c>
      <c r="G345" s="272">
        <f>'4.3.1'!J22</f>
        <v>0</v>
      </c>
      <c r="H345" s="224"/>
    </row>
    <row r="346" spans="1:8" ht="15.75" collapsed="1">
      <c r="A346" s="247">
        <v>4</v>
      </c>
      <c r="B346" s="248">
        <v>3</v>
      </c>
      <c r="C346" s="248" t="s">
        <v>37</v>
      </c>
      <c r="D346" s="216"/>
      <c r="E346" s="216"/>
      <c r="F346" s="286" t="s">
        <v>534</v>
      </c>
      <c r="G346" s="218">
        <f>G347</f>
        <v>4000000</v>
      </c>
      <c r="H346" s="216" t="s">
        <v>876</v>
      </c>
    </row>
    <row r="347" spans="1:8" ht="15.75">
      <c r="A347" s="250">
        <v>4</v>
      </c>
      <c r="B347" s="251">
        <v>3</v>
      </c>
      <c r="C347" s="251" t="s">
        <v>37</v>
      </c>
      <c r="D347" s="224">
        <v>5</v>
      </c>
      <c r="E347" s="224">
        <v>2</v>
      </c>
      <c r="F347" s="225" t="s">
        <v>43</v>
      </c>
      <c r="G347" s="272">
        <f>'4.3.2'!J17</f>
        <v>4000000</v>
      </c>
      <c r="H347" s="224"/>
    </row>
    <row r="348" spans="1:8" ht="15.75" hidden="1" outlineLevel="1">
      <c r="A348" s="247">
        <v>4</v>
      </c>
      <c r="B348" s="248">
        <v>3</v>
      </c>
      <c r="C348" s="248" t="s">
        <v>39</v>
      </c>
      <c r="D348" s="216"/>
      <c r="E348" s="216"/>
      <c r="F348" s="286" t="s">
        <v>535</v>
      </c>
      <c r="G348" s="218">
        <f>G349</f>
        <v>0</v>
      </c>
      <c r="H348" s="216" t="str">
        <f>'[4]4.3.3'!$E$10</f>
        <v>-</v>
      </c>
    </row>
    <row r="349" spans="1:8" ht="15.75" hidden="1" outlineLevel="1">
      <c r="A349" s="250">
        <v>4</v>
      </c>
      <c r="B349" s="251">
        <v>3</v>
      </c>
      <c r="C349" s="251" t="s">
        <v>39</v>
      </c>
      <c r="D349" s="224">
        <v>5</v>
      </c>
      <c r="E349" s="224">
        <v>2</v>
      </c>
      <c r="F349" s="225" t="s">
        <v>43</v>
      </c>
      <c r="G349" s="272">
        <f>'[4]4.3.3'!J17</f>
        <v>0</v>
      </c>
      <c r="H349" s="224"/>
    </row>
    <row r="350" spans="1:8" ht="15.75" collapsed="1">
      <c r="A350" s="869"/>
      <c r="B350" s="870"/>
      <c r="C350" s="870"/>
      <c r="D350" s="870"/>
      <c r="E350" s="870"/>
      <c r="F350" s="870"/>
      <c r="G350" s="870"/>
      <c r="H350" s="871"/>
    </row>
    <row r="351" spans="1:8" ht="31.5">
      <c r="A351" s="216">
        <v>4</v>
      </c>
      <c r="B351" s="237">
        <v>4</v>
      </c>
      <c r="C351" s="237"/>
      <c r="D351" s="216"/>
      <c r="E351" s="216"/>
      <c r="F351" s="286" t="s">
        <v>536</v>
      </c>
      <c r="G351" s="218">
        <f>G352+G354+G356</f>
        <v>6500000</v>
      </c>
      <c r="H351" s="216"/>
    </row>
    <row r="352" spans="1:8" ht="31.5" hidden="1" outlineLevel="1">
      <c r="A352" s="216">
        <v>4</v>
      </c>
      <c r="B352" s="237">
        <v>4</v>
      </c>
      <c r="C352" s="237" t="s">
        <v>34</v>
      </c>
      <c r="D352" s="216"/>
      <c r="E352" s="216"/>
      <c r="F352" s="286" t="s">
        <v>537</v>
      </c>
      <c r="G352" s="218">
        <f>G353</f>
        <v>6500000</v>
      </c>
      <c r="H352" s="216" t="s">
        <v>57</v>
      </c>
    </row>
    <row r="353" spans="1:8" ht="15.75" hidden="1" outlineLevel="1">
      <c r="A353" s="250">
        <v>4</v>
      </c>
      <c r="B353" s="240">
        <v>4</v>
      </c>
      <c r="C353" s="240" t="s">
        <v>34</v>
      </c>
      <c r="D353" s="224">
        <v>5</v>
      </c>
      <c r="E353" s="224">
        <v>2</v>
      </c>
      <c r="F353" s="225" t="s">
        <v>43</v>
      </c>
      <c r="G353" s="272">
        <f>'4.4.1'!J17</f>
        <v>6500000</v>
      </c>
      <c r="H353" s="224"/>
    </row>
    <row r="354" spans="1:8" ht="15.75" hidden="1" outlineLevel="1">
      <c r="A354" s="247">
        <v>4</v>
      </c>
      <c r="B354" s="237">
        <v>4</v>
      </c>
      <c r="C354" s="237" t="s">
        <v>37</v>
      </c>
      <c r="D354" s="216"/>
      <c r="E354" s="216"/>
      <c r="F354" s="286" t="s">
        <v>538</v>
      </c>
      <c r="G354" s="218">
        <f>G355</f>
        <v>0</v>
      </c>
      <c r="H354" s="216" t="str">
        <f>'[4]4.4.2'!$E$10</f>
        <v>-</v>
      </c>
    </row>
    <row r="355" spans="1:8" ht="15.75" hidden="1" outlineLevel="1">
      <c r="A355" s="250">
        <v>4</v>
      </c>
      <c r="B355" s="240">
        <v>4</v>
      </c>
      <c r="C355" s="240" t="s">
        <v>37</v>
      </c>
      <c r="D355" s="224">
        <v>5</v>
      </c>
      <c r="E355" s="224">
        <v>2</v>
      </c>
      <c r="F355" s="225" t="s">
        <v>43</v>
      </c>
      <c r="G355" s="272">
        <f>'[4]4.4.2'!J17</f>
        <v>0</v>
      </c>
      <c r="H355" s="224"/>
    </row>
    <row r="356" spans="1:8" ht="31.5" hidden="1" outlineLevel="1">
      <c r="A356" s="247">
        <v>4</v>
      </c>
      <c r="B356" s="237">
        <v>4</v>
      </c>
      <c r="C356" s="237" t="s">
        <v>39</v>
      </c>
      <c r="D356" s="216"/>
      <c r="E356" s="216"/>
      <c r="F356" s="286" t="s">
        <v>539</v>
      </c>
      <c r="G356" s="218">
        <f>G357</f>
        <v>0</v>
      </c>
      <c r="H356" s="216" t="str">
        <f>'[4]4.4.3'!$E$10</f>
        <v>-</v>
      </c>
    </row>
    <row r="357" spans="1:8" ht="15.75" hidden="1" outlineLevel="1">
      <c r="A357" s="250">
        <v>4</v>
      </c>
      <c r="B357" s="240">
        <v>4</v>
      </c>
      <c r="C357" s="240" t="s">
        <v>39</v>
      </c>
      <c r="D357" s="224">
        <v>5</v>
      </c>
      <c r="E357" s="224">
        <v>2</v>
      </c>
      <c r="F357" s="225" t="s">
        <v>43</v>
      </c>
      <c r="G357" s="272">
        <f>'[4]4.4.3'!J17</f>
        <v>0</v>
      </c>
      <c r="H357" s="224"/>
    </row>
    <row r="358" spans="1:8" ht="15.75" collapsed="1">
      <c r="A358" s="869"/>
      <c r="B358" s="870"/>
      <c r="C358" s="870"/>
      <c r="D358" s="870"/>
      <c r="E358" s="870"/>
      <c r="F358" s="870"/>
      <c r="G358" s="870"/>
      <c r="H358" s="871"/>
    </row>
    <row r="359" spans="1:8" ht="31.5">
      <c r="A359" s="216">
        <v>4</v>
      </c>
      <c r="B359" s="237">
        <v>5</v>
      </c>
      <c r="C359" s="237"/>
      <c r="D359" s="216"/>
      <c r="E359" s="216"/>
      <c r="F359" s="258" t="s">
        <v>540</v>
      </c>
      <c r="G359" s="259">
        <f>G360+G362+G364</f>
        <v>0</v>
      </c>
      <c r="H359" s="216"/>
    </row>
    <row r="360" spans="1:8" ht="31.5" hidden="1" outlineLevel="1">
      <c r="A360" s="216">
        <v>4</v>
      </c>
      <c r="B360" s="237">
        <v>5</v>
      </c>
      <c r="C360" s="237" t="s">
        <v>34</v>
      </c>
      <c r="D360" s="216"/>
      <c r="E360" s="216"/>
      <c r="F360" s="258" t="s">
        <v>541</v>
      </c>
      <c r="G360" s="259">
        <f>G361</f>
        <v>0</v>
      </c>
      <c r="H360" s="216" t="str">
        <f>'[4]4.5.1'!$E$10</f>
        <v>-</v>
      </c>
    </row>
    <row r="361" spans="1:8" ht="15.75" hidden="1" outlineLevel="1">
      <c r="A361" s="250">
        <v>4</v>
      </c>
      <c r="B361" s="240">
        <v>5</v>
      </c>
      <c r="C361" s="240" t="s">
        <v>34</v>
      </c>
      <c r="D361" s="224">
        <v>5</v>
      </c>
      <c r="E361" s="224">
        <v>2</v>
      </c>
      <c r="F361" s="225" t="s">
        <v>43</v>
      </c>
      <c r="G361" s="272">
        <f>'[4]4.5.1'!J17</f>
        <v>0</v>
      </c>
      <c r="H361" s="224"/>
    </row>
    <row r="362" spans="1:8" ht="31.5" hidden="1" outlineLevel="1">
      <c r="A362" s="216">
        <v>4</v>
      </c>
      <c r="B362" s="237">
        <v>5</v>
      </c>
      <c r="C362" s="237" t="s">
        <v>37</v>
      </c>
      <c r="D362" s="216"/>
      <c r="E362" s="216"/>
      <c r="F362" s="258" t="s">
        <v>542</v>
      </c>
      <c r="G362" s="259">
        <f>G363</f>
        <v>0</v>
      </c>
      <c r="H362" s="216" t="str">
        <f>'[4]4.5.2'!$E$10</f>
        <v>-</v>
      </c>
    </row>
    <row r="363" spans="1:8" ht="15.75" hidden="1" outlineLevel="1">
      <c r="A363" s="250">
        <v>4</v>
      </c>
      <c r="B363" s="240">
        <v>5</v>
      </c>
      <c r="C363" s="240" t="s">
        <v>37</v>
      </c>
      <c r="D363" s="224">
        <v>5</v>
      </c>
      <c r="E363" s="224">
        <v>2</v>
      </c>
      <c r="F363" s="225" t="s">
        <v>43</v>
      </c>
      <c r="G363" s="272">
        <f>'[4]4.5.2'!J17</f>
        <v>0</v>
      </c>
      <c r="H363" s="224"/>
    </row>
    <row r="364" spans="1:8" ht="47.25" hidden="1" outlineLevel="1">
      <c r="A364" s="216">
        <v>4</v>
      </c>
      <c r="B364" s="237">
        <v>5</v>
      </c>
      <c r="C364" s="237" t="s">
        <v>39</v>
      </c>
      <c r="D364" s="216"/>
      <c r="E364" s="216"/>
      <c r="F364" s="258" t="s">
        <v>543</v>
      </c>
      <c r="G364" s="262">
        <f>G365</f>
        <v>0</v>
      </c>
      <c r="H364" s="216" t="str">
        <f>'[4]4.5.3'!$E$10</f>
        <v>-</v>
      </c>
    </row>
    <row r="365" spans="1:8" ht="15.75" hidden="1" outlineLevel="1">
      <c r="A365" s="250">
        <v>4</v>
      </c>
      <c r="B365" s="240">
        <v>5</v>
      </c>
      <c r="C365" s="240" t="s">
        <v>39</v>
      </c>
      <c r="D365" s="224">
        <v>5</v>
      </c>
      <c r="E365" s="224">
        <v>2</v>
      </c>
      <c r="F365" s="225" t="s">
        <v>43</v>
      </c>
      <c r="G365" s="272">
        <f>'[4]4.5.3'!J17</f>
        <v>0</v>
      </c>
      <c r="H365" s="224"/>
    </row>
    <row r="366" spans="1:8" ht="15.75" collapsed="1">
      <c r="A366" s="869"/>
      <c r="B366" s="870"/>
      <c r="C366" s="870"/>
      <c r="D366" s="870"/>
      <c r="E366" s="870"/>
      <c r="F366" s="870"/>
      <c r="G366" s="870"/>
      <c r="H366" s="871"/>
    </row>
    <row r="367" spans="1:8" ht="15.75">
      <c r="A367" s="216">
        <v>4</v>
      </c>
      <c r="B367" s="237">
        <v>6</v>
      </c>
      <c r="C367" s="240"/>
      <c r="D367" s="224"/>
      <c r="E367" s="224"/>
      <c r="F367" s="258" t="s">
        <v>544</v>
      </c>
      <c r="G367" s="287">
        <f>G368+G370</f>
        <v>0</v>
      </c>
      <c r="H367" s="224"/>
    </row>
    <row r="368" spans="1:8" ht="31.5" hidden="1" outlineLevel="1">
      <c r="A368" s="216">
        <v>4</v>
      </c>
      <c r="B368" s="237">
        <v>6</v>
      </c>
      <c r="C368" s="237" t="s">
        <v>34</v>
      </c>
      <c r="D368" s="216"/>
      <c r="E368" s="216"/>
      <c r="F368" s="258" t="s">
        <v>545</v>
      </c>
      <c r="G368" s="259">
        <f>G369</f>
        <v>0</v>
      </c>
      <c r="H368" s="216" t="str">
        <f>'[4]4.6.1'!$E$10</f>
        <v>-</v>
      </c>
    </row>
    <row r="369" spans="1:8" ht="15.75" hidden="1" outlineLevel="1">
      <c r="A369" s="250">
        <v>4</v>
      </c>
      <c r="B369" s="240">
        <v>6</v>
      </c>
      <c r="C369" s="240" t="s">
        <v>34</v>
      </c>
      <c r="D369" s="224">
        <v>5</v>
      </c>
      <c r="E369" s="224">
        <v>2</v>
      </c>
      <c r="F369" s="225" t="s">
        <v>43</v>
      </c>
      <c r="G369" s="272">
        <f>'[4]4.6.1'!J17</f>
        <v>0</v>
      </c>
      <c r="H369" s="224"/>
    </row>
    <row r="370" spans="1:8" ht="31.5" hidden="1" outlineLevel="1">
      <c r="A370" s="216">
        <v>4</v>
      </c>
      <c r="B370" s="237">
        <v>6</v>
      </c>
      <c r="C370" s="237" t="s">
        <v>37</v>
      </c>
      <c r="D370" s="216"/>
      <c r="E370" s="216"/>
      <c r="F370" s="258" t="s">
        <v>546</v>
      </c>
      <c r="G370" s="259">
        <f>G371</f>
        <v>0</v>
      </c>
      <c r="H370" s="216" t="str">
        <f>'[4]4.6.2'!$E$10</f>
        <v>-</v>
      </c>
    </row>
    <row r="371" spans="1:8" ht="15.75" hidden="1" outlineLevel="1">
      <c r="A371" s="250">
        <v>4</v>
      </c>
      <c r="B371" s="240">
        <v>6</v>
      </c>
      <c r="C371" s="240" t="s">
        <v>37</v>
      </c>
      <c r="D371" s="224">
        <v>5</v>
      </c>
      <c r="E371" s="224">
        <v>2</v>
      </c>
      <c r="F371" s="225" t="s">
        <v>43</v>
      </c>
      <c r="G371" s="272">
        <f>'[4]4.6.2'!J17</f>
        <v>0</v>
      </c>
      <c r="H371" s="224"/>
    </row>
    <row r="372" spans="1:8" ht="15.75" collapsed="1">
      <c r="A372" s="869"/>
      <c r="B372" s="870"/>
      <c r="C372" s="870"/>
      <c r="D372" s="870"/>
      <c r="E372" s="870"/>
      <c r="F372" s="870"/>
      <c r="G372" s="870"/>
      <c r="H372" s="871"/>
    </row>
    <row r="373" spans="1:8" ht="15.75">
      <c r="A373" s="216">
        <v>4</v>
      </c>
      <c r="B373" s="237">
        <v>7</v>
      </c>
      <c r="C373" s="237"/>
      <c r="D373" s="216"/>
      <c r="E373" s="216"/>
      <c r="F373" s="258" t="s">
        <v>547</v>
      </c>
      <c r="G373" s="259">
        <f>G374+G376+G378+G381</f>
        <v>0</v>
      </c>
      <c r="H373" s="216"/>
    </row>
    <row r="374" spans="1:8" ht="15.75">
      <c r="A374" s="216">
        <v>4</v>
      </c>
      <c r="B374" s="237">
        <v>7</v>
      </c>
      <c r="C374" s="237" t="s">
        <v>34</v>
      </c>
      <c r="D374" s="216"/>
      <c r="E374" s="216"/>
      <c r="F374" s="270" t="s">
        <v>548</v>
      </c>
      <c r="G374" s="259">
        <f>G375</f>
        <v>0</v>
      </c>
      <c r="H374" s="216" t="str">
        <f>'[4]4.7.1'!$E$10</f>
        <v>-</v>
      </c>
    </row>
    <row r="375" spans="1:8" ht="15.75">
      <c r="A375" s="250">
        <v>4</v>
      </c>
      <c r="B375" s="251">
        <v>7</v>
      </c>
      <c r="C375" s="240" t="s">
        <v>34</v>
      </c>
      <c r="D375" s="224">
        <v>5</v>
      </c>
      <c r="E375" s="224">
        <v>2</v>
      </c>
      <c r="F375" s="225" t="s">
        <v>43</v>
      </c>
      <c r="G375" s="272">
        <f>'[4]4.7.1'!J17</f>
        <v>0</v>
      </c>
      <c r="H375" s="224"/>
    </row>
    <row r="376" spans="1:8" ht="31.5">
      <c r="A376" s="247">
        <v>4</v>
      </c>
      <c r="B376" s="248">
        <v>7</v>
      </c>
      <c r="C376" s="248" t="s">
        <v>37</v>
      </c>
      <c r="D376" s="216"/>
      <c r="E376" s="216"/>
      <c r="F376" s="270" t="s">
        <v>549</v>
      </c>
      <c r="G376" s="259">
        <f>G377</f>
        <v>0</v>
      </c>
      <c r="H376" s="216" t="s">
        <v>48</v>
      </c>
    </row>
    <row r="377" spans="1:8" ht="15.75">
      <c r="A377" s="250">
        <v>4</v>
      </c>
      <c r="B377" s="251">
        <v>7</v>
      </c>
      <c r="C377" s="251" t="s">
        <v>37</v>
      </c>
      <c r="D377" s="224">
        <v>5</v>
      </c>
      <c r="E377" s="224">
        <v>3</v>
      </c>
      <c r="F377" s="225" t="s">
        <v>55</v>
      </c>
      <c r="G377" s="272">
        <f>'4.7.2'!J19</f>
        <v>0</v>
      </c>
      <c r="H377" s="224"/>
    </row>
    <row r="378" spans="1:8" ht="15.75" hidden="1" outlineLevel="1">
      <c r="A378" s="247">
        <v>4</v>
      </c>
      <c r="B378" s="248">
        <v>7</v>
      </c>
      <c r="C378" s="237" t="s">
        <v>39</v>
      </c>
      <c r="D378" s="216"/>
      <c r="E378" s="216"/>
      <c r="F378" s="270" t="s">
        <v>550</v>
      </c>
      <c r="G378" s="259">
        <f>SUM(G379:G380)</f>
        <v>0</v>
      </c>
      <c r="H378" s="216" t="str">
        <f>'[4]4.7.3'!$E$10</f>
        <v>-</v>
      </c>
    </row>
    <row r="379" spans="1:8" ht="15.75" hidden="1" outlineLevel="1">
      <c r="A379" s="250">
        <v>4</v>
      </c>
      <c r="B379" s="251">
        <v>7</v>
      </c>
      <c r="C379" s="240" t="s">
        <v>39</v>
      </c>
      <c r="D379" s="224">
        <v>5</v>
      </c>
      <c r="E379" s="224">
        <v>2</v>
      </c>
      <c r="F379" s="225" t="s">
        <v>43</v>
      </c>
      <c r="G379" s="272">
        <f>'[4]4.7.3'!J17</f>
        <v>0</v>
      </c>
      <c r="H379" s="224"/>
    </row>
    <row r="380" spans="1:8" ht="15.75" hidden="1" outlineLevel="1">
      <c r="A380" s="250">
        <v>4</v>
      </c>
      <c r="B380" s="251">
        <v>7</v>
      </c>
      <c r="C380" s="240" t="s">
        <v>39</v>
      </c>
      <c r="D380" s="224">
        <v>5</v>
      </c>
      <c r="E380" s="224">
        <v>3</v>
      </c>
      <c r="F380" s="225" t="s">
        <v>55</v>
      </c>
      <c r="G380" s="272">
        <v>0</v>
      </c>
      <c r="H380" s="224"/>
    </row>
    <row r="381" spans="1:8" ht="63" hidden="1" outlineLevel="1">
      <c r="A381" s="216">
        <v>4</v>
      </c>
      <c r="B381" s="237">
        <v>7</v>
      </c>
      <c r="C381" s="237" t="s">
        <v>41</v>
      </c>
      <c r="D381" s="216"/>
      <c r="E381" s="216"/>
      <c r="F381" s="270" t="s">
        <v>551</v>
      </c>
      <c r="G381" s="262">
        <f>G382</f>
        <v>0</v>
      </c>
      <c r="H381" s="216" t="str">
        <f>'[4]4.7.4'!$E$10</f>
        <v>-</v>
      </c>
    </row>
    <row r="382" spans="1:8" ht="15.75" hidden="1" outlineLevel="1">
      <c r="A382" s="250">
        <v>4</v>
      </c>
      <c r="B382" s="251">
        <v>7</v>
      </c>
      <c r="C382" s="240" t="s">
        <v>41</v>
      </c>
      <c r="D382" s="224">
        <v>5</v>
      </c>
      <c r="E382" s="224">
        <v>2</v>
      </c>
      <c r="F382" s="225" t="s">
        <v>43</v>
      </c>
      <c r="G382" s="272">
        <f>'[4]4.7.4'!J17</f>
        <v>0</v>
      </c>
      <c r="H382" s="224"/>
    </row>
    <row r="383" spans="1:8" ht="15.75" collapsed="1">
      <c r="A383" s="869"/>
      <c r="B383" s="870"/>
      <c r="C383" s="870"/>
      <c r="D383" s="870"/>
      <c r="E383" s="870"/>
      <c r="F383" s="870"/>
      <c r="G383" s="870"/>
      <c r="H383" s="871"/>
    </row>
    <row r="384" spans="1:8" ht="31.5">
      <c r="A384" s="216">
        <v>5</v>
      </c>
      <c r="B384" s="237"/>
      <c r="C384" s="237"/>
      <c r="D384" s="216"/>
      <c r="E384" s="216"/>
      <c r="F384" s="217" t="s">
        <v>552</v>
      </c>
      <c r="G384" s="218">
        <f>G386+G390+G394</f>
        <v>2300000</v>
      </c>
      <c r="H384" s="216"/>
    </row>
    <row r="385" spans="1:8" ht="8.25" customHeight="1">
      <c r="A385" s="234"/>
      <c r="B385" s="274"/>
      <c r="C385" s="274"/>
      <c r="D385" s="234"/>
      <c r="E385" s="234"/>
      <c r="F385" s="235"/>
      <c r="G385" s="236"/>
      <c r="H385" s="234"/>
    </row>
    <row r="386" spans="1:8" ht="15.75" hidden="1" outlineLevel="1">
      <c r="A386" s="216">
        <v>5</v>
      </c>
      <c r="B386" s="237">
        <v>1</v>
      </c>
      <c r="C386" s="216"/>
      <c r="D386" s="216"/>
      <c r="E386" s="216"/>
      <c r="F386" s="217" t="s">
        <v>553</v>
      </c>
      <c r="G386" s="218">
        <v>0</v>
      </c>
      <c r="H386" s="216"/>
    </row>
    <row r="387" spans="1:8" ht="15.75" hidden="1" outlineLevel="1">
      <c r="A387" s="216">
        <v>5</v>
      </c>
      <c r="B387" s="237">
        <v>1</v>
      </c>
      <c r="C387" s="237" t="s">
        <v>554</v>
      </c>
      <c r="D387" s="216"/>
      <c r="E387" s="216"/>
      <c r="F387" s="217" t="s">
        <v>553</v>
      </c>
      <c r="G387" s="218">
        <v>0</v>
      </c>
      <c r="H387" s="216"/>
    </row>
    <row r="388" spans="1:8" ht="15.75" hidden="1" outlineLevel="1">
      <c r="A388" s="224">
        <v>5</v>
      </c>
      <c r="B388" s="240">
        <v>1</v>
      </c>
      <c r="C388" s="240" t="s">
        <v>554</v>
      </c>
      <c r="D388" s="224">
        <v>5</v>
      </c>
      <c r="E388" s="224">
        <v>4</v>
      </c>
      <c r="F388" s="225" t="s">
        <v>555</v>
      </c>
      <c r="G388" s="226"/>
      <c r="H388" s="224"/>
    </row>
    <row r="389" spans="1:8" ht="15.75" hidden="1" outlineLevel="1">
      <c r="A389" s="854"/>
      <c r="B389" s="855"/>
      <c r="C389" s="855"/>
      <c r="D389" s="855"/>
      <c r="E389" s="855"/>
      <c r="F389" s="855"/>
      <c r="G389" s="855"/>
      <c r="H389" s="856"/>
    </row>
    <row r="390" spans="1:8" ht="15.75" collapsed="1">
      <c r="A390" s="216">
        <v>5</v>
      </c>
      <c r="B390" s="237">
        <v>2</v>
      </c>
      <c r="C390" s="216"/>
      <c r="D390" s="216"/>
      <c r="E390" s="216"/>
      <c r="F390" s="217" t="s">
        <v>556</v>
      </c>
      <c r="G390" s="218">
        <f>G391</f>
        <v>2300000</v>
      </c>
      <c r="H390" s="216"/>
    </row>
    <row r="391" spans="1:8" ht="15.75">
      <c r="A391" s="216">
        <v>5</v>
      </c>
      <c r="B391" s="237">
        <v>2</v>
      </c>
      <c r="C391" s="237" t="s">
        <v>554</v>
      </c>
      <c r="D391" s="216"/>
      <c r="E391" s="216"/>
      <c r="F391" s="217" t="s">
        <v>553</v>
      </c>
      <c r="G391" s="218">
        <f>G392</f>
        <v>2300000</v>
      </c>
      <c r="H391" s="216" t="s">
        <v>876</v>
      </c>
    </row>
    <row r="392" spans="1:8" ht="15.75">
      <c r="A392" s="224">
        <v>5</v>
      </c>
      <c r="B392" s="240">
        <v>2</v>
      </c>
      <c r="C392" s="240" t="s">
        <v>554</v>
      </c>
      <c r="D392" s="224">
        <v>5</v>
      </c>
      <c r="E392" s="224">
        <v>4</v>
      </c>
      <c r="F392" s="225" t="s">
        <v>555</v>
      </c>
      <c r="G392" s="226">
        <v>2300000</v>
      </c>
      <c r="H392" s="224"/>
    </row>
    <row r="393" spans="1:8" ht="15.75">
      <c r="A393" s="854"/>
      <c r="B393" s="855"/>
      <c r="C393" s="855"/>
      <c r="D393" s="855"/>
      <c r="E393" s="855"/>
      <c r="F393" s="855"/>
      <c r="G393" s="855"/>
      <c r="H393" s="856"/>
    </row>
    <row r="394" spans="1:8" ht="15.75">
      <c r="A394" s="216">
        <v>5</v>
      </c>
      <c r="B394" s="237">
        <v>3</v>
      </c>
      <c r="C394" s="216"/>
      <c r="D394" s="216"/>
      <c r="E394" s="216"/>
      <c r="F394" s="217" t="s">
        <v>557</v>
      </c>
      <c r="G394" s="218">
        <f>G395</f>
        <v>0</v>
      </c>
      <c r="H394" s="216"/>
    </row>
    <row r="395" spans="1:8" ht="15.75">
      <c r="A395" s="216">
        <v>5</v>
      </c>
      <c r="B395" s="237">
        <v>3</v>
      </c>
      <c r="C395" s="237" t="s">
        <v>554</v>
      </c>
      <c r="D395" s="216"/>
      <c r="E395" s="216"/>
      <c r="F395" s="217" t="s">
        <v>553</v>
      </c>
      <c r="G395" s="218">
        <f>G396</f>
        <v>0</v>
      </c>
      <c r="H395" s="216" t="s">
        <v>57</v>
      </c>
    </row>
    <row r="396" spans="1:8" ht="15.75">
      <c r="A396" s="224">
        <v>5</v>
      </c>
      <c r="B396" s="240">
        <v>3</v>
      </c>
      <c r="C396" s="240" t="s">
        <v>554</v>
      </c>
      <c r="D396" s="224">
        <v>5</v>
      </c>
      <c r="E396" s="224">
        <v>4</v>
      </c>
      <c r="F396" s="225" t="s">
        <v>555</v>
      </c>
      <c r="G396" s="226"/>
      <c r="H396" s="224"/>
    </row>
    <row r="397" spans="1:8" ht="15.75">
      <c r="A397" s="224"/>
      <c r="B397" s="240"/>
      <c r="C397" s="240"/>
      <c r="D397" s="224"/>
      <c r="E397" s="224"/>
      <c r="F397" s="225"/>
      <c r="G397" s="226"/>
      <c r="H397" s="224"/>
    </row>
    <row r="398" spans="1:8" ht="15.75">
      <c r="A398" s="224"/>
      <c r="B398" s="224"/>
      <c r="C398" s="224"/>
      <c r="D398" s="224"/>
      <c r="E398" s="224"/>
      <c r="F398" s="217" t="s">
        <v>558</v>
      </c>
      <c r="G398" s="218">
        <f>G21</f>
        <v>1522265520</v>
      </c>
      <c r="H398" s="224"/>
    </row>
    <row r="399" spans="1:8" ht="15.75">
      <c r="A399" s="224"/>
      <c r="B399" s="224"/>
      <c r="C399" s="224"/>
      <c r="D399" s="224"/>
      <c r="E399" s="224"/>
      <c r="F399" s="217" t="s">
        <v>559</v>
      </c>
      <c r="G399" s="218">
        <f>G19-G398</f>
        <v>-232940620</v>
      </c>
      <c r="H399" s="224"/>
    </row>
    <row r="400" spans="1:8" ht="15.75">
      <c r="A400" s="224"/>
      <c r="B400" s="224"/>
      <c r="C400" s="224"/>
      <c r="D400" s="224"/>
      <c r="E400" s="224"/>
      <c r="F400" s="225"/>
      <c r="G400" s="226"/>
      <c r="H400" s="224"/>
    </row>
    <row r="401" spans="1:11" ht="15.75">
      <c r="A401" s="224"/>
      <c r="B401" s="224"/>
      <c r="C401" s="224"/>
      <c r="D401" s="224">
        <v>6</v>
      </c>
      <c r="E401" s="224"/>
      <c r="F401" s="217" t="s">
        <v>560</v>
      </c>
      <c r="G401" s="226">
        <f>G402-G403</f>
        <v>-115260000</v>
      </c>
      <c r="H401" s="224"/>
      <c r="J401" s="301"/>
    </row>
    <row r="402" spans="1:11" ht="15.75">
      <c r="A402" s="224"/>
      <c r="B402" s="224"/>
      <c r="C402" s="224"/>
      <c r="D402" s="224">
        <v>6</v>
      </c>
      <c r="E402" s="224">
        <v>1</v>
      </c>
      <c r="F402" s="225" t="s">
        <v>561</v>
      </c>
      <c r="G402" s="226"/>
      <c r="H402" s="224"/>
    </row>
    <row r="403" spans="1:11" ht="15.75">
      <c r="A403" s="224"/>
      <c r="B403" s="224"/>
      <c r="C403" s="224"/>
      <c r="D403" s="224">
        <v>6</v>
      </c>
      <c r="E403" s="224">
        <v>2</v>
      </c>
      <c r="F403" s="225" t="s">
        <v>562</v>
      </c>
      <c r="G403" s="226">
        <v>115260000</v>
      </c>
      <c r="H403" s="224" t="s">
        <v>48</v>
      </c>
    </row>
    <row r="404" spans="1:11" ht="15.75">
      <c r="A404" s="288"/>
      <c r="B404" s="289"/>
      <c r="C404" s="289"/>
      <c r="D404" s="289"/>
      <c r="E404" s="289"/>
      <c r="F404" s="290"/>
      <c r="G404" s="291"/>
      <c r="H404" s="289"/>
    </row>
    <row r="405" spans="1:11" ht="15.75">
      <c r="A405" s="292"/>
      <c r="B405" s="293"/>
      <c r="C405" s="293"/>
      <c r="D405" s="293"/>
      <c r="E405" s="293"/>
      <c r="F405" s="294" t="s">
        <v>563</v>
      </c>
      <c r="G405" s="295">
        <f>G399+G401</f>
        <v>-348200620</v>
      </c>
      <c r="H405" s="293"/>
    </row>
    <row r="407" spans="1:11">
      <c r="G407" s="100" t="s">
        <v>134</v>
      </c>
      <c r="H407" s="332"/>
      <c r="I407" s="332"/>
      <c r="J407" s="332"/>
      <c r="K407" s="333"/>
    </row>
    <row r="408" spans="1:11">
      <c r="G408" s="99"/>
      <c r="H408" s="96"/>
      <c r="I408" s="96"/>
      <c r="J408" s="96"/>
      <c r="K408" s="135"/>
    </row>
    <row r="409" spans="1:11">
      <c r="G409" s="99"/>
      <c r="H409" s="96"/>
      <c r="I409" s="96"/>
      <c r="J409" s="96"/>
      <c r="K409" s="135"/>
    </row>
    <row r="410" spans="1:11">
      <c r="G410" s="99"/>
      <c r="H410" s="96"/>
      <c r="I410" s="96"/>
      <c r="J410" s="96"/>
      <c r="K410" s="135"/>
    </row>
    <row r="411" spans="1:11">
      <c r="G411" s="99"/>
      <c r="H411" s="96"/>
      <c r="I411" s="96"/>
      <c r="J411" s="96"/>
      <c r="K411" s="135"/>
    </row>
    <row r="412" spans="1:11">
      <c r="G412" s="330" t="s">
        <v>89</v>
      </c>
      <c r="H412" s="334"/>
      <c r="I412" s="334"/>
      <c r="J412" s="334"/>
      <c r="K412" s="335"/>
    </row>
  </sheetData>
  <mergeCells count="32">
    <mergeCell ref="A59:H59"/>
    <mergeCell ref="A84:H84"/>
    <mergeCell ref="A242:H242"/>
    <mergeCell ref="A389:H389"/>
    <mergeCell ref="A393:H393"/>
    <mergeCell ref="A328:H328"/>
    <mergeCell ref="A342:H342"/>
    <mergeCell ref="A350:H350"/>
    <mergeCell ref="A358:H358"/>
    <mergeCell ref="A366:H366"/>
    <mergeCell ref="A287:H287"/>
    <mergeCell ref="A301:H301"/>
    <mergeCell ref="A372:H372"/>
    <mergeCell ref="A383:H383"/>
    <mergeCell ref="A274:H274"/>
    <mergeCell ref="A248:H248"/>
    <mergeCell ref="A128:H128"/>
    <mergeCell ref="A150:H150"/>
    <mergeCell ref="A188:H188"/>
    <mergeCell ref="A224:H224"/>
    <mergeCell ref="A233:H233"/>
    <mergeCell ref="A9:C9"/>
    <mergeCell ref="D9:E9"/>
    <mergeCell ref="A39:H39"/>
    <mergeCell ref="A47:H47"/>
    <mergeCell ref="A1:H1"/>
    <mergeCell ref="A2:H2"/>
    <mergeCell ref="A3:H3"/>
    <mergeCell ref="A6:B6"/>
    <mergeCell ref="A7:E8"/>
    <mergeCell ref="F7:F8"/>
    <mergeCell ref="H7:H8"/>
  </mergeCells>
  <pageMargins left="0.70866141732283472" right="0.31496062992125984" top="0.35433070866141736" bottom="1.1023622047244095" header="0.31496062992125984" footer="0.31496062992125984"/>
  <pageSetup paperSize="5" scale="80" orientation="portrait" horizontalDpi="4294967293" r:id="rId1"/>
  <rowBreaks count="1" manualBreakCount="1">
    <brk id="83" max="1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435"/>
  <sheetViews>
    <sheetView view="pageBreakPreview" topLeftCell="D1" zoomScale="48" zoomScaleNormal="73" zoomScaleSheetLayoutView="48" workbookViewId="0">
      <selection activeCell="J22" sqref="J22"/>
    </sheetView>
  </sheetViews>
  <sheetFormatPr defaultColWidth="10.85546875" defaultRowHeight="18"/>
  <cols>
    <col min="1" max="2" width="5.28515625" style="78" customWidth="1"/>
    <col min="3" max="3" width="9.85546875" style="78" customWidth="1"/>
    <col min="4" max="5" width="5.28515625" style="78" customWidth="1"/>
    <col min="6" max="6" width="60.85546875" style="385" customWidth="1"/>
    <col min="7" max="7" width="21.140625" style="645" customWidth="1"/>
    <col min="8" max="8" width="17.28515625" style="78" customWidth="1"/>
    <col min="9" max="9" width="19.140625" style="78" customWidth="1"/>
    <col min="10" max="10" width="23.28515625" style="78" customWidth="1"/>
    <col min="11" max="11" width="24.140625" style="78" customWidth="1"/>
    <col min="12" max="12" width="19.140625" style="78" customWidth="1"/>
    <col min="13" max="15" width="23.5703125" style="78" customWidth="1"/>
    <col min="16" max="16" width="19.140625" style="78" customWidth="1"/>
    <col min="17" max="17" width="24.140625" style="78" customWidth="1"/>
    <col min="18" max="20" width="19.140625" style="78" customWidth="1"/>
    <col min="21" max="21" width="23.5703125" style="78" customWidth="1"/>
    <col min="22" max="22" width="5.42578125" style="78" customWidth="1"/>
    <col min="23" max="23" width="17.7109375" style="78" customWidth="1"/>
    <col min="24" max="24" width="23.7109375" style="78" customWidth="1"/>
    <col min="25" max="27" width="21.85546875" style="78" bestFit="1" customWidth="1"/>
    <col min="28" max="28" width="10.85546875" style="78"/>
    <col min="29" max="29" width="19.7109375" style="78" customWidth="1"/>
    <col min="30" max="31" width="22.85546875" style="78" bestFit="1" customWidth="1"/>
    <col min="32" max="32" width="22" style="78" bestFit="1" customWidth="1"/>
    <col min="33" max="33" width="11" style="78" bestFit="1" customWidth="1"/>
    <col min="34" max="35" width="22" style="78" bestFit="1" customWidth="1"/>
    <col min="36" max="36" width="22.42578125" style="78" bestFit="1" customWidth="1"/>
    <col min="37" max="37" width="22" style="78" bestFit="1" customWidth="1"/>
    <col min="38" max="38" width="20.85546875" style="78" bestFit="1" customWidth="1"/>
    <col min="39" max="39" width="20.5703125" style="78" bestFit="1" customWidth="1"/>
    <col min="40" max="16384" width="10.85546875" style="78"/>
  </cols>
  <sheetData>
    <row r="1" spans="1:39">
      <c r="A1" s="878" t="s">
        <v>926</v>
      </c>
      <c r="B1" s="878"/>
      <c r="C1" s="878"/>
      <c r="D1" s="878"/>
      <c r="E1" s="878"/>
      <c r="F1" s="878"/>
      <c r="G1" s="878"/>
      <c r="H1" s="878"/>
      <c r="I1" s="878"/>
      <c r="J1" s="878"/>
      <c r="K1" s="878"/>
      <c r="L1" s="878"/>
      <c r="M1" s="878"/>
      <c r="N1" s="878"/>
      <c r="O1" s="878"/>
      <c r="P1" s="878"/>
      <c r="Q1" s="878"/>
      <c r="R1" s="878"/>
      <c r="S1" s="878"/>
      <c r="T1" s="878"/>
      <c r="U1" s="878"/>
    </row>
    <row r="2" spans="1:39">
      <c r="A2" s="878" t="s">
        <v>92</v>
      </c>
      <c r="B2" s="878"/>
      <c r="C2" s="878"/>
      <c r="D2" s="878"/>
      <c r="E2" s="878"/>
      <c r="F2" s="878"/>
      <c r="G2" s="878"/>
      <c r="H2" s="878"/>
      <c r="I2" s="878"/>
      <c r="J2" s="878"/>
      <c r="K2" s="878"/>
      <c r="L2" s="878"/>
      <c r="M2" s="878"/>
      <c r="N2" s="878"/>
      <c r="O2" s="878"/>
      <c r="P2" s="878"/>
      <c r="Q2" s="878"/>
      <c r="R2" s="878"/>
      <c r="S2" s="878"/>
      <c r="T2" s="878"/>
      <c r="U2" s="878"/>
    </row>
    <row r="5" spans="1:39">
      <c r="A5" s="85" t="s">
        <v>927</v>
      </c>
      <c r="D5" s="78" t="s">
        <v>930</v>
      </c>
    </row>
    <row r="6" spans="1:39">
      <c r="A6" s="85" t="s">
        <v>928</v>
      </c>
      <c r="D6" s="78" t="s">
        <v>931</v>
      </c>
    </row>
    <row r="7" spans="1:39">
      <c r="A7" s="85" t="s">
        <v>929</v>
      </c>
      <c r="B7" s="390"/>
      <c r="C7" s="390"/>
      <c r="D7" s="85" t="s">
        <v>932</v>
      </c>
      <c r="E7" s="390"/>
      <c r="F7" s="391"/>
      <c r="G7" s="646"/>
      <c r="H7" s="390"/>
    </row>
    <row r="8" spans="1:39">
      <c r="A8" s="390"/>
      <c r="B8" s="390"/>
      <c r="C8" s="390"/>
      <c r="D8" s="390"/>
      <c r="E8" s="390"/>
      <c r="F8" s="391"/>
      <c r="G8" s="646"/>
      <c r="H8" s="390"/>
    </row>
    <row r="9" spans="1:39" ht="27.75" customHeight="1">
      <c r="A9" s="879" t="s">
        <v>2</v>
      </c>
      <c r="B9" s="880"/>
      <c r="C9" s="880"/>
      <c r="D9" s="880"/>
      <c r="E9" s="881"/>
      <c r="F9" s="888" t="s">
        <v>3</v>
      </c>
      <c r="G9" s="890" t="s">
        <v>4</v>
      </c>
      <c r="H9" s="891"/>
      <c r="I9" s="892" t="s">
        <v>935</v>
      </c>
      <c r="J9" s="892"/>
      <c r="K9" s="892"/>
      <c r="L9" s="892"/>
      <c r="M9" s="892"/>
      <c r="N9" s="892"/>
      <c r="O9" s="892"/>
      <c r="P9" s="892"/>
      <c r="Q9" s="892"/>
      <c r="R9" s="892"/>
      <c r="S9" s="892"/>
      <c r="T9" s="892"/>
      <c r="U9" s="893" t="s">
        <v>126</v>
      </c>
      <c r="W9" s="78" t="s">
        <v>1053</v>
      </c>
      <c r="X9" s="78" t="s">
        <v>833</v>
      </c>
      <c r="Y9" s="644">
        <v>0.2</v>
      </c>
      <c r="Z9" s="644">
        <v>0.4</v>
      </c>
      <c r="AA9" s="644">
        <v>0.4</v>
      </c>
    </row>
    <row r="10" spans="1:39">
      <c r="A10" s="882"/>
      <c r="B10" s="883"/>
      <c r="C10" s="883"/>
      <c r="D10" s="883"/>
      <c r="E10" s="884"/>
      <c r="F10" s="889"/>
      <c r="G10" s="647" t="s">
        <v>933</v>
      </c>
      <c r="H10" s="889" t="s">
        <v>934</v>
      </c>
      <c r="I10" s="892" t="s">
        <v>936</v>
      </c>
      <c r="J10" s="892" t="s">
        <v>937</v>
      </c>
      <c r="K10" s="892" t="s">
        <v>938</v>
      </c>
      <c r="L10" s="892" t="s">
        <v>939</v>
      </c>
      <c r="M10" s="892" t="s">
        <v>940</v>
      </c>
      <c r="N10" s="892" t="s">
        <v>941</v>
      </c>
      <c r="O10" s="892" t="s">
        <v>942</v>
      </c>
      <c r="P10" s="892" t="s">
        <v>943</v>
      </c>
      <c r="Q10" s="892" t="s">
        <v>944</v>
      </c>
      <c r="R10" s="892" t="s">
        <v>945</v>
      </c>
      <c r="S10" s="892" t="s">
        <v>946</v>
      </c>
      <c r="T10" s="892" t="s">
        <v>947</v>
      </c>
      <c r="U10" s="893"/>
      <c r="W10" s="78" t="str">
        <f>LAMPIRAN!J11</f>
        <v xml:space="preserve"> - Pagu DD</v>
      </c>
      <c r="X10" s="645">
        <f>LAMPIRAN!L11</f>
        <v>810353500</v>
      </c>
      <c r="Y10" s="642">
        <f>Y9*X10</f>
        <v>162070700</v>
      </c>
      <c r="Z10" s="642">
        <f>Z9*X10</f>
        <v>324141400</v>
      </c>
      <c r="AA10" s="642">
        <f>AA9*X10</f>
        <v>324141400</v>
      </c>
      <c r="AI10" s="78" t="s">
        <v>1059</v>
      </c>
      <c r="AK10" s="78">
        <v>40</v>
      </c>
      <c r="AL10" s="78">
        <v>40</v>
      </c>
      <c r="AM10" s="78">
        <v>20</v>
      </c>
    </row>
    <row r="11" spans="1:39" ht="22.5" customHeight="1">
      <c r="A11" s="885"/>
      <c r="B11" s="886"/>
      <c r="C11" s="886"/>
      <c r="D11" s="886"/>
      <c r="E11" s="887"/>
      <c r="F11" s="889"/>
      <c r="G11" s="647" t="s">
        <v>6</v>
      </c>
      <c r="H11" s="894"/>
      <c r="I11" s="892"/>
      <c r="J11" s="892"/>
      <c r="K11" s="892"/>
      <c r="L11" s="892"/>
      <c r="M11" s="892"/>
      <c r="N11" s="892"/>
      <c r="O11" s="892"/>
      <c r="P11" s="892"/>
      <c r="Q11" s="892"/>
      <c r="R11" s="892"/>
      <c r="S11" s="892"/>
      <c r="T11" s="892"/>
      <c r="U11" s="893"/>
      <c r="X11" s="645"/>
      <c r="Y11" s="648">
        <f>25%</f>
        <v>0.25</v>
      </c>
      <c r="AC11" s="78" t="s">
        <v>44</v>
      </c>
      <c r="AD11" s="642">
        <f>Y12</f>
        <v>96098200</v>
      </c>
      <c r="AI11" s="78" t="s">
        <v>1060</v>
      </c>
      <c r="AJ11" s="642">
        <f>'2.3.10'!I25</f>
        <v>50000000</v>
      </c>
      <c r="AK11" s="642">
        <f>AJ11</f>
        <v>50000000</v>
      </c>
    </row>
    <row r="12" spans="1:39">
      <c r="A12" s="895">
        <v>1</v>
      </c>
      <c r="B12" s="896"/>
      <c r="C12" s="897"/>
      <c r="D12" s="895">
        <v>2</v>
      </c>
      <c r="E12" s="897"/>
      <c r="F12" s="649">
        <v>3</v>
      </c>
      <c r="G12" s="650">
        <v>4</v>
      </c>
      <c r="H12" s="651">
        <v>5</v>
      </c>
      <c r="I12" s="898">
        <v>6</v>
      </c>
      <c r="J12" s="898"/>
      <c r="K12" s="898"/>
      <c r="L12" s="898"/>
      <c r="M12" s="898"/>
      <c r="N12" s="898"/>
      <c r="O12" s="898"/>
      <c r="P12" s="898"/>
      <c r="Q12" s="898"/>
      <c r="R12" s="898"/>
      <c r="S12" s="898"/>
      <c r="T12" s="898"/>
      <c r="U12" s="652">
        <v>7</v>
      </c>
      <c r="W12" s="78" t="str">
        <f>LAMPIRAN!J12</f>
        <v xml:space="preserve"> - Pagu ADD</v>
      </c>
      <c r="X12" s="645">
        <f>LAMPIRAN!L12</f>
        <v>384392800</v>
      </c>
      <c r="Y12" s="642">
        <f>Y11*X12</f>
        <v>96098200</v>
      </c>
      <c r="AC12" s="644">
        <v>0.25</v>
      </c>
      <c r="AD12" s="642"/>
      <c r="AE12" s="642"/>
      <c r="AI12" s="78" t="s">
        <v>1060</v>
      </c>
      <c r="AJ12" s="642">
        <f>'2.3.10'!I26</f>
        <v>0</v>
      </c>
      <c r="AL12" s="78">
        <v>30000000</v>
      </c>
    </row>
    <row r="13" spans="1:39">
      <c r="A13" s="653" t="s">
        <v>8</v>
      </c>
      <c r="B13" s="654" t="s">
        <v>9</v>
      </c>
      <c r="C13" s="654" t="s">
        <v>10</v>
      </c>
      <c r="D13" s="654" t="s">
        <v>8</v>
      </c>
      <c r="E13" s="654" t="s">
        <v>9</v>
      </c>
      <c r="F13" s="655"/>
      <c r="G13" s="656"/>
      <c r="H13" s="654"/>
      <c r="I13" s="657"/>
      <c r="J13" s="657"/>
      <c r="K13" s="657"/>
      <c r="L13" s="657"/>
      <c r="M13" s="657"/>
      <c r="N13" s="657"/>
      <c r="O13" s="657"/>
      <c r="P13" s="657"/>
      <c r="Q13" s="657"/>
      <c r="R13" s="657"/>
      <c r="S13" s="657"/>
      <c r="T13" s="657"/>
      <c r="U13" s="657"/>
      <c r="X13" s="645"/>
      <c r="AC13" s="78" t="s">
        <v>1054</v>
      </c>
      <c r="AD13" s="642">
        <f>I17+J17+K17+I19+J19+K19+I21+J21+K21+I23+J23+K23+I25+J25+K25+I27+J27+I29+K27+J29+K35+K29+K69+K77+K324</f>
        <v>336844500</v>
      </c>
      <c r="AE13" s="642">
        <f>AD11-AD13</f>
        <v>-240746300</v>
      </c>
      <c r="AI13" s="78" t="s">
        <v>1062</v>
      </c>
      <c r="AJ13" s="642">
        <f>'2.3.13'!I23</f>
        <v>0</v>
      </c>
      <c r="AL13" s="78">
        <v>100000000</v>
      </c>
    </row>
    <row r="14" spans="1:39" s="74" customFormat="1">
      <c r="A14" s="380">
        <v>1</v>
      </c>
      <c r="B14" s="380"/>
      <c r="C14" s="380"/>
      <c r="D14" s="380"/>
      <c r="E14" s="380"/>
      <c r="F14" s="89" t="s">
        <v>31</v>
      </c>
      <c r="G14" s="371" t="e">
        <f>G15+G33+G43+G56+G83</f>
        <v>#REF!</v>
      </c>
      <c r="H14" s="73"/>
      <c r="I14" s="405"/>
      <c r="J14" s="405"/>
      <c r="K14" s="405"/>
      <c r="L14" s="405"/>
      <c r="M14" s="405"/>
      <c r="N14" s="405"/>
      <c r="O14" s="405"/>
      <c r="P14" s="405"/>
      <c r="Q14" s="405"/>
      <c r="R14" s="405"/>
      <c r="S14" s="405"/>
      <c r="T14" s="405"/>
      <c r="U14" s="405"/>
      <c r="V14" s="78"/>
      <c r="W14" s="78" t="str">
        <f>LAMPIRAN!J13</f>
        <v xml:space="preserve"> - Pagu DBH</v>
      </c>
      <c r="X14" s="645">
        <f>LAMPIRAN!L13</f>
        <v>34578600</v>
      </c>
      <c r="AC14" s="78" t="s">
        <v>1055</v>
      </c>
      <c r="AD14" s="642">
        <f>L17+M17+N17+L19+M19+N19+L21+M21+N21+L23+M23+N23+L25+M25+N25+L27+M27+N27+L29+M29+N29+N35+N79+N324</f>
        <v>239767000</v>
      </c>
      <c r="AE14" s="639">
        <f>AD11-AD14</f>
        <v>-143668800</v>
      </c>
      <c r="AI14" s="78" t="s">
        <v>1061</v>
      </c>
      <c r="AJ14" s="642">
        <f>'2.3.13'!I24</f>
        <v>0</v>
      </c>
      <c r="AK14" s="78"/>
      <c r="AL14" s="642">
        <v>20000000</v>
      </c>
      <c r="AM14" s="642">
        <f>AJ14-AL14</f>
        <v>-20000000</v>
      </c>
    </row>
    <row r="15" spans="1:39" s="76" customFormat="1" ht="33.75" customHeight="1">
      <c r="A15" s="415">
        <v>1</v>
      </c>
      <c r="B15" s="416">
        <v>1</v>
      </c>
      <c r="C15" s="415"/>
      <c r="D15" s="415"/>
      <c r="E15" s="415"/>
      <c r="F15" s="93" t="s">
        <v>33</v>
      </c>
      <c r="G15" s="417" t="e">
        <f>G16+G18+G20+G22+G24+G26+G28+G30</f>
        <v>#REF!</v>
      </c>
      <c r="H15" s="75"/>
      <c r="I15" s="406"/>
      <c r="J15" s="406"/>
      <c r="K15" s="406"/>
      <c r="L15" s="406"/>
      <c r="M15" s="406"/>
      <c r="N15" s="406"/>
      <c r="O15" s="406"/>
      <c r="P15" s="406"/>
      <c r="Q15" s="406"/>
      <c r="R15" s="406"/>
      <c r="S15" s="406"/>
      <c r="T15" s="406"/>
      <c r="U15" s="406"/>
      <c r="V15" s="78"/>
      <c r="W15" s="78"/>
      <c r="X15" s="645"/>
      <c r="AC15" s="78" t="s">
        <v>1056</v>
      </c>
      <c r="AD15" s="642">
        <f>O17+P17+Q17+O19+P19+Q19+O21+P21+Q21+O23+P23+Q23+O25+P25+Q25+O27+P27+Q27+O29+P29+Q29+Q35+Q64+Q324</f>
        <v>238267000</v>
      </c>
      <c r="AE15" s="499">
        <f>AD11-AD15</f>
        <v>-142168800</v>
      </c>
      <c r="AI15" s="80" t="s">
        <v>1061</v>
      </c>
      <c r="AJ15" s="642">
        <f>'2.3.13'!I25</f>
        <v>0</v>
      </c>
      <c r="AK15" s="661">
        <v>60000000</v>
      </c>
      <c r="AL15" s="499">
        <f>AJ15-AK15</f>
        <v>-60000000</v>
      </c>
    </row>
    <row r="16" spans="1:39" s="80" customFormat="1" ht="18" customHeight="1">
      <c r="A16" s="418">
        <v>1</v>
      </c>
      <c r="B16" s="419">
        <v>1</v>
      </c>
      <c r="C16" s="419" t="s">
        <v>34</v>
      </c>
      <c r="D16" s="418"/>
      <c r="E16" s="418"/>
      <c r="F16" s="90" t="s">
        <v>35</v>
      </c>
      <c r="G16" s="382">
        <f>G17</f>
        <v>60000000</v>
      </c>
      <c r="H16" s="382" t="s">
        <v>107</v>
      </c>
      <c r="I16" s="407"/>
      <c r="J16" s="407"/>
      <c r="K16" s="407"/>
      <c r="L16" s="407"/>
      <c r="M16" s="407"/>
      <c r="N16" s="407"/>
      <c r="O16" s="407"/>
      <c r="P16" s="407"/>
      <c r="Q16" s="407"/>
      <c r="R16" s="407"/>
      <c r="S16" s="407"/>
      <c r="T16" s="407"/>
      <c r="U16" s="407"/>
      <c r="V16" s="78"/>
      <c r="W16" s="78" t="str">
        <f>LAMPIRAN!J14</f>
        <v xml:space="preserve"> - Pagu PADes</v>
      </c>
      <c r="X16" s="645">
        <f>LAMPIRAN!L14</f>
        <v>10000000</v>
      </c>
      <c r="AC16" s="80" t="s">
        <v>1057</v>
      </c>
      <c r="AD16" s="641">
        <f>R17+S17+T17+R19+S19+T19+R21+S21+T21+R23+S23+T23+R25+S25+T25+R27+S27+T27+R29+S29+T29+T35+T64+T324</f>
        <v>259623000</v>
      </c>
      <c r="AE16" s="499">
        <f>AD11-AD16</f>
        <v>-163524800</v>
      </c>
      <c r="AJ16" s="642">
        <f>SUM(AJ11:AJ15)</f>
        <v>50000000</v>
      </c>
    </row>
    <row r="17" spans="1:36" ht="18.75">
      <c r="A17" s="92">
        <v>1</v>
      </c>
      <c r="B17" s="420">
        <v>1</v>
      </c>
      <c r="C17" s="420" t="s">
        <v>34</v>
      </c>
      <c r="D17" s="92">
        <v>5</v>
      </c>
      <c r="E17" s="92">
        <v>1</v>
      </c>
      <c r="F17" s="367" t="s">
        <v>36</v>
      </c>
      <c r="G17" s="422">
        <f>'D.2-Penj-APBDesa'!K73</f>
        <v>60000000</v>
      </c>
      <c r="H17" s="422"/>
      <c r="I17" s="486">
        <f>'1.1.1'!L29</f>
        <v>4000000</v>
      </c>
      <c r="J17" s="486">
        <f>'1.1.1'!M29</f>
        <v>4000000</v>
      </c>
      <c r="K17" s="673">
        <f>'1.1.1'!N29</f>
        <v>4000000</v>
      </c>
      <c r="L17" s="486">
        <f>'1.1.1'!O29</f>
        <v>4000000</v>
      </c>
      <c r="M17" s="486">
        <f>'1.1.1'!P29</f>
        <v>4000000</v>
      </c>
      <c r="N17" s="486">
        <f>'1.1.1'!Q29</f>
        <v>4000000</v>
      </c>
      <c r="O17" s="486">
        <f>'1.1.1'!R29</f>
        <v>4000000</v>
      </c>
      <c r="P17" s="486">
        <f>'1.1.1'!S29</f>
        <v>4000000</v>
      </c>
      <c r="Q17" s="486">
        <f>'1.1.1'!T29</f>
        <v>4000000</v>
      </c>
      <c r="R17" s="486">
        <f>'1.1.1'!U29</f>
        <v>4000000</v>
      </c>
      <c r="S17" s="486">
        <f>'1.1.1'!V29</f>
        <v>4000000</v>
      </c>
      <c r="T17" s="486">
        <f>'1.1.1'!W29</f>
        <v>16000000</v>
      </c>
      <c r="U17" s="486">
        <f>SUM(I17:T17)</f>
        <v>60000000</v>
      </c>
      <c r="V17" s="74"/>
      <c r="W17" s="78" t="str">
        <f>LAMPIRAN!J15</f>
        <v xml:space="preserve"> - Bantuan Provinsi</v>
      </c>
      <c r="X17" s="645">
        <f>LAMPIRAN!L15</f>
        <v>50000000</v>
      </c>
      <c r="AC17" s="80"/>
      <c r="AD17" s="80"/>
      <c r="AJ17" s="642"/>
    </row>
    <row r="18" spans="1:36" s="80" customFormat="1" ht="18.75" customHeight="1">
      <c r="A18" s="418">
        <v>1</v>
      </c>
      <c r="B18" s="419">
        <v>1</v>
      </c>
      <c r="C18" s="419" t="s">
        <v>37</v>
      </c>
      <c r="D18" s="418"/>
      <c r="E18" s="418"/>
      <c r="F18" s="90" t="s">
        <v>38</v>
      </c>
      <c r="G18" s="382">
        <f>G19</f>
        <v>165000000</v>
      </c>
      <c r="H18" s="79" t="s">
        <v>107</v>
      </c>
      <c r="I18" s="407"/>
      <c r="J18" s="407"/>
      <c r="K18" s="407"/>
      <c r="L18" s="407"/>
      <c r="M18" s="407"/>
      <c r="N18" s="407"/>
      <c r="O18" s="407"/>
      <c r="P18" s="407"/>
      <c r="Q18" s="407"/>
      <c r="R18" s="407"/>
      <c r="S18" s="407"/>
      <c r="T18" s="407"/>
      <c r="U18" s="407"/>
      <c r="V18" s="76"/>
      <c r="W18" s="76"/>
      <c r="X18" s="76"/>
      <c r="AC18" s="78" t="s">
        <v>48</v>
      </c>
      <c r="AD18" s="78"/>
      <c r="AG18" s="80" t="s">
        <v>1058</v>
      </c>
      <c r="AH18" s="661">
        <v>400000000</v>
      </c>
    </row>
    <row r="19" spans="1:36" ht="18.75">
      <c r="A19" s="92">
        <v>1</v>
      </c>
      <c r="B19" s="420">
        <v>1</v>
      </c>
      <c r="C19" s="420" t="s">
        <v>37</v>
      </c>
      <c r="D19" s="92">
        <v>5</v>
      </c>
      <c r="E19" s="92">
        <v>1</v>
      </c>
      <c r="F19" s="367" t="s">
        <v>36</v>
      </c>
      <c r="G19" s="422">
        <f>'D.2-Penj-APBDesa'!K78</f>
        <v>165000000</v>
      </c>
      <c r="H19" s="77"/>
      <c r="I19" s="486">
        <f>'1.1.2'!L33</f>
        <v>8800000</v>
      </c>
      <c r="J19" s="486">
        <f>'1.1.2'!M33</f>
        <v>8800000</v>
      </c>
      <c r="K19" s="673">
        <f>'1.1.2'!N33</f>
        <v>8800000</v>
      </c>
      <c r="L19" s="486">
        <f>'1.1.2'!O33</f>
        <v>8800000</v>
      </c>
      <c r="M19" s="486">
        <f>'1.1.2'!P33</f>
        <v>8800000</v>
      </c>
      <c r="N19" s="486">
        <f>'1.1.2'!Q33</f>
        <v>8800000</v>
      </c>
      <c r="O19" s="486">
        <f>'1.1.2'!R33</f>
        <v>8800000</v>
      </c>
      <c r="P19" s="486">
        <f>'1.1.2'!S33</f>
        <v>8800000</v>
      </c>
      <c r="Q19" s="486">
        <f>'1.1.2'!T33</f>
        <v>8800000</v>
      </c>
      <c r="R19" s="486">
        <f>'1.1.2'!U33</f>
        <v>8800000</v>
      </c>
      <c r="S19" s="486">
        <f>'1.1.2'!V33</f>
        <v>8800000</v>
      </c>
      <c r="T19" s="486">
        <f>'1.1.2'!W33</f>
        <v>18400000</v>
      </c>
      <c r="U19" s="486">
        <f>SUM(I19:T19)</f>
        <v>115200000</v>
      </c>
      <c r="V19" s="80"/>
      <c r="W19" s="80"/>
      <c r="X19" s="80"/>
      <c r="AC19" s="643">
        <f>Y9</f>
        <v>0.2</v>
      </c>
      <c r="AD19" s="499">
        <f>Y10</f>
        <v>162070700</v>
      </c>
      <c r="AE19" s="642" t="e">
        <f>I58+K58+J60+K60+I135+J135+K135+L135+I249+J249+K249+L249+J286+J341+K419</f>
        <v>#REF!</v>
      </c>
      <c r="AF19" s="642" t="e">
        <f>AD19-AE19</f>
        <v>#REF!</v>
      </c>
      <c r="AG19" s="644">
        <v>0.4</v>
      </c>
      <c r="AH19" s="642">
        <f>AG19*AH18</f>
        <v>160000000</v>
      </c>
      <c r="AI19" s="642">
        <f>AK11+AK15</f>
        <v>110000000</v>
      </c>
      <c r="AJ19" s="642">
        <f>AH19-AI19</f>
        <v>50000000</v>
      </c>
    </row>
    <row r="20" spans="1:36" s="80" customFormat="1" ht="17.25" customHeight="1">
      <c r="A20" s="418">
        <v>1</v>
      </c>
      <c r="B20" s="419">
        <v>1</v>
      </c>
      <c r="C20" s="419" t="s">
        <v>39</v>
      </c>
      <c r="D20" s="418"/>
      <c r="E20" s="418"/>
      <c r="F20" s="90" t="s">
        <v>40</v>
      </c>
      <c r="G20" s="382">
        <f>G21</f>
        <v>12240000</v>
      </c>
      <c r="H20" s="79" t="s">
        <v>44</v>
      </c>
      <c r="I20" s="407"/>
      <c r="J20" s="407"/>
      <c r="K20" s="407"/>
      <c r="L20" s="407"/>
      <c r="M20" s="407"/>
      <c r="N20" s="407"/>
      <c r="O20" s="407"/>
      <c r="P20" s="407"/>
      <c r="Q20" s="407"/>
      <c r="R20" s="407"/>
      <c r="S20" s="407"/>
      <c r="T20" s="407"/>
      <c r="U20" s="407"/>
      <c r="V20" s="78"/>
      <c r="W20" s="78"/>
      <c r="X20" s="78"/>
      <c r="AC20" s="644">
        <f>Z9</f>
        <v>0.4</v>
      </c>
      <c r="AD20" s="642">
        <f>Z10</f>
        <v>324141400</v>
      </c>
      <c r="AE20" s="641" t="e">
        <f>N58+M60+N60+O60+P60+M135+N135+O135+P135+N174+N180+M249+N249+O249+P249+N348+N419</f>
        <v>#REF!</v>
      </c>
      <c r="AF20" s="499" t="e">
        <f>AD20-AE20</f>
        <v>#REF!</v>
      </c>
      <c r="AG20" s="643">
        <v>0.4</v>
      </c>
      <c r="AH20" s="499">
        <f>AG20*AH18</f>
        <v>160000000</v>
      </c>
      <c r="AI20" s="499">
        <f>AL12+AL13+AL14+AL15</f>
        <v>90000000</v>
      </c>
      <c r="AJ20" s="639">
        <f>AI19</f>
        <v>110000000</v>
      </c>
    </row>
    <row r="21" spans="1:36" ht="18.75">
      <c r="A21" s="92">
        <v>1</v>
      </c>
      <c r="B21" s="420">
        <v>1</v>
      </c>
      <c r="C21" s="420" t="s">
        <v>39</v>
      </c>
      <c r="D21" s="92">
        <v>5</v>
      </c>
      <c r="E21" s="92">
        <v>1</v>
      </c>
      <c r="F21" s="367" t="s">
        <v>36</v>
      </c>
      <c r="G21" s="422">
        <f>'D.2-Penj-APBDesa'!K83</f>
        <v>12240000</v>
      </c>
      <c r="H21" s="77"/>
      <c r="I21" s="486">
        <f>'1.1.3'!L33</f>
        <v>620000</v>
      </c>
      <c r="J21" s="486">
        <f>'1.1.3'!M33</f>
        <v>620000</v>
      </c>
      <c r="K21" s="673">
        <f>'1.1.3'!N33</f>
        <v>620000</v>
      </c>
      <c r="L21" s="486">
        <f>'1.1.3'!O33</f>
        <v>620000</v>
      </c>
      <c r="M21" s="486">
        <f>'1.1.3'!P33</f>
        <v>620000</v>
      </c>
      <c r="N21" s="486">
        <f>'1.1.3'!Q33</f>
        <v>620000</v>
      </c>
      <c r="O21" s="486">
        <f>'1.1.3'!R33</f>
        <v>620000</v>
      </c>
      <c r="P21" s="486">
        <f>'1.1.3'!S33</f>
        <v>620000</v>
      </c>
      <c r="Q21" s="486">
        <f>'1.1.3'!T33</f>
        <v>620000</v>
      </c>
      <c r="R21" s="486">
        <f>'1.1.3'!U33</f>
        <v>620000</v>
      </c>
      <c r="S21" s="486">
        <f>'1.1.3'!V33</f>
        <v>620000</v>
      </c>
      <c r="T21" s="486">
        <f>'1.1.3'!W33</f>
        <v>620000</v>
      </c>
      <c r="U21" s="486">
        <f>SUM(I21:T21)</f>
        <v>7440000</v>
      </c>
      <c r="V21" s="80"/>
      <c r="W21" s="80"/>
      <c r="X21" s="80"/>
      <c r="AC21" s="643">
        <f>AA9</f>
        <v>0.4</v>
      </c>
      <c r="AD21" s="499">
        <f>AA10</f>
        <v>324141400</v>
      </c>
      <c r="AE21" s="639" t="e">
        <f>Q58+T58+Q60+R60+S60+Q135+R135+S135+T135+Q174+Q180+S180+Q249+R249+S249+T249+Q419</f>
        <v>#REF!</v>
      </c>
      <c r="AF21" s="642" t="e">
        <f>AD21-AE21</f>
        <v>#REF!</v>
      </c>
      <c r="AG21" s="644">
        <v>0.2</v>
      </c>
      <c r="AH21" s="642">
        <f>AG21*AH18</f>
        <v>80000000</v>
      </c>
      <c r="AI21" s="642">
        <f>AM14</f>
        <v>-20000000</v>
      </c>
      <c r="AJ21" s="639">
        <f>AI20+AI21</f>
        <v>70000000</v>
      </c>
    </row>
    <row r="22" spans="1:36" s="80" customFormat="1" ht="36.75" customHeight="1">
      <c r="A22" s="418">
        <v>1</v>
      </c>
      <c r="B22" s="419">
        <v>1</v>
      </c>
      <c r="C22" s="419" t="s">
        <v>41</v>
      </c>
      <c r="D22" s="418"/>
      <c r="E22" s="418"/>
      <c r="F22" s="90" t="s">
        <v>583</v>
      </c>
      <c r="G22" s="382">
        <f>G23</f>
        <v>57220000</v>
      </c>
      <c r="H22" s="79" t="s">
        <v>107</v>
      </c>
      <c r="I22" s="407"/>
      <c r="J22" s="407"/>
      <c r="K22" s="407"/>
      <c r="L22" s="407"/>
      <c r="M22" s="407"/>
      <c r="N22" s="407"/>
      <c r="O22" s="407"/>
      <c r="P22" s="407"/>
      <c r="Q22" s="407"/>
      <c r="R22" s="407"/>
      <c r="S22" s="407"/>
      <c r="T22" s="407"/>
      <c r="U22" s="407"/>
      <c r="V22" s="78"/>
      <c r="W22" s="78"/>
      <c r="X22" s="78"/>
      <c r="AC22" s="78"/>
      <c r="AD22" s="78"/>
      <c r="AE22" s="499" t="e">
        <f>SUM(AE19:AE21)</f>
        <v>#REF!</v>
      </c>
    </row>
    <row r="23" spans="1:36" ht="18.75">
      <c r="A23" s="92">
        <v>1</v>
      </c>
      <c r="B23" s="420">
        <v>1</v>
      </c>
      <c r="C23" s="420" t="s">
        <v>41</v>
      </c>
      <c r="D23" s="92">
        <v>5</v>
      </c>
      <c r="E23" s="92">
        <v>2</v>
      </c>
      <c r="F23" s="367" t="s">
        <v>43</v>
      </c>
      <c r="G23" s="422">
        <f>'D.2-Penj-APBDesa'!K90</f>
        <v>57220000</v>
      </c>
      <c r="H23" s="77"/>
      <c r="I23" s="486">
        <f>'1.1.4'!L109</f>
        <v>153546000</v>
      </c>
      <c r="J23" s="486">
        <f>'1.1.4'!M109</f>
        <v>54805000</v>
      </c>
      <c r="K23" s="673">
        <f>'1.1.4'!N109</f>
        <v>58203500</v>
      </c>
      <c r="L23" s="486">
        <f>'1.1.4'!O109</f>
        <v>54805000</v>
      </c>
      <c r="M23" s="486">
        <f>'1.1.4'!P109</f>
        <v>54805000</v>
      </c>
      <c r="N23" s="486">
        <f>'1.1.4'!Q109</f>
        <v>55415500</v>
      </c>
      <c r="O23" s="486">
        <f>'1.1.4'!R109</f>
        <v>54805000</v>
      </c>
      <c r="P23" s="486">
        <f>'1.1.4'!S109</f>
        <v>54805000</v>
      </c>
      <c r="Q23" s="486">
        <f>'1.1.4'!T109</f>
        <v>61992600</v>
      </c>
      <c r="R23" s="486">
        <f>'1.1.4'!U109</f>
        <v>54805000</v>
      </c>
      <c r="S23" s="486">
        <f>'1.1.4'!V109</f>
        <v>54805000</v>
      </c>
      <c r="T23" s="486">
        <f>'1.1.4'!W109</f>
        <v>61141000</v>
      </c>
      <c r="U23" s="486">
        <f>SUM(I23:T23)</f>
        <v>773933600</v>
      </c>
      <c r="V23" s="80"/>
      <c r="W23" s="80"/>
      <c r="X23" s="80"/>
      <c r="AC23" s="80" t="s">
        <v>47</v>
      </c>
      <c r="AD23" s="499">
        <f>X14</f>
        <v>34578600</v>
      </c>
      <c r="AE23" s="642">
        <f>AD23-AD24-AD25-AD26</f>
        <v>7026700</v>
      </c>
      <c r="AF23" s="642">
        <f>G419</f>
        <v>115260000</v>
      </c>
    </row>
    <row r="24" spans="1:36" s="80" customFormat="1" ht="17.25" customHeight="1">
      <c r="A24" s="418">
        <v>1</v>
      </c>
      <c r="B24" s="419">
        <v>1</v>
      </c>
      <c r="C24" s="419" t="s">
        <v>45</v>
      </c>
      <c r="D24" s="418"/>
      <c r="E24" s="418"/>
      <c r="F24" s="90" t="s">
        <v>46</v>
      </c>
      <c r="G24" s="382">
        <f>G25</f>
        <v>30000000</v>
      </c>
      <c r="H24" s="79" t="s">
        <v>44</v>
      </c>
      <c r="I24" s="407"/>
      <c r="J24" s="407"/>
      <c r="K24" s="407"/>
      <c r="L24" s="407"/>
      <c r="M24" s="407"/>
      <c r="N24" s="407"/>
      <c r="O24" s="407"/>
      <c r="P24" s="407"/>
      <c r="Q24" s="407"/>
      <c r="R24" s="407"/>
      <c r="S24" s="407"/>
      <c r="T24" s="407"/>
      <c r="U24" s="407"/>
      <c r="V24" s="78"/>
      <c r="W24" s="78"/>
      <c r="X24" s="78"/>
      <c r="AC24" s="78"/>
      <c r="AD24" s="642">
        <v>21700000</v>
      </c>
      <c r="AF24" s="499"/>
    </row>
    <row r="25" spans="1:36" ht="18.75">
      <c r="A25" s="92">
        <v>1</v>
      </c>
      <c r="B25" s="420">
        <v>1</v>
      </c>
      <c r="C25" s="419" t="s">
        <v>45</v>
      </c>
      <c r="D25" s="92">
        <v>5</v>
      </c>
      <c r="E25" s="92">
        <v>1</v>
      </c>
      <c r="F25" s="367" t="s">
        <v>36</v>
      </c>
      <c r="G25" s="422">
        <f>'D.2-Penj-APBDesa'!K134</f>
        <v>30000000</v>
      </c>
      <c r="H25" s="77"/>
      <c r="I25" s="486">
        <f>'1.1.5'!L28</f>
        <v>1950000</v>
      </c>
      <c r="J25" s="486">
        <f>'1.1.5'!M28</f>
        <v>1950000</v>
      </c>
      <c r="K25" s="673">
        <f>'1.1.5'!N28</f>
        <v>1950000</v>
      </c>
      <c r="L25" s="486">
        <f>'1.1.5'!O28</f>
        <v>1950000</v>
      </c>
      <c r="M25" s="486">
        <f>'1.1.5'!P28</f>
        <v>1950000</v>
      </c>
      <c r="N25" s="486">
        <f>'1.1.5'!Q28</f>
        <v>1950000</v>
      </c>
      <c r="O25" s="486">
        <f>'1.1.5'!R28</f>
        <v>1950000</v>
      </c>
      <c r="P25" s="486">
        <f>'1.1.5'!S28</f>
        <v>1950000</v>
      </c>
      <c r="Q25" s="486">
        <f>'1.1.5'!T28</f>
        <v>1950000</v>
      </c>
      <c r="R25" s="486">
        <f>'1.1.5'!U28</f>
        <v>1950000</v>
      </c>
      <c r="S25" s="486">
        <f>'1.1.5'!V28</f>
        <v>1950000</v>
      </c>
      <c r="T25" s="486">
        <f>'1.1.5'!W28</f>
        <v>1950000</v>
      </c>
      <c r="U25" s="486">
        <f>SUM(I25:T25)</f>
        <v>23400000</v>
      </c>
      <c r="V25" s="80"/>
      <c r="W25" s="80"/>
      <c r="X25" s="80"/>
      <c r="AC25" s="80"/>
      <c r="AD25" s="499">
        <f>Q62</f>
        <v>1781900</v>
      </c>
    </row>
    <row r="26" spans="1:36" s="80" customFormat="1" ht="32.25" customHeight="1">
      <c r="A26" s="418">
        <v>1</v>
      </c>
      <c r="B26" s="419">
        <v>1</v>
      </c>
      <c r="C26" s="419" t="s">
        <v>49</v>
      </c>
      <c r="D26" s="418"/>
      <c r="E26" s="418"/>
      <c r="F26" s="90" t="s">
        <v>584</v>
      </c>
      <c r="G26" s="382" t="e">
        <f>G27</f>
        <v>#REF!</v>
      </c>
      <c r="H26" s="79" t="s">
        <v>44</v>
      </c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  <c r="V26" s="78"/>
      <c r="W26" s="78"/>
      <c r="X26" s="78"/>
      <c r="AC26" s="78"/>
      <c r="AD26" s="642">
        <f>U295</f>
        <v>4070000</v>
      </c>
    </row>
    <row r="27" spans="1:36" ht="18.75">
      <c r="A27" s="92">
        <v>1</v>
      </c>
      <c r="B27" s="420">
        <v>1</v>
      </c>
      <c r="C27" s="420" t="s">
        <v>49</v>
      </c>
      <c r="D27" s="92">
        <v>5</v>
      </c>
      <c r="E27" s="92">
        <v>2</v>
      </c>
      <c r="F27" s="367" t="s">
        <v>43</v>
      </c>
      <c r="G27" s="422" t="e">
        <f>'D.2-Penj-APBDesa'!K139</f>
        <v>#REF!</v>
      </c>
      <c r="H27" s="77"/>
      <c r="I27" s="486">
        <f>'1.1.6'!L53</f>
        <v>700000</v>
      </c>
      <c r="J27" s="486">
        <f>'1.1.6'!M53</f>
        <v>700000</v>
      </c>
      <c r="K27" s="673">
        <f>'1.1.6'!N53</f>
        <v>1055000</v>
      </c>
      <c r="L27" s="486">
        <f>'1.1.6'!O53</f>
        <v>700000</v>
      </c>
      <c r="M27" s="486">
        <f>'1.1.6'!P53</f>
        <v>700000</v>
      </c>
      <c r="N27" s="486">
        <f>'1.1.6'!Q53</f>
        <v>700000</v>
      </c>
      <c r="O27" s="486">
        <f>'1.1.6'!R53</f>
        <v>700000</v>
      </c>
      <c r="P27" s="486">
        <f>'1.1.6'!S53</f>
        <v>700000</v>
      </c>
      <c r="Q27" s="486">
        <f>'1.1.6'!T53</f>
        <v>700000</v>
      </c>
      <c r="R27" s="486">
        <f>'1.1.6'!U53</f>
        <v>700000</v>
      </c>
      <c r="S27" s="486">
        <f>'1.1.6'!V53</f>
        <v>700000</v>
      </c>
      <c r="T27" s="486">
        <f>'1.1.6'!W53</f>
        <v>1012000</v>
      </c>
      <c r="U27" s="486">
        <f>SUM(I27:T27)</f>
        <v>9067000</v>
      </c>
      <c r="V27" s="80"/>
      <c r="W27" s="80"/>
      <c r="X27" s="80"/>
      <c r="AC27" s="80"/>
      <c r="AD27" s="80"/>
    </row>
    <row r="28" spans="1:36" s="80" customFormat="1" ht="21" customHeight="1">
      <c r="A28" s="418">
        <v>1</v>
      </c>
      <c r="B28" s="419">
        <v>1</v>
      </c>
      <c r="C28" s="419" t="s">
        <v>51</v>
      </c>
      <c r="D28" s="418"/>
      <c r="E28" s="418"/>
      <c r="F28" s="90" t="s">
        <v>52</v>
      </c>
      <c r="G28" s="382">
        <f>G29</f>
        <v>60000000</v>
      </c>
      <c r="H28" s="79" t="s">
        <v>44</v>
      </c>
      <c r="I28" s="407"/>
      <c r="J28" s="407"/>
      <c r="K28" s="407"/>
      <c r="L28" s="407"/>
      <c r="M28" s="407"/>
      <c r="N28" s="407"/>
      <c r="O28" s="407"/>
      <c r="P28" s="407"/>
      <c r="Q28" s="407"/>
      <c r="R28" s="407"/>
      <c r="S28" s="407"/>
      <c r="T28" s="407"/>
      <c r="U28" s="407"/>
      <c r="V28" s="78"/>
      <c r="W28" s="78"/>
      <c r="X28" s="78"/>
      <c r="AC28" s="78"/>
      <c r="AD28" s="78"/>
    </row>
    <row r="29" spans="1:36" ht="18.75">
      <c r="A29" s="92">
        <v>1</v>
      </c>
      <c r="B29" s="420">
        <v>1</v>
      </c>
      <c r="C29" s="420" t="s">
        <v>51</v>
      </c>
      <c r="D29" s="92">
        <v>5</v>
      </c>
      <c r="E29" s="92">
        <v>2</v>
      </c>
      <c r="F29" s="367" t="s">
        <v>43</v>
      </c>
      <c r="G29" s="422">
        <f>'D.2-Penj-APBDesa'!K178</f>
        <v>60000000</v>
      </c>
      <c r="H29" s="77"/>
      <c r="I29" s="486">
        <f>'1.1.7'!L33</f>
        <v>5000000</v>
      </c>
      <c r="J29" s="486">
        <f>'1.1.7'!M33</f>
        <v>5000000</v>
      </c>
      <c r="K29" s="673">
        <f>'1.1.7'!N33</f>
        <v>5000000</v>
      </c>
      <c r="L29" s="486">
        <f>'1.1.7'!O33</f>
        <v>5000000</v>
      </c>
      <c r="M29" s="486">
        <f>'1.1.7'!P33</f>
        <v>5000000</v>
      </c>
      <c r="N29" s="486">
        <f>'1.1.7'!Q33</f>
        <v>5000000</v>
      </c>
      <c r="O29" s="486">
        <f>'1.1.7'!R33</f>
        <v>5000000</v>
      </c>
      <c r="P29" s="486">
        <f>'1.1.7'!S33</f>
        <v>5000000</v>
      </c>
      <c r="Q29" s="486">
        <f>'1.1.7'!T33</f>
        <v>5000000</v>
      </c>
      <c r="R29" s="486">
        <f>'1.1.7'!U33</f>
        <v>5000000</v>
      </c>
      <c r="S29" s="486">
        <f>'1.1.7'!V33</f>
        <v>5000000</v>
      </c>
      <c r="T29" s="486">
        <f>'1.1.7'!W33</f>
        <v>5000000</v>
      </c>
      <c r="U29" s="486">
        <f>SUM(I29:T29)</f>
        <v>60000000</v>
      </c>
      <c r="V29" s="80"/>
      <c r="W29" s="80"/>
      <c r="X29" s="80"/>
      <c r="AC29" s="80"/>
      <c r="AD29" s="80"/>
    </row>
    <row r="30" spans="1:36" s="80" customFormat="1" ht="39.75" hidden="1" customHeight="1">
      <c r="A30" s="418">
        <v>1</v>
      </c>
      <c r="B30" s="419">
        <v>1</v>
      </c>
      <c r="C30" s="419" t="s">
        <v>585</v>
      </c>
      <c r="D30" s="418"/>
      <c r="E30" s="418"/>
      <c r="F30" s="90" t="s">
        <v>586</v>
      </c>
      <c r="G30" s="382">
        <f>G31+G32</f>
        <v>0</v>
      </c>
      <c r="H30" s="79"/>
      <c r="I30" s="407"/>
      <c r="J30" s="407"/>
      <c r="K30" s="407"/>
      <c r="L30" s="407"/>
      <c r="M30" s="407"/>
      <c r="N30" s="407"/>
      <c r="O30" s="407"/>
      <c r="P30" s="407"/>
      <c r="Q30" s="407"/>
      <c r="R30" s="407"/>
      <c r="S30" s="407"/>
      <c r="T30" s="407"/>
      <c r="U30" s="407"/>
      <c r="V30" s="78"/>
      <c r="W30" s="78"/>
      <c r="X30" s="78"/>
      <c r="AC30" s="78"/>
      <c r="AD30" s="78"/>
    </row>
    <row r="31" spans="1:36" ht="18.75">
      <c r="A31" s="92">
        <v>1</v>
      </c>
      <c r="B31" s="420">
        <v>1</v>
      </c>
      <c r="C31" s="420" t="s">
        <v>585</v>
      </c>
      <c r="D31" s="92">
        <v>5</v>
      </c>
      <c r="E31" s="92">
        <v>1</v>
      </c>
      <c r="F31" s="367" t="s">
        <v>36</v>
      </c>
      <c r="G31" s="422">
        <f>'D.2-Penj-APBDesa'!K182</f>
        <v>0</v>
      </c>
      <c r="H31" s="77"/>
      <c r="I31" s="408"/>
      <c r="J31" s="408"/>
      <c r="K31" s="408"/>
      <c r="L31" s="408"/>
      <c r="M31" s="408"/>
      <c r="N31" s="408"/>
      <c r="O31" s="408"/>
      <c r="P31" s="408"/>
      <c r="Q31" s="408"/>
      <c r="R31" s="408"/>
      <c r="S31" s="408"/>
      <c r="T31" s="408"/>
      <c r="U31" s="408"/>
      <c r="V31" s="80"/>
      <c r="W31" s="80"/>
      <c r="X31" s="80"/>
      <c r="AC31" s="80"/>
      <c r="AD31" s="80"/>
    </row>
    <row r="32" spans="1:36">
      <c r="A32" s="92">
        <v>1</v>
      </c>
      <c r="B32" s="420">
        <v>1</v>
      </c>
      <c r="C32" s="420" t="s">
        <v>585</v>
      </c>
      <c r="D32" s="92">
        <v>5</v>
      </c>
      <c r="E32" s="92">
        <v>2</v>
      </c>
      <c r="F32" s="367" t="s">
        <v>43</v>
      </c>
      <c r="G32" s="422">
        <f>'D.2-Penj-APBDesa'!K187</f>
        <v>0</v>
      </c>
      <c r="H32" s="77"/>
      <c r="I32" s="408"/>
      <c r="J32" s="408"/>
      <c r="K32" s="408"/>
      <c r="L32" s="408"/>
      <c r="M32" s="408"/>
      <c r="N32" s="408"/>
      <c r="O32" s="408"/>
      <c r="P32" s="408"/>
      <c r="Q32" s="408"/>
      <c r="R32" s="408"/>
      <c r="S32" s="408"/>
      <c r="T32" s="408"/>
      <c r="U32" s="408"/>
    </row>
    <row r="33" spans="1:30" s="76" customFormat="1" ht="18" customHeight="1">
      <c r="A33" s="415">
        <v>1</v>
      </c>
      <c r="B33" s="416">
        <v>2</v>
      </c>
      <c r="C33" s="416"/>
      <c r="D33" s="415"/>
      <c r="E33" s="415"/>
      <c r="F33" s="93" t="s">
        <v>53</v>
      </c>
      <c r="G33" s="421">
        <f>G34+G37+G39+G41</f>
        <v>7848000</v>
      </c>
      <c r="H33" s="75"/>
      <c r="I33" s="406"/>
      <c r="J33" s="406"/>
      <c r="K33" s="406"/>
      <c r="L33" s="406"/>
      <c r="M33" s="406"/>
      <c r="N33" s="406"/>
      <c r="O33" s="406"/>
      <c r="P33" s="406"/>
      <c r="Q33" s="406"/>
      <c r="R33" s="406"/>
      <c r="S33" s="406"/>
      <c r="T33" s="406"/>
      <c r="U33" s="406"/>
      <c r="V33" s="80"/>
      <c r="W33" s="80"/>
      <c r="X33" s="80"/>
      <c r="AC33" s="78"/>
      <c r="AD33" s="78"/>
    </row>
    <row r="34" spans="1:30" s="80" customFormat="1" ht="16.5" customHeight="1">
      <c r="A34" s="418">
        <v>1</v>
      </c>
      <c r="B34" s="419">
        <v>2</v>
      </c>
      <c r="C34" s="419" t="s">
        <v>34</v>
      </c>
      <c r="D34" s="418"/>
      <c r="E34" s="418"/>
      <c r="F34" s="90" t="s">
        <v>54</v>
      </c>
      <c r="G34" s="382">
        <f>G36+G35</f>
        <v>7848000</v>
      </c>
      <c r="H34" s="79" t="s">
        <v>44</v>
      </c>
      <c r="I34" s="407"/>
      <c r="J34" s="407"/>
      <c r="K34" s="407"/>
      <c r="L34" s="407"/>
      <c r="M34" s="407"/>
      <c r="N34" s="407"/>
      <c r="O34" s="407"/>
      <c r="P34" s="407"/>
      <c r="Q34" s="407"/>
      <c r="R34" s="407"/>
      <c r="S34" s="407"/>
      <c r="T34" s="407"/>
      <c r="U34" s="407"/>
      <c r="V34" s="78"/>
      <c r="W34" s="78"/>
      <c r="X34" s="78"/>
      <c r="AC34" s="76"/>
      <c r="AD34" s="76"/>
    </row>
    <row r="35" spans="1:30" s="80" customFormat="1" ht="18" customHeight="1">
      <c r="A35" s="92">
        <v>1</v>
      </c>
      <c r="B35" s="420">
        <v>2</v>
      </c>
      <c r="C35" s="420" t="s">
        <v>34</v>
      </c>
      <c r="D35" s="92">
        <v>5</v>
      </c>
      <c r="E35" s="92">
        <v>2</v>
      </c>
      <c r="F35" s="367" t="s">
        <v>43</v>
      </c>
      <c r="G35" s="382">
        <f>'D.2-Penj-APBDesa'!K204</f>
        <v>7848000</v>
      </c>
      <c r="H35" s="79"/>
      <c r="I35" s="407"/>
      <c r="J35" s="496">
        <f>'1.2.1'!M35</f>
        <v>0</v>
      </c>
      <c r="K35" s="674">
        <f>'1.2.1'!N35</f>
        <v>600000</v>
      </c>
      <c r="L35" s="496">
        <f>'1.2.1'!O35</f>
        <v>0</v>
      </c>
      <c r="M35" s="496">
        <f>'1.2.1'!P35</f>
        <v>0</v>
      </c>
      <c r="N35" s="496">
        <f>'1.2.1'!Q35</f>
        <v>2324000</v>
      </c>
      <c r="O35" s="486">
        <f>'1.2.1'!R35</f>
        <v>0</v>
      </c>
      <c r="P35" s="486">
        <f>'1.2.1'!S35</f>
        <v>0</v>
      </c>
      <c r="Q35" s="486">
        <f>'1.2.1'!T35</f>
        <v>800000</v>
      </c>
      <c r="R35" s="486">
        <f>'1.2.1'!U35</f>
        <v>0</v>
      </c>
      <c r="S35" s="486">
        <f>'1.2.1'!V35</f>
        <v>0</v>
      </c>
      <c r="T35" s="486">
        <f>'1.2.1'!W35</f>
        <v>600000</v>
      </c>
      <c r="U35" s="486">
        <f>SUM(I35:T35)</f>
        <v>4324000</v>
      </c>
      <c r="V35" s="78"/>
      <c r="W35" s="78"/>
      <c r="X35" s="78"/>
    </row>
    <row r="36" spans="1:30" ht="18.75">
      <c r="A36" s="92">
        <v>1</v>
      </c>
      <c r="B36" s="420">
        <v>2</v>
      </c>
      <c r="C36" s="420" t="s">
        <v>34</v>
      </c>
      <c r="D36" s="92">
        <v>5</v>
      </c>
      <c r="E36" s="92">
        <v>3</v>
      </c>
      <c r="F36" s="367" t="s">
        <v>55</v>
      </c>
      <c r="G36" s="422"/>
      <c r="H36" s="77"/>
      <c r="I36" s="408"/>
      <c r="J36" s="408"/>
      <c r="K36" s="408"/>
      <c r="L36" s="408"/>
      <c r="M36" s="408"/>
      <c r="N36" s="408"/>
      <c r="O36" s="408"/>
      <c r="P36" s="408"/>
      <c r="Q36" s="408"/>
      <c r="R36" s="408"/>
      <c r="S36" s="408"/>
      <c r="T36" s="408"/>
      <c r="U36" s="408"/>
      <c r="V36" s="76"/>
      <c r="W36" s="76"/>
      <c r="X36" s="76"/>
      <c r="AC36" s="80"/>
      <c r="AD36" s="80"/>
    </row>
    <row r="37" spans="1:30" s="80" customFormat="1" ht="25.5" hidden="1" customHeight="1">
      <c r="A37" s="418">
        <v>1</v>
      </c>
      <c r="B37" s="419">
        <v>2</v>
      </c>
      <c r="C37" s="419" t="s">
        <v>37</v>
      </c>
      <c r="D37" s="418"/>
      <c r="E37" s="418"/>
      <c r="F37" s="90" t="s">
        <v>56</v>
      </c>
      <c r="G37" s="382">
        <f>G38</f>
        <v>0</v>
      </c>
      <c r="H37" s="79"/>
      <c r="I37" s="407"/>
      <c r="J37" s="407"/>
      <c r="K37" s="407"/>
      <c r="L37" s="407"/>
      <c r="M37" s="407"/>
      <c r="N37" s="407"/>
      <c r="O37" s="407"/>
      <c r="P37" s="407"/>
      <c r="Q37" s="407"/>
      <c r="R37" s="407"/>
      <c r="S37" s="407"/>
      <c r="T37" s="407"/>
      <c r="U37" s="407"/>
      <c r="AC37" s="78"/>
      <c r="AD37" s="78"/>
    </row>
    <row r="38" spans="1:30" ht="18.75" hidden="1">
      <c r="A38" s="92">
        <v>1</v>
      </c>
      <c r="B38" s="420">
        <v>2</v>
      </c>
      <c r="C38" s="420" t="s">
        <v>37</v>
      </c>
      <c r="D38" s="92">
        <v>5</v>
      </c>
      <c r="E38" s="92">
        <v>2</v>
      </c>
      <c r="F38" s="367" t="s">
        <v>43</v>
      </c>
      <c r="G38" s="422">
        <f>'D.2-Penj-APBDesa'!K230</f>
        <v>0</v>
      </c>
      <c r="H38" s="77"/>
      <c r="I38" s="408"/>
      <c r="J38" s="408"/>
      <c r="K38" s="408"/>
      <c r="L38" s="408"/>
      <c r="M38" s="408"/>
      <c r="N38" s="408"/>
      <c r="O38" s="408"/>
      <c r="P38" s="408"/>
      <c r="Q38" s="408"/>
      <c r="R38" s="408"/>
      <c r="S38" s="408"/>
      <c r="T38" s="408"/>
      <c r="U38" s="408"/>
      <c r="V38" s="80"/>
      <c r="W38" s="80"/>
      <c r="X38" s="80"/>
      <c r="AC38" s="80"/>
      <c r="AD38" s="80"/>
    </row>
    <row r="39" spans="1:30" s="80" customFormat="1" ht="19.5" hidden="1" customHeight="1">
      <c r="A39" s="418">
        <v>1</v>
      </c>
      <c r="B39" s="419">
        <v>2</v>
      </c>
      <c r="C39" s="419" t="s">
        <v>39</v>
      </c>
      <c r="D39" s="418"/>
      <c r="E39" s="418"/>
      <c r="F39" s="90" t="s">
        <v>58</v>
      </c>
      <c r="G39" s="382">
        <f>G40</f>
        <v>0</v>
      </c>
      <c r="H39" s="79"/>
      <c r="I39" s="407"/>
      <c r="J39" s="407"/>
      <c r="K39" s="407"/>
      <c r="L39" s="407"/>
      <c r="M39" s="407"/>
      <c r="N39" s="407"/>
      <c r="O39" s="407"/>
      <c r="P39" s="407"/>
      <c r="Q39" s="407"/>
      <c r="R39" s="407"/>
      <c r="S39" s="407"/>
      <c r="T39" s="407"/>
      <c r="U39" s="407"/>
      <c r="V39" s="78"/>
      <c r="W39" s="78"/>
      <c r="X39" s="78"/>
      <c r="AC39" s="78"/>
      <c r="AD39" s="78"/>
    </row>
    <row r="40" spans="1:30" ht="19.5" hidden="1" customHeight="1">
      <c r="A40" s="92">
        <v>1</v>
      </c>
      <c r="B40" s="420">
        <v>2</v>
      </c>
      <c r="C40" s="420" t="s">
        <v>39</v>
      </c>
      <c r="D40" s="92">
        <v>5</v>
      </c>
      <c r="E40" s="92">
        <v>3</v>
      </c>
      <c r="F40" s="367" t="s">
        <v>55</v>
      </c>
      <c r="G40" s="422">
        <f>'D.2-Penj-APBDesa'!K237</f>
        <v>0</v>
      </c>
      <c r="H40" s="77"/>
      <c r="I40" s="408"/>
      <c r="J40" s="408"/>
      <c r="K40" s="408"/>
      <c r="L40" s="408"/>
      <c r="M40" s="408"/>
      <c r="N40" s="408"/>
      <c r="O40" s="408"/>
      <c r="P40" s="408"/>
      <c r="Q40" s="408"/>
      <c r="R40" s="408"/>
      <c r="S40" s="408"/>
      <c r="T40" s="408"/>
      <c r="U40" s="408"/>
      <c r="V40" s="80"/>
      <c r="W40" s="80"/>
      <c r="X40" s="80"/>
      <c r="AC40" s="80"/>
      <c r="AD40" s="80"/>
    </row>
    <row r="41" spans="1:30" s="80" customFormat="1" ht="19.5" hidden="1" customHeight="1">
      <c r="A41" s="418">
        <v>1</v>
      </c>
      <c r="B41" s="419">
        <v>2</v>
      </c>
      <c r="C41" s="419" t="s">
        <v>585</v>
      </c>
      <c r="D41" s="418"/>
      <c r="E41" s="418"/>
      <c r="F41" s="90" t="s">
        <v>587</v>
      </c>
      <c r="G41" s="382">
        <f>G42</f>
        <v>0</v>
      </c>
      <c r="H41" s="79"/>
      <c r="I41" s="407"/>
      <c r="J41" s="407"/>
      <c r="K41" s="407"/>
      <c r="L41" s="407"/>
      <c r="M41" s="407"/>
      <c r="N41" s="407"/>
      <c r="O41" s="407"/>
      <c r="P41" s="407"/>
      <c r="Q41" s="407"/>
      <c r="R41" s="407"/>
      <c r="S41" s="407"/>
      <c r="T41" s="407"/>
      <c r="U41" s="407"/>
      <c r="V41" s="78"/>
      <c r="W41" s="78"/>
      <c r="X41" s="78"/>
      <c r="AC41" s="78"/>
      <c r="AD41" s="78"/>
    </row>
    <row r="42" spans="1:30" ht="19.5" hidden="1" customHeight="1">
      <c r="A42" s="92">
        <v>1</v>
      </c>
      <c r="B42" s="420">
        <v>2</v>
      </c>
      <c r="C42" s="420" t="s">
        <v>585</v>
      </c>
      <c r="D42" s="92">
        <v>5</v>
      </c>
      <c r="E42" s="92">
        <v>3</v>
      </c>
      <c r="F42" s="367" t="s">
        <v>55</v>
      </c>
      <c r="G42" s="422">
        <f>'D.2-Penj-APBDesa'!K250</f>
        <v>0</v>
      </c>
      <c r="H42" s="77"/>
      <c r="I42" s="408"/>
      <c r="J42" s="408"/>
      <c r="K42" s="408"/>
      <c r="L42" s="408"/>
      <c r="M42" s="408"/>
      <c r="N42" s="408"/>
      <c r="O42" s="408"/>
      <c r="P42" s="408"/>
      <c r="Q42" s="408"/>
      <c r="R42" s="408"/>
      <c r="S42" s="408"/>
      <c r="T42" s="408"/>
      <c r="U42" s="408"/>
      <c r="V42" s="80"/>
      <c r="W42" s="80"/>
      <c r="X42" s="80"/>
      <c r="AC42" s="80"/>
      <c r="AD42" s="80"/>
    </row>
    <row r="43" spans="1:30" s="76" customFormat="1" ht="18" customHeight="1">
      <c r="A43" s="415">
        <v>1</v>
      </c>
      <c r="B43" s="416">
        <v>3</v>
      </c>
      <c r="C43" s="416"/>
      <c r="D43" s="415"/>
      <c r="E43" s="415"/>
      <c r="F43" s="93" t="s">
        <v>59</v>
      </c>
      <c r="G43" s="421">
        <f>G44+G46+G48+G50+G52+G54</f>
        <v>0</v>
      </c>
      <c r="H43" s="75"/>
      <c r="I43" s="406"/>
      <c r="J43" s="406"/>
      <c r="K43" s="406"/>
      <c r="L43" s="406"/>
      <c r="M43" s="406"/>
      <c r="N43" s="406"/>
      <c r="O43" s="406"/>
      <c r="P43" s="406"/>
      <c r="Q43" s="406"/>
      <c r="R43" s="406"/>
      <c r="S43" s="406"/>
      <c r="T43" s="406"/>
      <c r="U43" s="406"/>
      <c r="V43" s="78"/>
      <c r="W43" s="78"/>
      <c r="X43" s="78"/>
      <c r="AC43" s="78"/>
      <c r="AD43" s="78"/>
    </row>
    <row r="44" spans="1:30" s="80" customFormat="1" ht="44.25" hidden="1" customHeight="1">
      <c r="A44" s="418">
        <v>1</v>
      </c>
      <c r="B44" s="419">
        <v>3</v>
      </c>
      <c r="C44" s="419" t="s">
        <v>34</v>
      </c>
      <c r="D44" s="418"/>
      <c r="E44" s="418"/>
      <c r="F44" s="90" t="s">
        <v>588</v>
      </c>
      <c r="G44" s="382">
        <f>G45</f>
        <v>0</v>
      </c>
      <c r="H44" s="79"/>
      <c r="I44" s="407"/>
      <c r="J44" s="407"/>
      <c r="K44" s="407"/>
      <c r="L44" s="407"/>
      <c r="M44" s="407"/>
      <c r="N44" s="407"/>
      <c r="O44" s="407"/>
      <c r="P44" s="407"/>
      <c r="Q44" s="407"/>
      <c r="R44" s="407"/>
      <c r="S44" s="407"/>
      <c r="T44" s="407"/>
      <c r="U44" s="407"/>
      <c r="AC44" s="76"/>
      <c r="AD44" s="76"/>
    </row>
    <row r="45" spans="1:30" ht="18.75" hidden="1">
      <c r="A45" s="92">
        <v>1</v>
      </c>
      <c r="B45" s="420">
        <v>3</v>
      </c>
      <c r="C45" s="420" t="s">
        <v>34</v>
      </c>
      <c r="D45" s="92">
        <v>5</v>
      </c>
      <c r="E45" s="92">
        <v>2</v>
      </c>
      <c r="F45" s="367" t="s">
        <v>43</v>
      </c>
      <c r="G45" s="422">
        <f>'D.2-Penj-APBDesa'!K284</f>
        <v>0</v>
      </c>
      <c r="H45" s="77"/>
      <c r="I45" s="408"/>
      <c r="J45" s="408"/>
      <c r="K45" s="408"/>
      <c r="L45" s="408"/>
      <c r="M45" s="408"/>
      <c r="N45" s="408"/>
      <c r="O45" s="408"/>
      <c r="P45" s="408"/>
      <c r="Q45" s="408"/>
      <c r="R45" s="408"/>
      <c r="S45" s="408"/>
      <c r="T45" s="408"/>
      <c r="U45" s="408"/>
      <c r="AC45" s="80"/>
      <c r="AD45" s="80"/>
    </row>
    <row r="46" spans="1:30" s="80" customFormat="1" ht="39" hidden="1" customHeight="1">
      <c r="A46" s="418">
        <v>1</v>
      </c>
      <c r="B46" s="419">
        <v>3</v>
      </c>
      <c r="C46" s="419" t="s">
        <v>37</v>
      </c>
      <c r="D46" s="418"/>
      <c r="E46" s="418"/>
      <c r="F46" s="90" t="s">
        <v>589</v>
      </c>
      <c r="G46" s="382">
        <f>G47</f>
        <v>0</v>
      </c>
      <c r="H46" s="79"/>
      <c r="I46" s="407"/>
      <c r="J46" s="407"/>
      <c r="K46" s="407"/>
      <c r="L46" s="407"/>
      <c r="M46" s="407"/>
      <c r="N46" s="407"/>
      <c r="O46" s="407"/>
      <c r="P46" s="407"/>
      <c r="Q46" s="407"/>
      <c r="R46" s="407"/>
      <c r="S46" s="407"/>
      <c r="T46" s="407"/>
      <c r="U46" s="407"/>
      <c r="V46" s="76"/>
      <c r="W46" s="76"/>
      <c r="X46" s="76"/>
      <c r="AC46" s="78"/>
      <c r="AD46" s="78"/>
    </row>
    <row r="47" spans="1:30" ht="18.75" hidden="1">
      <c r="A47" s="418">
        <v>1</v>
      </c>
      <c r="B47" s="419">
        <v>3</v>
      </c>
      <c r="C47" s="419" t="s">
        <v>37</v>
      </c>
      <c r="D47" s="92">
        <v>5</v>
      </c>
      <c r="E47" s="92">
        <v>2</v>
      </c>
      <c r="F47" s="367" t="s">
        <v>43</v>
      </c>
      <c r="G47" s="422">
        <f>'D.2-Penj-APBDesa'!K302</f>
        <v>0</v>
      </c>
      <c r="H47" s="77"/>
      <c r="I47" s="408"/>
      <c r="J47" s="408"/>
      <c r="K47" s="408"/>
      <c r="L47" s="408"/>
      <c r="M47" s="408"/>
      <c r="N47" s="408"/>
      <c r="O47" s="408"/>
      <c r="P47" s="408"/>
      <c r="Q47" s="408"/>
      <c r="R47" s="408"/>
      <c r="S47" s="408"/>
      <c r="T47" s="408"/>
      <c r="U47" s="408"/>
      <c r="V47" s="80"/>
      <c r="W47" s="80"/>
      <c r="X47" s="80"/>
      <c r="AC47" s="80"/>
      <c r="AD47" s="80"/>
    </row>
    <row r="48" spans="1:30" s="80" customFormat="1" ht="31.5" hidden="1">
      <c r="A48" s="423">
        <v>1</v>
      </c>
      <c r="B48" s="424">
        <v>3</v>
      </c>
      <c r="C48" s="424" t="s">
        <v>39</v>
      </c>
      <c r="D48" s="418"/>
      <c r="E48" s="418"/>
      <c r="F48" s="425" t="s">
        <v>62</v>
      </c>
      <c r="G48" s="382">
        <f>G49</f>
        <v>0</v>
      </c>
      <c r="H48" s="79"/>
      <c r="I48" s="407"/>
      <c r="J48" s="407"/>
      <c r="K48" s="407"/>
      <c r="L48" s="407"/>
      <c r="M48" s="407"/>
      <c r="N48" s="407"/>
      <c r="O48" s="407"/>
      <c r="P48" s="407"/>
      <c r="Q48" s="407"/>
      <c r="R48" s="407"/>
      <c r="S48" s="407"/>
      <c r="T48" s="407"/>
      <c r="U48" s="407"/>
      <c r="V48" s="78"/>
      <c r="W48" s="78"/>
      <c r="X48" s="78"/>
      <c r="AC48" s="78"/>
      <c r="AD48" s="78"/>
    </row>
    <row r="49" spans="1:30" ht="18.75" hidden="1">
      <c r="A49" s="423">
        <v>1</v>
      </c>
      <c r="B49" s="424">
        <v>3</v>
      </c>
      <c r="C49" s="424" t="s">
        <v>39</v>
      </c>
      <c r="D49" s="92">
        <v>5</v>
      </c>
      <c r="E49" s="92">
        <v>2</v>
      </c>
      <c r="F49" s="367" t="s">
        <v>43</v>
      </c>
      <c r="G49" s="422">
        <f>'D.2-Penj-APBDesa'!K319</f>
        <v>0</v>
      </c>
      <c r="H49" s="77"/>
      <c r="I49" s="408"/>
      <c r="J49" s="408"/>
      <c r="K49" s="408"/>
      <c r="L49" s="408"/>
      <c r="M49" s="408"/>
      <c r="N49" s="408"/>
      <c r="O49" s="408"/>
      <c r="P49" s="408"/>
      <c r="Q49" s="408"/>
      <c r="R49" s="408"/>
      <c r="S49" s="408"/>
      <c r="T49" s="408"/>
      <c r="U49" s="408"/>
      <c r="V49" s="80"/>
      <c r="W49" s="80"/>
      <c r="X49" s="80"/>
      <c r="AC49" s="80"/>
      <c r="AD49" s="80"/>
    </row>
    <row r="50" spans="1:30" s="80" customFormat="1" ht="19.5" hidden="1" customHeight="1">
      <c r="A50" s="418">
        <v>1</v>
      </c>
      <c r="B50" s="419">
        <v>3</v>
      </c>
      <c r="C50" s="419" t="s">
        <v>41</v>
      </c>
      <c r="D50" s="418"/>
      <c r="E50" s="418"/>
      <c r="F50" s="425" t="s">
        <v>63</v>
      </c>
      <c r="G50" s="382">
        <f>G51</f>
        <v>0</v>
      </c>
      <c r="H50" s="79"/>
      <c r="I50" s="407"/>
      <c r="J50" s="407"/>
      <c r="K50" s="407"/>
      <c r="L50" s="407"/>
      <c r="M50" s="407"/>
      <c r="N50" s="407"/>
      <c r="O50" s="407"/>
      <c r="P50" s="407"/>
      <c r="Q50" s="407"/>
      <c r="R50" s="407"/>
      <c r="S50" s="407"/>
      <c r="T50" s="407"/>
      <c r="U50" s="407"/>
      <c r="V50" s="78"/>
      <c r="W50" s="78"/>
      <c r="X50" s="78"/>
      <c r="AC50" s="78"/>
      <c r="AD50" s="78"/>
    </row>
    <row r="51" spans="1:30" ht="19.5" hidden="1" customHeight="1">
      <c r="A51" s="92">
        <v>1</v>
      </c>
      <c r="B51" s="420">
        <v>3</v>
      </c>
      <c r="C51" s="419" t="s">
        <v>41</v>
      </c>
      <c r="D51" s="92">
        <v>5</v>
      </c>
      <c r="E51" s="92">
        <v>2</v>
      </c>
      <c r="F51" s="367" t="s">
        <v>43</v>
      </c>
      <c r="G51" s="422">
        <f>'D.2-Penj-APBDesa'!K337</f>
        <v>0</v>
      </c>
      <c r="H51" s="77"/>
      <c r="I51" s="408"/>
      <c r="J51" s="408"/>
      <c r="K51" s="408"/>
      <c r="L51" s="408"/>
      <c r="M51" s="408"/>
      <c r="N51" s="408"/>
      <c r="O51" s="408"/>
      <c r="P51" s="408"/>
      <c r="Q51" s="408"/>
      <c r="R51" s="408"/>
      <c r="S51" s="408"/>
      <c r="T51" s="408"/>
      <c r="U51" s="408"/>
      <c r="V51" s="80"/>
      <c r="W51" s="80"/>
      <c r="X51" s="80"/>
      <c r="AC51" s="80"/>
      <c r="AD51" s="80"/>
    </row>
    <row r="52" spans="1:30" s="80" customFormat="1" ht="19.5" hidden="1" customHeight="1">
      <c r="A52" s="418">
        <v>1</v>
      </c>
      <c r="B52" s="419">
        <v>3</v>
      </c>
      <c r="C52" s="419" t="s">
        <v>45</v>
      </c>
      <c r="D52" s="418"/>
      <c r="E52" s="418"/>
      <c r="F52" s="425" t="s">
        <v>64</v>
      </c>
      <c r="G52" s="382">
        <f>G53</f>
        <v>0</v>
      </c>
      <c r="H52" s="79"/>
      <c r="I52" s="407"/>
      <c r="J52" s="407"/>
      <c r="K52" s="407"/>
      <c r="L52" s="407"/>
      <c r="M52" s="407"/>
      <c r="N52" s="407"/>
      <c r="O52" s="407"/>
      <c r="P52" s="407"/>
      <c r="Q52" s="407"/>
      <c r="R52" s="407"/>
      <c r="S52" s="407"/>
      <c r="T52" s="407"/>
      <c r="U52" s="407"/>
      <c r="V52" s="78"/>
      <c r="W52" s="78"/>
      <c r="X52" s="78"/>
      <c r="AC52" s="78"/>
      <c r="AD52" s="78"/>
    </row>
    <row r="53" spans="1:30" ht="19.5" hidden="1" customHeight="1">
      <c r="A53" s="92">
        <v>1</v>
      </c>
      <c r="B53" s="420">
        <v>3</v>
      </c>
      <c r="C53" s="419" t="s">
        <v>45</v>
      </c>
      <c r="D53" s="92">
        <v>5</v>
      </c>
      <c r="E53" s="92">
        <v>2</v>
      </c>
      <c r="F53" s="367" t="s">
        <v>43</v>
      </c>
      <c r="G53" s="422">
        <f>'D.2-Penj-APBDesa'!K354</f>
        <v>0</v>
      </c>
      <c r="H53" s="77"/>
      <c r="I53" s="408"/>
      <c r="J53" s="408"/>
      <c r="K53" s="408"/>
      <c r="L53" s="408"/>
      <c r="M53" s="408"/>
      <c r="N53" s="408"/>
      <c r="O53" s="408"/>
      <c r="P53" s="408"/>
      <c r="Q53" s="408"/>
      <c r="R53" s="408"/>
      <c r="S53" s="408"/>
      <c r="T53" s="408"/>
      <c r="U53" s="408"/>
      <c r="V53" s="80"/>
      <c r="W53" s="80"/>
      <c r="X53" s="80"/>
      <c r="AC53" s="80"/>
      <c r="AD53" s="80"/>
    </row>
    <row r="54" spans="1:30" s="80" customFormat="1" ht="19.5" hidden="1" customHeight="1">
      <c r="A54" s="418">
        <v>1</v>
      </c>
      <c r="B54" s="419">
        <v>3</v>
      </c>
      <c r="C54" s="419" t="s">
        <v>585</v>
      </c>
      <c r="D54" s="418"/>
      <c r="E54" s="418"/>
      <c r="F54" s="425" t="s">
        <v>590</v>
      </c>
      <c r="G54" s="426">
        <f>G55</f>
        <v>0</v>
      </c>
      <c r="H54" s="79"/>
      <c r="I54" s="407"/>
      <c r="J54" s="407"/>
      <c r="K54" s="407"/>
      <c r="L54" s="407"/>
      <c r="M54" s="407"/>
      <c r="N54" s="407"/>
      <c r="O54" s="407"/>
      <c r="P54" s="407"/>
      <c r="Q54" s="407"/>
      <c r="R54" s="407"/>
      <c r="S54" s="407"/>
      <c r="T54" s="407"/>
      <c r="U54" s="407"/>
      <c r="V54" s="78"/>
      <c r="W54" s="78"/>
      <c r="X54" s="78"/>
      <c r="AC54" s="78"/>
      <c r="AD54" s="78"/>
    </row>
    <row r="55" spans="1:30" ht="19.5" hidden="1" customHeight="1">
      <c r="A55" s="92">
        <v>1</v>
      </c>
      <c r="B55" s="420">
        <v>3</v>
      </c>
      <c r="C55" s="419" t="s">
        <v>585</v>
      </c>
      <c r="D55" s="92">
        <v>5</v>
      </c>
      <c r="E55" s="92">
        <v>2</v>
      </c>
      <c r="F55" s="367" t="s">
        <v>43</v>
      </c>
      <c r="G55" s="422">
        <f>'D.2-Penj-APBDesa'!K372</f>
        <v>0</v>
      </c>
      <c r="H55" s="77"/>
      <c r="I55" s="408"/>
      <c r="J55" s="408"/>
      <c r="K55" s="408"/>
      <c r="L55" s="408"/>
      <c r="M55" s="408"/>
      <c r="N55" s="408"/>
      <c r="O55" s="408"/>
      <c r="P55" s="408"/>
      <c r="Q55" s="408"/>
      <c r="R55" s="408"/>
      <c r="S55" s="408"/>
      <c r="T55" s="408"/>
      <c r="U55" s="408"/>
      <c r="V55" s="80"/>
      <c r="W55" s="80"/>
      <c r="X55" s="80"/>
      <c r="AC55" s="80"/>
      <c r="AD55" s="80"/>
    </row>
    <row r="56" spans="1:30" s="74" customFormat="1" ht="18.75" customHeight="1">
      <c r="A56" s="427">
        <v>1</v>
      </c>
      <c r="B56" s="428">
        <v>4</v>
      </c>
      <c r="C56" s="429"/>
      <c r="D56" s="427"/>
      <c r="E56" s="427"/>
      <c r="F56" s="430" t="s">
        <v>65</v>
      </c>
      <c r="G56" s="431">
        <f>G57+G59+G61+G63+G65+G67+G69+G71+G74+G76+G78+G80</f>
        <v>31145900</v>
      </c>
      <c r="H56" s="82"/>
      <c r="I56" s="405"/>
      <c r="J56" s="405"/>
      <c r="K56" s="405"/>
      <c r="L56" s="405"/>
      <c r="M56" s="405"/>
      <c r="N56" s="405"/>
      <c r="O56" s="405"/>
      <c r="P56" s="405"/>
      <c r="Q56" s="405"/>
      <c r="R56" s="405"/>
      <c r="S56" s="405"/>
      <c r="T56" s="405"/>
      <c r="U56" s="405"/>
      <c r="V56" s="78"/>
      <c r="W56" s="78"/>
      <c r="X56" s="78"/>
      <c r="AC56" s="78"/>
      <c r="AD56" s="78"/>
    </row>
    <row r="57" spans="1:30" s="80" customFormat="1" ht="35.25" customHeight="1">
      <c r="A57" s="432">
        <v>1</v>
      </c>
      <c r="B57" s="424">
        <v>4</v>
      </c>
      <c r="C57" s="432" t="s">
        <v>34</v>
      </c>
      <c r="D57" s="418"/>
      <c r="E57" s="418"/>
      <c r="F57" s="433" t="s">
        <v>591</v>
      </c>
      <c r="G57" s="434">
        <f>G58</f>
        <v>15950000</v>
      </c>
      <c r="H57" s="79" t="s">
        <v>48</v>
      </c>
      <c r="I57" s="487"/>
      <c r="J57" s="487"/>
      <c r="K57" s="487"/>
      <c r="L57" s="487"/>
      <c r="M57" s="487"/>
      <c r="N57" s="487"/>
      <c r="O57" s="487"/>
      <c r="P57" s="487"/>
      <c r="Q57" s="487"/>
      <c r="R57" s="487"/>
      <c r="S57" s="487"/>
      <c r="T57" s="487"/>
      <c r="U57" s="486">
        <f>SUM(I57:T57)</f>
        <v>0</v>
      </c>
      <c r="AC57" s="74"/>
      <c r="AD57" s="74"/>
    </row>
    <row r="58" spans="1:30" ht="19.5" customHeight="1">
      <c r="A58" s="91">
        <v>1</v>
      </c>
      <c r="B58" s="435">
        <v>4</v>
      </c>
      <c r="C58" s="91" t="s">
        <v>34</v>
      </c>
      <c r="D58" s="92">
        <v>5</v>
      </c>
      <c r="E58" s="92">
        <v>2</v>
      </c>
      <c r="F58" s="367" t="s">
        <v>43</v>
      </c>
      <c r="G58" s="422">
        <v>15950000</v>
      </c>
      <c r="H58" s="77"/>
      <c r="I58" s="663">
        <v>2000000</v>
      </c>
      <c r="J58" s="408"/>
      <c r="K58" s="663">
        <v>1200000</v>
      </c>
      <c r="L58" s="408"/>
      <c r="M58" s="408"/>
      <c r="N58" s="486">
        <v>4250000</v>
      </c>
      <c r="O58" s="408"/>
      <c r="P58" s="408"/>
      <c r="Q58" s="486">
        <v>4250000</v>
      </c>
      <c r="R58" s="408"/>
      <c r="S58" s="486"/>
      <c r="T58" s="486">
        <v>4250000</v>
      </c>
      <c r="U58" s="486">
        <f>SUM(I58:T58)</f>
        <v>15950000</v>
      </c>
      <c r="AC58" s="80"/>
      <c r="AD58" s="80"/>
    </row>
    <row r="59" spans="1:30" s="80" customFormat="1" ht="33.75" customHeight="1">
      <c r="A59" s="432">
        <v>1</v>
      </c>
      <c r="B59" s="424">
        <v>4</v>
      </c>
      <c r="C59" s="436" t="s">
        <v>37</v>
      </c>
      <c r="D59" s="418"/>
      <c r="E59" s="418"/>
      <c r="F59" s="433" t="s">
        <v>592</v>
      </c>
      <c r="G59" s="426">
        <f>G60</f>
        <v>3000000</v>
      </c>
      <c r="H59" s="79" t="s">
        <v>48</v>
      </c>
      <c r="I59" s="407"/>
      <c r="J59" s="407"/>
      <c r="K59" s="407"/>
      <c r="L59" s="407"/>
      <c r="M59" s="407"/>
      <c r="N59" s="407"/>
      <c r="O59" s="407"/>
      <c r="P59" s="407"/>
      <c r="Q59" s="407"/>
      <c r="R59" s="407"/>
      <c r="S59" s="407"/>
      <c r="T59" s="407"/>
      <c r="U59" s="407"/>
      <c r="V59" s="74"/>
      <c r="W59" s="74"/>
      <c r="X59" s="74"/>
      <c r="AC59" s="78"/>
      <c r="AD59" s="78"/>
    </row>
    <row r="60" spans="1:30" ht="19.5" customHeight="1">
      <c r="A60" s="91">
        <v>1</v>
      </c>
      <c r="B60" s="435">
        <v>4</v>
      </c>
      <c r="C60" s="437" t="s">
        <v>37</v>
      </c>
      <c r="D60" s="92">
        <v>5</v>
      </c>
      <c r="E60" s="92">
        <v>2</v>
      </c>
      <c r="F60" s="367" t="s">
        <v>43</v>
      </c>
      <c r="G60" s="422">
        <f>'D.2-Penj-APBDesa'!K409</f>
        <v>3000000</v>
      </c>
      <c r="H60" s="77"/>
      <c r="I60" s="408"/>
      <c r="J60" s="663">
        <v>3825000</v>
      </c>
      <c r="K60" s="663">
        <v>3825000</v>
      </c>
      <c r="L60" s="472"/>
      <c r="M60" s="472">
        <v>3825000</v>
      </c>
      <c r="N60" s="472">
        <v>3825000</v>
      </c>
      <c r="O60" s="472">
        <v>3825000</v>
      </c>
      <c r="P60" s="472">
        <v>3825000</v>
      </c>
      <c r="Q60" s="472">
        <v>3825000</v>
      </c>
      <c r="R60" s="472">
        <v>3825000</v>
      </c>
      <c r="S60" s="472">
        <v>3825000</v>
      </c>
      <c r="T60" s="472"/>
      <c r="U60" s="486">
        <f>SUM(I60:T60)</f>
        <v>34425000</v>
      </c>
      <c r="V60" s="80"/>
      <c r="W60" s="80"/>
      <c r="X60" s="80"/>
      <c r="AC60" s="80"/>
      <c r="AD60" s="80"/>
    </row>
    <row r="61" spans="1:30" s="80" customFormat="1" ht="19.5" customHeight="1">
      <c r="A61" s="432">
        <v>1</v>
      </c>
      <c r="B61" s="424">
        <v>4</v>
      </c>
      <c r="C61" s="432" t="s">
        <v>39</v>
      </c>
      <c r="D61" s="418"/>
      <c r="E61" s="418"/>
      <c r="F61" s="537" t="s">
        <v>593</v>
      </c>
      <c r="G61" s="438">
        <f>G62</f>
        <v>1781900</v>
      </c>
      <c r="H61" s="79" t="s">
        <v>47</v>
      </c>
      <c r="I61" s="407"/>
      <c r="J61" s="407"/>
      <c r="K61" s="407"/>
      <c r="L61" s="407"/>
      <c r="M61" s="407"/>
      <c r="N61" s="407"/>
      <c r="O61" s="407"/>
      <c r="P61" s="407"/>
      <c r="Q61" s="407"/>
      <c r="R61" s="407"/>
      <c r="S61" s="407"/>
      <c r="T61" s="407"/>
      <c r="U61" s="486">
        <f>SUM(I61:T61)</f>
        <v>0</v>
      </c>
      <c r="V61" s="78"/>
      <c r="W61" s="78"/>
      <c r="X61" s="78"/>
      <c r="AC61" s="78"/>
      <c r="AD61" s="78"/>
    </row>
    <row r="62" spans="1:30" ht="19.5" customHeight="1">
      <c r="A62" s="91">
        <v>1</v>
      </c>
      <c r="B62" s="435">
        <v>4</v>
      </c>
      <c r="C62" s="91" t="s">
        <v>39</v>
      </c>
      <c r="D62" s="92">
        <v>5</v>
      </c>
      <c r="E62" s="92">
        <v>2</v>
      </c>
      <c r="F62" s="367" t="s">
        <v>43</v>
      </c>
      <c r="G62" s="422">
        <f>'D.2-Penj-APBDesa'!K426</f>
        <v>1781900</v>
      </c>
      <c r="H62" s="77"/>
      <c r="I62" s="408"/>
      <c r="J62" s="408"/>
      <c r="K62" s="408"/>
      <c r="L62" s="408"/>
      <c r="M62" s="408"/>
      <c r="N62" s="408"/>
      <c r="O62" s="408"/>
      <c r="P62" s="487"/>
      <c r="Q62" s="486">
        <f>G62</f>
        <v>1781900</v>
      </c>
      <c r="R62" s="408"/>
      <c r="S62" s="408"/>
      <c r="T62" s="408"/>
      <c r="U62" s="486">
        <f>SUM(I62:T62)</f>
        <v>1781900</v>
      </c>
      <c r="V62" s="80"/>
      <c r="W62" s="80"/>
      <c r="X62" s="80"/>
      <c r="AC62" s="80"/>
      <c r="AD62" s="80"/>
    </row>
    <row r="63" spans="1:30" s="80" customFormat="1" ht="41.25" customHeight="1">
      <c r="A63" s="432">
        <v>1</v>
      </c>
      <c r="B63" s="424">
        <v>4</v>
      </c>
      <c r="C63" s="436" t="s">
        <v>41</v>
      </c>
      <c r="D63" s="418"/>
      <c r="E63" s="418"/>
      <c r="F63" s="433" t="s">
        <v>594</v>
      </c>
      <c r="G63" s="426">
        <f>G64</f>
        <v>3589000</v>
      </c>
      <c r="H63" s="79" t="s">
        <v>44</v>
      </c>
      <c r="I63" s="407"/>
      <c r="J63" s="407"/>
      <c r="K63" s="407"/>
      <c r="L63" s="407"/>
      <c r="M63" s="407"/>
      <c r="N63" s="407"/>
      <c r="O63" s="407"/>
      <c r="P63" s="407"/>
      <c r="Q63" s="407"/>
      <c r="R63" s="407"/>
      <c r="S63" s="407"/>
      <c r="T63" s="407"/>
      <c r="U63" s="407"/>
      <c r="V63" s="78"/>
      <c r="W63" s="78"/>
      <c r="X63" s="78"/>
      <c r="AC63" s="78"/>
      <c r="AD63" s="78"/>
    </row>
    <row r="64" spans="1:30" ht="19.5" customHeight="1">
      <c r="A64" s="91">
        <v>1</v>
      </c>
      <c r="B64" s="435">
        <v>4</v>
      </c>
      <c r="C64" s="437" t="s">
        <v>41</v>
      </c>
      <c r="D64" s="92">
        <v>5</v>
      </c>
      <c r="E64" s="92">
        <v>2</v>
      </c>
      <c r="F64" s="367" t="s">
        <v>43</v>
      </c>
      <c r="G64" s="422">
        <f>'D.2-Penj-APBDesa'!K442</f>
        <v>3589000</v>
      </c>
      <c r="H64" s="77"/>
      <c r="I64" s="408"/>
      <c r="J64" s="472"/>
      <c r="K64" s="408"/>
      <c r="L64" s="408"/>
      <c r="M64" s="408"/>
      <c r="N64" s="408"/>
      <c r="O64" s="408"/>
      <c r="P64" s="408"/>
      <c r="Q64" s="472">
        <v>1000000</v>
      </c>
      <c r="R64" s="472"/>
      <c r="S64" s="472"/>
      <c r="T64" s="472">
        <v>1000000</v>
      </c>
      <c r="U64" s="486">
        <f>SUM(I64:T64)</f>
        <v>2000000</v>
      </c>
      <c r="V64" s="80"/>
      <c r="W64" s="80"/>
      <c r="X64" s="80"/>
      <c r="AC64" s="80"/>
      <c r="AD64" s="80"/>
    </row>
    <row r="65" spans="1:30" s="80" customFormat="1" ht="19.5" hidden="1" customHeight="1">
      <c r="A65" s="432">
        <v>1</v>
      </c>
      <c r="B65" s="424">
        <v>4</v>
      </c>
      <c r="C65" s="432" t="s">
        <v>45</v>
      </c>
      <c r="D65" s="418"/>
      <c r="E65" s="418"/>
      <c r="F65" s="425" t="s">
        <v>70</v>
      </c>
      <c r="G65" s="382">
        <f>G66</f>
        <v>0</v>
      </c>
      <c r="H65" s="79"/>
      <c r="I65" s="407"/>
      <c r="J65" s="407"/>
      <c r="K65" s="407"/>
      <c r="L65" s="407"/>
      <c r="M65" s="407"/>
      <c r="N65" s="407"/>
      <c r="O65" s="407"/>
      <c r="P65" s="407"/>
      <c r="Q65" s="407"/>
      <c r="R65" s="407"/>
      <c r="S65" s="407"/>
      <c r="T65" s="407"/>
      <c r="U65" s="407"/>
      <c r="V65" s="78"/>
      <c r="W65" s="78"/>
      <c r="X65" s="78"/>
      <c r="AC65" s="78"/>
      <c r="AD65" s="78"/>
    </row>
    <row r="66" spans="1:30" ht="19.5" hidden="1" customHeight="1">
      <c r="A66" s="91">
        <v>1</v>
      </c>
      <c r="B66" s="435">
        <v>4</v>
      </c>
      <c r="C66" s="91" t="s">
        <v>45</v>
      </c>
      <c r="D66" s="92">
        <v>5</v>
      </c>
      <c r="E66" s="92">
        <v>2</v>
      </c>
      <c r="F66" s="367" t="s">
        <v>43</v>
      </c>
      <c r="G66" s="422">
        <f>'D.2-Penj-APBDesa'!K458</f>
        <v>0</v>
      </c>
      <c r="H66" s="77"/>
      <c r="I66" s="408"/>
      <c r="J66" s="408"/>
      <c r="K66" s="408"/>
      <c r="L66" s="408"/>
      <c r="M66" s="408"/>
      <c r="N66" s="408"/>
      <c r="O66" s="408"/>
      <c r="P66" s="408"/>
      <c r="Q66" s="408"/>
      <c r="R66" s="408"/>
      <c r="S66" s="408"/>
      <c r="T66" s="408"/>
      <c r="U66" s="408"/>
      <c r="V66" s="80"/>
      <c r="W66" s="80"/>
      <c r="X66" s="80"/>
      <c r="AC66" s="80"/>
      <c r="AD66" s="80"/>
    </row>
    <row r="67" spans="1:30" s="80" customFormat="1" ht="36.950000000000003" hidden="1" customHeight="1">
      <c r="A67" s="439">
        <v>1</v>
      </c>
      <c r="B67" s="424">
        <v>4</v>
      </c>
      <c r="C67" s="440" t="s">
        <v>49</v>
      </c>
      <c r="D67" s="418"/>
      <c r="E67" s="418"/>
      <c r="F67" s="433" t="s">
        <v>595</v>
      </c>
      <c r="G67" s="426">
        <f>G68</f>
        <v>0</v>
      </c>
      <c r="H67" s="79"/>
      <c r="I67" s="407"/>
      <c r="J67" s="407"/>
      <c r="K67" s="407"/>
      <c r="L67" s="407"/>
      <c r="M67" s="407"/>
      <c r="N67" s="407"/>
      <c r="O67" s="407"/>
      <c r="P67" s="407"/>
      <c r="Q67" s="407"/>
      <c r="R67" s="407"/>
      <c r="S67" s="407"/>
      <c r="T67" s="407"/>
      <c r="U67" s="407"/>
      <c r="V67" s="78"/>
      <c r="W67" s="78"/>
      <c r="X67" s="78"/>
      <c r="AC67" s="78"/>
      <c r="AD67" s="78"/>
    </row>
    <row r="68" spans="1:30" ht="19.5" hidden="1" customHeight="1">
      <c r="A68" s="441">
        <v>1</v>
      </c>
      <c r="B68" s="435">
        <v>4</v>
      </c>
      <c r="C68" s="442" t="s">
        <v>49</v>
      </c>
      <c r="D68" s="92">
        <v>5</v>
      </c>
      <c r="E68" s="92">
        <v>2</v>
      </c>
      <c r="F68" s="367" t="s">
        <v>43</v>
      </c>
      <c r="G68" s="422">
        <f>'D.2-Penj-APBDesa'!K477</f>
        <v>0</v>
      </c>
      <c r="H68" s="77"/>
      <c r="I68" s="408"/>
      <c r="J68" s="408"/>
      <c r="K68" s="408"/>
      <c r="L68" s="408"/>
      <c r="M68" s="408"/>
      <c r="N68" s="408"/>
      <c r="O68" s="408"/>
      <c r="P68" s="408"/>
      <c r="Q68" s="408"/>
      <c r="R68" s="408"/>
      <c r="S68" s="408"/>
      <c r="T68" s="408"/>
      <c r="U68" s="408"/>
      <c r="V68" s="80"/>
      <c r="W68" s="80"/>
      <c r="X68" s="80"/>
      <c r="AC68" s="80"/>
      <c r="AD68" s="80"/>
    </row>
    <row r="69" spans="1:30" s="80" customFormat="1" ht="51.75" customHeight="1">
      <c r="A69" s="439">
        <v>1</v>
      </c>
      <c r="B69" s="424">
        <v>4</v>
      </c>
      <c r="C69" s="439" t="s">
        <v>51</v>
      </c>
      <c r="D69" s="418"/>
      <c r="E69" s="418"/>
      <c r="F69" s="433" t="s">
        <v>596</v>
      </c>
      <c r="G69" s="426">
        <f>G70</f>
        <v>1825000</v>
      </c>
      <c r="H69" s="79" t="s">
        <v>44</v>
      </c>
      <c r="I69" s="407"/>
      <c r="J69" s="487"/>
      <c r="K69" s="675">
        <v>985000</v>
      </c>
      <c r="L69" s="407"/>
      <c r="M69" s="407"/>
      <c r="N69" s="407"/>
      <c r="O69" s="407"/>
      <c r="P69" s="407"/>
      <c r="Q69" s="407"/>
      <c r="R69" s="407"/>
      <c r="S69" s="407"/>
      <c r="T69" s="407"/>
      <c r="U69" s="486">
        <f>SUM(I69:T69)</f>
        <v>985000</v>
      </c>
      <c r="V69" s="78"/>
      <c r="W69" s="78"/>
      <c r="X69" s="78"/>
      <c r="AC69" s="78"/>
      <c r="AD69" s="78"/>
    </row>
    <row r="70" spans="1:30" ht="19.5" customHeight="1">
      <c r="A70" s="441">
        <v>1</v>
      </c>
      <c r="B70" s="435">
        <v>4</v>
      </c>
      <c r="C70" s="441" t="s">
        <v>51</v>
      </c>
      <c r="D70" s="92">
        <v>5</v>
      </c>
      <c r="E70" s="92">
        <v>2</v>
      </c>
      <c r="F70" s="367" t="s">
        <v>43</v>
      </c>
      <c r="G70" s="422">
        <f>'D.2-Penj-APBDesa'!K495</f>
        <v>1825000</v>
      </c>
      <c r="H70" s="77"/>
      <c r="I70" s="408"/>
      <c r="J70" s="422"/>
      <c r="K70" s="408"/>
      <c r="L70" s="408"/>
      <c r="M70" s="408"/>
      <c r="N70" s="408"/>
      <c r="O70" s="408"/>
      <c r="P70" s="408"/>
      <c r="Q70" s="408"/>
      <c r="R70" s="408"/>
      <c r="S70" s="408"/>
      <c r="T70" s="408"/>
      <c r="U70" s="486">
        <f>SUM(I70:T70)</f>
        <v>0</v>
      </c>
      <c r="V70" s="80"/>
      <c r="W70" s="80"/>
      <c r="X70" s="80"/>
      <c r="AC70" s="80"/>
      <c r="AD70" s="80"/>
    </row>
    <row r="71" spans="1:30" s="80" customFormat="1" ht="19.5" hidden="1" customHeight="1">
      <c r="A71" s="432">
        <v>1</v>
      </c>
      <c r="B71" s="424">
        <v>4</v>
      </c>
      <c r="C71" s="436" t="s">
        <v>73</v>
      </c>
      <c r="D71" s="418"/>
      <c r="E71" s="418"/>
      <c r="F71" s="425" t="s">
        <v>74</v>
      </c>
      <c r="G71" s="382">
        <f>G72+G73</f>
        <v>0</v>
      </c>
      <c r="H71" s="79"/>
      <c r="I71" s="407"/>
      <c r="J71" s="407"/>
      <c r="K71" s="407"/>
      <c r="L71" s="407"/>
      <c r="M71" s="407"/>
      <c r="N71" s="407"/>
      <c r="O71" s="407"/>
      <c r="P71" s="407"/>
      <c r="Q71" s="407"/>
      <c r="R71" s="407"/>
      <c r="S71" s="407"/>
      <c r="T71" s="407"/>
      <c r="U71" s="407"/>
      <c r="V71" s="78"/>
      <c r="W71" s="78"/>
      <c r="X71" s="78"/>
      <c r="AC71" s="78"/>
      <c r="AD71" s="78"/>
    </row>
    <row r="72" spans="1:30" ht="19.5" hidden="1" customHeight="1">
      <c r="A72" s="91">
        <v>1</v>
      </c>
      <c r="B72" s="435">
        <v>4</v>
      </c>
      <c r="C72" s="437" t="s">
        <v>73</v>
      </c>
      <c r="D72" s="92">
        <v>5</v>
      </c>
      <c r="E72" s="92">
        <v>2</v>
      </c>
      <c r="F72" s="367" t="s">
        <v>43</v>
      </c>
      <c r="G72" s="422">
        <f>'D.2-Penj-APBDesa'!K510</f>
        <v>0</v>
      </c>
      <c r="H72" s="77"/>
      <c r="I72" s="408"/>
      <c r="J72" s="408"/>
      <c r="K72" s="408"/>
      <c r="L72" s="408"/>
      <c r="M72" s="408"/>
      <c r="N72" s="408"/>
      <c r="O72" s="408"/>
      <c r="P72" s="408"/>
      <c r="Q72" s="408"/>
      <c r="R72" s="408"/>
      <c r="S72" s="408"/>
      <c r="T72" s="408"/>
      <c r="U72" s="408"/>
      <c r="V72" s="80"/>
      <c r="W72" s="80"/>
      <c r="X72" s="80"/>
      <c r="AC72" s="80"/>
      <c r="AD72" s="80"/>
    </row>
    <row r="73" spans="1:30" ht="19.5" hidden="1" customHeight="1">
      <c r="A73" s="91">
        <v>1</v>
      </c>
      <c r="B73" s="435">
        <v>4</v>
      </c>
      <c r="C73" s="437" t="s">
        <v>73</v>
      </c>
      <c r="D73" s="92">
        <v>5</v>
      </c>
      <c r="E73" s="92">
        <v>3</v>
      </c>
      <c r="F73" s="367" t="s">
        <v>55</v>
      </c>
      <c r="G73" s="422">
        <f>'D.2-Penj-APBDesa'!K538</f>
        <v>0</v>
      </c>
      <c r="H73" s="77"/>
      <c r="I73" s="408"/>
      <c r="J73" s="408"/>
      <c r="K73" s="408"/>
      <c r="L73" s="408"/>
      <c r="M73" s="408"/>
      <c r="N73" s="408"/>
      <c r="O73" s="408"/>
      <c r="P73" s="408"/>
      <c r="Q73" s="408"/>
      <c r="R73" s="408"/>
      <c r="S73" s="408"/>
      <c r="T73" s="408"/>
      <c r="U73" s="408"/>
    </row>
    <row r="74" spans="1:30" s="80" customFormat="1" ht="32.25" hidden="1" customHeight="1">
      <c r="A74" s="439">
        <v>1</v>
      </c>
      <c r="B74" s="424">
        <v>4</v>
      </c>
      <c r="C74" s="439" t="s">
        <v>75</v>
      </c>
      <c r="D74" s="418"/>
      <c r="E74" s="418"/>
      <c r="F74" s="433" t="s">
        <v>597</v>
      </c>
      <c r="G74" s="426">
        <f>G75</f>
        <v>0</v>
      </c>
      <c r="H74" s="79"/>
      <c r="I74" s="407"/>
      <c r="J74" s="407"/>
      <c r="K74" s="407"/>
      <c r="L74" s="407"/>
      <c r="M74" s="407"/>
      <c r="N74" s="407"/>
      <c r="O74" s="407"/>
      <c r="P74" s="407"/>
      <c r="Q74" s="407"/>
      <c r="R74" s="407"/>
      <c r="S74" s="407"/>
      <c r="T74" s="407"/>
      <c r="U74" s="407"/>
      <c r="AC74" s="78"/>
      <c r="AD74" s="78"/>
    </row>
    <row r="75" spans="1:30" ht="19.5" hidden="1" customHeight="1">
      <c r="A75" s="441">
        <v>1</v>
      </c>
      <c r="B75" s="435">
        <v>4</v>
      </c>
      <c r="C75" s="441" t="s">
        <v>75</v>
      </c>
      <c r="D75" s="92">
        <v>5</v>
      </c>
      <c r="E75" s="92">
        <v>2</v>
      </c>
      <c r="F75" s="367" t="s">
        <v>43</v>
      </c>
      <c r="G75" s="422">
        <f>'D.2-Penj-APBDesa'!K548</f>
        <v>0</v>
      </c>
      <c r="H75" s="77"/>
      <c r="I75" s="408"/>
      <c r="J75" s="408"/>
      <c r="K75" s="408"/>
      <c r="L75" s="408"/>
      <c r="M75" s="408"/>
      <c r="N75" s="408"/>
      <c r="O75" s="408"/>
      <c r="P75" s="408"/>
      <c r="Q75" s="408"/>
      <c r="R75" s="408"/>
      <c r="S75" s="408"/>
      <c r="T75" s="408"/>
      <c r="U75" s="408"/>
      <c r="AC75" s="80"/>
      <c r="AD75" s="80"/>
    </row>
    <row r="76" spans="1:30" s="80" customFormat="1" ht="34.5" customHeight="1" collapsed="1">
      <c r="A76" s="439">
        <v>1</v>
      </c>
      <c r="B76" s="424">
        <v>4</v>
      </c>
      <c r="C76" s="440" t="s">
        <v>77</v>
      </c>
      <c r="D76" s="418"/>
      <c r="E76" s="418"/>
      <c r="F76" s="433" t="s">
        <v>598</v>
      </c>
      <c r="G76" s="426">
        <f>G77</f>
        <v>4000000</v>
      </c>
      <c r="H76" s="79" t="s">
        <v>44</v>
      </c>
      <c r="I76" s="407"/>
      <c r="J76" s="407"/>
      <c r="K76" s="407"/>
      <c r="L76" s="407"/>
      <c r="M76" s="407"/>
      <c r="N76" s="407"/>
      <c r="O76" s="407"/>
      <c r="P76" s="407"/>
      <c r="Q76" s="407"/>
      <c r="R76" s="407"/>
      <c r="S76" s="407"/>
      <c r="T76" s="407"/>
      <c r="U76" s="407"/>
      <c r="V76" s="78"/>
      <c r="W76" s="78"/>
      <c r="X76" s="78"/>
      <c r="AC76" s="78"/>
      <c r="AD76" s="78"/>
    </row>
    <row r="77" spans="1:30" ht="19.5" customHeight="1">
      <c r="A77" s="441">
        <v>1</v>
      </c>
      <c r="B77" s="435">
        <v>4</v>
      </c>
      <c r="C77" s="442" t="s">
        <v>77</v>
      </c>
      <c r="D77" s="92">
        <v>5</v>
      </c>
      <c r="E77" s="92">
        <v>2</v>
      </c>
      <c r="F77" s="367" t="s">
        <v>43</v>
      </c>
      <c r="G77" s="422">
        <v>4000000</v>
      </c>
      <c r="H77" s="77"/>
      <c r="I77" s="408"/>
      <c r="J77" s="408"/>
      <c r="K77" s="676">
        <v>4000000</v>
      </c>
      <c r="L77" s="486"/>
      <c r="M77" s="408"/>
      <c r="N77" s="408"/>
      <c r="O77" s="408"/>
      <c r="P77" s="408"/>
      <c r="Q77" s="408"/>
      <c r="R77" s="408"/>
      <c r="S77" s="408"/>
      <c r="T77" s="408"/>
      <c r="U77" s="486">
        <f>SUM(I77:T77)</f>
        <v>4000000</v>
      </c>
      <c r="V77" s="80"/>
      <c r="W77" s="80"/>
      <c r="X77" s="80"/>
      <c r="AC77" s="80"/>
      <c r="AD77" s="80"/>
    </row>
    <row r="78" spans="1:30" s="80" customFormat="1" ht="39.75" customHeight="1">
      <c r="A78" s="439">
        <v>1</v>
      </c>
      <c r="B78" s="424">
        <v>4</v>
      </c>
      <c r="C78" s="439" t="s">
        <v>79</v>
      </c>
      <c r="D78" s="418"/>
      <c r="E78" s="418"/>
      <c r="F78" s="433" t="s">
        <v>80</v>
      </c>
      <c r="G78" s="426">
        <f>G79</f>
        <v>1000000</v>
      </c>
      <c r="H78" s="79" t="s">
        <v>44</v>
      </c>
      <c r="I78" s="407"/>
      <c r="J78" s="407"/>
      <c r="K78" s="407"/>
      <c r="L78" s="407"/>
      <c r="M78" s="407"/>
      <c r="N78" s="407"/>
      <c r="O78" s="407"/>
      <c r="P78" s="407"/>
      <c r="Q78" s="407"/>
      <c r="R78" s="407"/>
      <c r="S78" s="407"/>
      <c r="T78" s="407"/>
      <c r="U78" s="407"/>
      <c r="V78" s="78"/>
      <c r="W78" s="78"/>
      <c r="X78" s="78"/>
      <c r="AC78" s="78"/>
      <c r="AD78" s="78"/>
    </row>
    <row r="79" spans="1:30" ht="19.5" customHeight="1">
      <c r="A79" s="441">
        <v>1</v>
      </c>
      <c r="B79" s="435">
        <v>4</v>
      </c>
      <c r="C79" s="441" t="s">
        <v>79</v>
      </c>
      <c r="D79" s="92">
        <v>5</v>
      </c>
      <c r="E79" s="92">
        <v>2</v>
      </c>
      <c r="F79" s="367" t="s">
        <v>43</v>
      </c>
      <c r="G79" s="422">
        <f>'D.2-Penj-APBDesa'!K586</f>
        <v>1000000</v>
      </c>
      <c r="H79" s="77"/>
      <c r="I79" s="408"/>
      <c r="J79" s="408"/>
      <c r="K79" s="408"/>
      <c r="L79" s="408"/>
      <c r="M79" s="408"/>
      <c r="N79" s="472">
        <v>1000000</v>
      </c>
      <c r="O79" s="408"/>
      <c r="P79" s="408"/>
      <c r="Q79" s="408"/>
      <c r="R79" s="408"/>
      <c r="S79" s="408"/>
      <c r="T79" s="408"/>
      <c r="U79" s="486">
        <f>SUM(I79:T79)</f>
        <v>1000000</v>
      </c>
      <c r="V79" s="80"/>
      <c r="W79" s="80"/>
      <c r="X79" s="80"/>
      <c r="AC79" s="80"/>
      <c r="AD79" s="80"/>
    </row>
    <row r="80" spans="1:30" s="80" customFormat="1" ht="40.5" hidden="1" customHeight="1">
      <c r="A80" s="439">
        <v>1</v>
      </c>
      <c r="B80" s="424">
        <v>4</v>
      </c>
      <c r="C80" s="439" t="s">
        <v>585</v>
      </c>
      <c r="D80" s="418"/>
      <c r="E80" s="418"/>
      <c r="F80" s="433" t="s">
        <v>599</v>
      </c>
      <c r="G80" s="426">
        <f>G81</f>
        <v>0</v>
      </c>
      <c r="H80" s="79"/>
      <c r="I80" s="407"/>
      <c r="J80" s="407"/>
      <c r="K80" s="407"/>
      <c r="L80" s="407"/>
      <c r="M80" s="407"/>
      <c r="N80" s="407"/>
      <c r="O80" s="407"/>
      <c r="P80" s="407"/>
      <c r="Q80" s="407"/>
      <c r="R80" s="407"/>
      <c r="S80" s="407"/>
      <c r="T80" s="407"/>
      <c r="U80" s="407"/>
      <c r="V80" s="78"/>
      <c r="W80" s="78"/>
      <c r="X80" s="78"/>
      <c r="AC80" s="78"/>
      <c r="AD80" s="78"/>
    </row>
    <row r="81" spans="1:30" ht="19.5" hidden="1" customHeight="1">
      <c r="A81" s="441">
        <v>1</v>
      </c>
      <c r="B81" s="435">
        <v>4</v>
      </c>
      <c r="C81" s="441" t="s">
        <v>585</v>
      </c>
      <c r="D81" s="92">
        <v>5</v>
      </c>
      <c r="E81" s="92">
        <v>2</v>
      </c>
      <c r="F81" s="367" t="s">
        <v>43</v>
      </c>
      <c r="G81" s="422">
        <f>'D.2-Penj-APBDesa'!K604</f>
        <v>0</v>
      </c>
      <c r="H81" s="77"/>
      <c r="I81" s="408"/>
      <c r="J81" s="408"/>
      <c r="K81" s="408"/>
      <c r="L81" s="408"/>
      <c r="M81" s="408"/>
      <c r="N81" s="408"/>
      <c r="O81" s="408"/>
      <c r="P81" s="408"/>
      <c r="Q81" s="408"/>
      <c r="R81" s="408"/>
      <c r="S81" s="408"/>
      <c r="T81" s="408"/>
      <c r="U81" s="408"/>
      <c r="V81" s="80"/>
      <c r="W81" s="80"/>
      <c r="X81" s="80"/>
      <c r="AC81" s="80"/>
      <c r="AD81" s="80"/>
    </row>
    <row r="82" spans="1:30" ht="19.5" hidden="1" customHeight="1">
      <c r="A82" s="441">
        <v>1</v>
      </c>
      <c r="B82" s="435">
        <v>4</v>
      </c>
      <c r="C82" s="441" t="s">
        <v>585</v>
      </c>
      <c r="D82" s="92">
        <v>5</v>
      </c>
      <c r="E82" s="92">
        <v>3</v>
      </c>
      <c r="F82" s="367" t="s">
        <v>55</v>
      </c>
      <c r="G82" s="422">
        <f>'D.2-Penj-APBDesa'!K623</f>
        <v>0</v>
      </c>
      <c r="H82" s="77"/>
      <c r="I82" s="408"/>
      <c r="J82" s="408"/>
      <c r="K82" s="408"/>
      <c r="L82" s="408"/>
      <c r="M82" s="408"/>
      <c r="N82" s="408"/>
      <c r="O82" s="408"/>
      <c r="P82" s="408"/>
      <c r="Q82" s="408"/>
      <c r="R82" s="408"/>
      <c r="S82" s="408"/>
      <c r="T82" s="408"/>
      <c r="U82" s="408"/>
    </row>
    <row r="83" spans="1:30" s="74" customFormat="1" ht="19.5" customHeight="1">
      <c r="A83" s="443">
        <v>1</v>
      </c>
      <c r="B83" s="444">
        <v>5</v>
      </c>
      <c r="C83" s="445"/>
      <c r="D83" s="380"/>
      <c r="E83" s="380"/>
      <c r="F83" s="446" t="s">
        <v>81</v>
      </c>
      <c r="G83" s="447">
        <f>G84+G86+G88+G90+G92+G94+G96+G99</f>
        <v>0</v>
      </c>
      <c r="H83" s="73"/>
      <c r="I83" s="405"/>
      <c r="J83" s="405"/>
      <c r="K83" s="405"/>
      <c r="L83" s="405"/>
      <c r="M83" s="405"/>
      <c r="N83" s="405"/>
      <c r="O83" s="405"/>
      <c r="P83" s="405"/>
      <c r="Q83" s="405"/>
      <c r="R83" s="405"/>
      <c r="S83" s="405"/>
      <c r="T83" s="405"/>
      <c r="U83" s="405"/>
      <c r="V83" s="80"/>
      <c r="W83" s="80"/>
      <c r="X83" s="80"/>
      <c r="AC83" s="78"/>
      <c r="AD83" s="78"/>
    </row>
    <row r="84" spans="1:30" s="80" customFormat="1" ht="19.5" hidden="1" customHeight="1">
      <c r="A84" s="439">
        <v>1</v>
      </c>
      <c r="B84" s="424">
        <v>5</v>
      </c>
      <c r="C84" s="440" t="s">
        <v>34</v>
      </c>
      <c r="D84" s="418"/>
      <c r="E84" s="418"/>
      <c r="F84" s="433" t="s">
        <v>82</v>
      </c>
      <c r="G84" s="426">
        <f>G75</f>
        <v>0</v>
      </c>
      <c r="H84" s="79"/>
      <c r="I84" s="407"/>
      <c r="J84" s="407"/>
      <c r="K84" s="407"/>
      <c r="L84" s="407"/>
      <c r="M84" s="407"/>
      <c r="N84" s="407"/>
      <c r="O84" s="407"/>
      <c r="P84" s="407"/>
      <c r="Q84" s="407"/>
      <c r="R84" s="407"/>
      <c r="S84" s="407"/>
      <c r="T84" s="407"/>
      <c r="U84" s="407"/>
      <c r="V84" s="78"/>
      <c r="W84" s="78"/>
      <c r="X84" s="78"/>
      <c r="AC84" s="74"/>
      <c r="AD84" s="74"/>
    </row>
    <row r="85" spans="1:30" ht="19.5" hidden="1" customHeight="1">
      <c r="A85" s="441">
        <v>1</v>
      </c>
      <c r="B85" s="435">
        <v>5</v>
      </c>
      <c r="C85" s="442" t="s">
        <v>34</v>
      </c>
      <c r="D85" s="92">
        <v>5</v>
      </c>
      <c r="E85" s="92">
        <v>3</v>
      </c>
      <c r="F85" s="367" t="s">
        <v>55</v>
      </c>
      <c r="G85" s="422">
        <f>'D.2-Penj-APBDesa'!K635</f>
        <v>0</v>
      </c>
      <c r="H85" s="77"/>
      <c r="I85" s="408"/>
      <c r="J85" s="408"/>
      <c r="K85" s="408"/>
      <c r="L85" s="408"/>
      <c r="M85" s="408"/>
      <c r="N85" s="408"/>
      <c r="O85" s="408"/>
      <c r="P85" s="408"/>
      <c r="Q85" s="408"/>
      <c r="R85" s="408"/>
      <c r="S85" s="408"/>
      <c r="T85" s="408"/>
      <c r="U85" s="408"/>
      <c r="AC85" s="80"/>
      <c r="AD85" s="80"/>
    </row>
    <row r="86" spans="1:30" s="80" customFormat="1" ht="39.950000000000003" hidden="1" customHeight="1">
      <c r="A86" s="439">
        <v>1</v>
      </c>
      <c r="B86" s="424">
        <v>5</v>
      </c>
      <c r="C86" s="440" t="s">
        <v>37</v>
      </c>
      <c r="D86" s="418"/>
      <c r="E86" s="418"/>
      <c r="F86" s="433" t="s">
        <v>600</v>
      </c>
      <c r="G86" s="426">
        <f>G87</f>
        <v>0</v>
      </c>
      <c r="H86" s="79"/>
      <c r="I86" s="407"/>
      <c r="J86" s="407"/>
      <c r="K86" s="407"/>
      <c r="L86" s="407"/>
      <c r="M86" s="407"/>
      <c r="N86" s="407"/>
      <c r="O86" s="407"/>
      <c r="P86" s="407"/>
      <c r="Q86" s="407"/>
      <c r="R86" s="407"/>
      <c r="S86" s="407"/>
      <c r="T86" s="407"/>
      <c r="U86" s="407"/>
      <c r="V86" s="74"/>
      <c r="W86" s="74"/>
      <c r="X86" s="74"/>
      <c r="AC86" s="78"/>
      <c r="AD86" s="78"/>
    </row>
    <row r="87" spans="1:30" ht="19.5" hidden="1" customHeight="1">
      <c r="A87" s="441">
        <v>1</v>
      </c>
      <c r="B87" s="435">
        <v>5</v>
      </c>
      <c r="C87" s="442" t="s">
        <v>37</v>
      </c>
      <c r="D87" s="92">
        <v>5</v>
      </c>
      <c r="E87" s="92">
        <v>2</v>
      </c>
      <c r="F87" s="367" t="s">
        <v>43</v>
      </c>
      <c r="G87" s="422">
        <f>'D.2-Penj-APBDesa'!K640</f>
        <v>0</v>
      </c>
      <c r="H87" s="77"/>
      <c r="I87" s="408"/>
      <c r="J87" s="408"/>
      <c r="K87" s="408"/>
      <c r="L87" s="408"/>
      <c r="M87" s="408"/>
      <c r="N87" s="408"/>
      <c r="O87" s="408"/>
      <c r="P87" s="408"/>
      <c r="Q87" s="408"/>
      <c r="R87" s="408"/>
      <c r="S87" s="408"/>
      <c r="T87" s="408"/>
      <c r="U87" s="408"/>
      <c r="V87" s="80"/>
      <c r="W87" s="80"/>
      <c r="X87" s="80"/>
      <c r="AC87" s="80"/>
      <c r="AD87" s="80"/>
    </row>
    <row r="88" spans="1:30" s="80" customFormat="1" ht="19.5" hidden="1" customHeight="1">
      <c r="A88" s="439">
        <v>1</v>
      </c>
      <c r="B88" s="424">
        <v>5</v>
      </c>
      <c r="C88" s="440" t="s">
        <v>39</v>
      </c>
      <c r="D88" s="418"/>
      <c r="E88" s="418"/>
      <c r="F88" s="433" t="s">
        <v>84</v>
      </c>
      <c r="G88" s="426">
        <f>G89</f>
        <v>0</v>
      </c>
      <c r="H88" s="79"/>
      <c r="I88" s="407"/>
      <c r="J88" s="407"/>
      <c r="K88" s="407"/>
      <c r="L88" s="407"/>
      <c r="M88" s="407"/>
      <c r="N88" s="407"/>
      <c r="O88" s="407"/>
      <c r="P88" s="407"/>
      <c r="Q88" s="407"/>
      <c r="R88" s="407"/>
      <c r="S88" s="407"/>
      <c r="T88" s="407"/>
      <c r="U88" s="407"/>
      <c r="V88" s="78"/>
      <c r="W88" s="78"/>
      <c r="X88" s="78"/>
      <c r="AC88" s="78"/>
      <c r="AD88" s="78"/>
    </row>
    <row r="89" spans="1:30" ht="19.5" hidden="1" customHeight="1">
      <c r="A89" s="441">
        <v>1</v>
      </c>
      <c r="B89" s="435">
        <v>5</v>
      </c>
      <c r="C89" s="442" t="s">
        <v>39</v>
      </c>
      <c r="D89" s="92">
        <v>5</v>
      </c>
      <c r="E89" s="92">
        <v>2</v>
      </c>
      <c r="F89" s="367" t="s">
        <v>43</v>
      </c>
      <c r="G89" s="422">
        <f>'D.2-Penj-APBDesa'!K658</f>
        <v>0</v>
      </c>
      <c r="H89" s="77"/>
      <c r="I89" s="408"/>
      <c r="J89" s="408"/>
      <c r="K89" s="408"/>
      <c r="L89" s="408"/>
      <c r="M89" s="408"/>
      <c r="N89" s="408"/>
      <c r="O89" s="408"/>
      <c r="P89" s="408"/>
      <c r="Q89" s="408"/>
      <c r="R89" s="408"/>
      <c r="S89" s="408"/>
      <c r="T89" s="408"/>
      <c r="U89" s="408"/>
      <c r="V89" s="80"/>
      <c r="W89" s="80"/>
      <c r="X89" s="80"/>
      <c r="AC89" s="80"/>
      <c r="AD89" s="80"/>
    </row>
    <row r="90" spans="1:30" s="80" customFormat="1" ht="19.5" hidden="1" customHeight="1">
      <c r="A90" s="439">
        <v>1</v>
      </c>
      <c r="B90" s="424">
        <v>5</v>
      </c>
      <c r="C90" s="440" t="s">
        <v>41</v>
      </c>
      <c r="D90" s="418"/>
      <c r="E90" s="418"/>
      <c r="F90" s="433" t="s">
        <v>85</v>
      </c>
      <c r="G90" s="426">
        <f>G91</f>
        <v>0</v>
      </c>
      <c r="H90" s="79"/>
      <c r="I90" s="407"/>
      <c r="J90" s="407"/>
      <c r="K90" s="407"/>
      <c r="L90" s="407"/>
      <c r="M90" s="407"/>
      <c r="N90" s="407"/>
      <c r="O90" s="407"/>
      <c r="P90" s="407"/>
      <c r="Q90" s="407"/>
      <c r="R90" s="407"/>
      <c r="S90" s="407"/>
      <c r="T90" s="407"/>
      <c r="U90" s="407"/>
      <c r="V90" s="78"/>
      <c r="W90" s="78"/>
      <c r="X90" s="78"/>
      <c r="AC90" s="78"/>
      <c r="AD90" s="78"/>
    </row>
    <row r="91" spans="1:30" ht="19.5" hidden="1" customHeight="1">
      <c r="A91" s="441">
        <v>1</v>
      </c>
      <c r="B91" s="435">
        <v>5</v>
      </c>
      <c r="C91" s="442" t="s">
        <v>41</v>
      </c>
      <c r="D91" s="92">
        <v>5</v>
      </c>
      <c r="E91" s="92">
        <v>2</v>
      </c>
      <c r="F91" s="367" t="s">
        <v>43</v>
      </c>
      <c r="G91" s="422">
        <f>'D.2-Penj-APBDesa'!K681</f>
        <v>0</v>
      </c>
      <c r="H91" s="77"/>
      <c r="I91" s="408"/>
      <c r="J91" s="408"/>
      <c r="K91" s="408"/>
      <c r="L91" s="408"/>
      <c r="M91" s="408"/>
      <c r="N91" s="408"/>
      <c r="O91" s="408"/>
      <c r="P91" s="408"/>
      <c r="Q91" s="408"/>
      <c r="R91" s="408"/>
      <c r="S91" s="408"/>
      <c r="T91" s="408"/>
      <c r="U91" s="408"/>
      <c r="V91" s="80"/>
      <c r="W91" s="80"/>
      <c r="X91" s="80"/>
      <c r="AC91" s="80"/>
      <c r="AD91" s="80"/>
    </row>
    <row r="92" spans="1:30" s="80" customFormat="1" ht="19.5" hidden="1" customHeight="1">
      <c r="A92" s="439">
        <v>1</v>
      </c>
      <c r="B92" s="424">
        <v>5</v>
      </c>
      <c r="C92" s="440" t="s">
        <v>45</v>
      </c>
      <c r="D92" s="418"/>
      <c r="E92" s="418"/>
      <c r="F92" s="433" t="s">
        <v>86</v>
      </c>
      <c r="G92" s="426">
        <f>G93</f>
        <v>0</v>
      </c>
      <c r="H92" s="79"/>
      <c r="I92" s="407"/>
      <c r="J92" s="407"/>
      <c r="K92" s="407"/>
      <c r="L92" s="407"/>
      <c r="M92" s="407"/>
      <c r="N92" s="407"/>
      <c r="O92" s="407"/>
      <c r="P92" s="407"/>
      <c r="Q92" s="407"/>
      <c r="R92" s="407"/>
      <c r="S92" s="407"/>
      <c r="T92" s="407"/>
      <c r="U92" s="407"/>
      <c r="V92" s="78"/>
      <c r="W92" s="78"/>
      <c r="X92" s="78"/>
      <c r="AC92" s="78"/>
      <c r="AD92" s="78"/>
    </row>
    <row r="93" spans="1:30" ht="19.5" hidden="1" customHeight="1">
      <c r="A93" s="441">
        <v>1</v>
      </c>
      <c r="B93" s="435">
        <v>5</v>
      </c>
      <c r="C93" s="442" t="s">
        <v>45</v>
      </c>
      <c r="D93" s="92">
        <v>5</v>
      </c>
      <c r="E93" s="92">
        <v>2</v>
      </c>
      <c r="F93" s="367" t="s">
        <v>43</v>
      </c>
      <c r="G93" s="422">
        <f>'D.2-Penj-APBDesa'!K697</f>
        <v>0</v>
      </c>
      <c r="H93" s="77"/>
      <c r="I93" s="408"/>
      <c r="J93" s="408"/>
      <c r="K93" s="408"/>
      <c r="L93" s="408"/>
      <c r="M93" s="408"/>
      <c r="N93" s="408"/>
      <c r="O93" s="408"/>
      <c r="P93" s="408"/>
      <c r="Q93" s="408"/>
      <c r="R93" s="408"/>
      <c r="S93" s="408"/>
      <c r="T93" s="408"/>
      <c r="U93" s="408"/>
      <c r="V93" s="80"/>
      <c r="W93" s="80"/>
      <c r="X93" s="80"/>
      <c r="AC93" s="80"/>
      <c r="AD93" s="80"/>
    </row>
    <row r="94" spans="1:30" s="80" customFormat="1" ht="19.5" hidden="1" customHeight="1">
      <c r="A94" s="439">
        <v>1</v>
      </c>
      <c r="B94" s="424">
        <v>5</v>
      </c>
      <c r="C94" s="440" t="s">
        <v>49</v>
      </c>
      <c r="D94" s="418"/>
      <c r="E94" s="418"/>
      <c r="F94" s="433" t="s">
        <v>87</v>
      </c>
      <c r="G94" s="426">
        <f>G95</f>
        <v>0</v>
      </c>
      <c r="H94" s="79"/>
      <c r="I94" s="407"/>
      <c r="J94" s="407"/>
      <c r="K94" s="407"/>
      <c r="L94" s="407"/>
      <c r="M94" s="407"/>
      <c r="N94" s="407"/>
      <c r="O94" s="407"/>
      <c r="P94" s="407"/>
      <c r="Q94" s="407"/>
      <c r="R94" s="407"/>
      <c r="S94" s="407"/>
      <c r="T94" s="407"/>
      <c r="U94" s="407"/>
      <c r="V94" s="78"/>
      <c r="W94" s="78"/>
      <c r="X94" s="78"/>
      <c r="AC94" s="78"/>
      <c r="AD94" s="78"/>
    </row>
    <row r="95" spans="1:30" ht="19.5" hidden="1" customHeight="1">
      <c r="A95" s="441">
        <v>1</v>
      </c>
      <c r="B95" s="435">
        <v>5</v>
      </c>
      <c r="C95" s="442" t="s">
        <v>49</v>
      </c>
      <c r="D95" s="92">
        <v>5</v>
      </c>
      <c r="E95" s="92">
        <v>2</v>
      </c>
      <c r="F95" s="367" t="s">
        <v>43</v>
      </c>
      <c r="G95" s="422">
        <f>'D.2-Penj-APBDesa'!K714</f>
        <v>0</v>
      </c>
      <c r="H95" s="77"/>
      <c r="I95" s="408"/>
      <c r="J95" s="408"/>
      <c r="K95" s="408"/>
      <c r="L95" s="408"/>
      <c r="M95" s="408"/>
      <c r="N95" s="408"/>
      <c r="O95" s="408"/>
      <c r="P95" s="408"/>
      <c r="Q95" s="408"/>
      <c r="R95" s="408"/>
      <c r="S95" s="408"/>
      <c r="T95" s="408"/>
      <c r="U95" s="408"/>
      <c r="V95" s="80"/>
      <c r="W95" s="80"/>
      <c r="X95" s="80"/>
      <c r="AC95" s="80"/>
      <c r="AD95" s="80"/>
    </row>
    <row r="96" spans="1:30" s="80" customFormat="1" ht="19.5" hidden="1" customHeight="1">
      <c r="A96" s="439">
        <v>1</v>
      </c>
      <c r="B96" s="424">
        <v>5</v>
      </c>
      <c r="C96" s="440" t="s">
        <v>51</v>
      </c>
      <c r="D96" s="418"/>
      <c r="E96" s="418"/>
      <c r="F96" s="433" t="s">
        <v>88</v>
      </c>
      <c r="G96" s="426">
        <f>G97+G98</f>
        <v>0</v>
      </c>
      <c r="H96" s="79"/>
      <c r="I96" s="407"/>
      <c r="J96" s="407"/>
      <c r="K96" s="407"/>
      <c r="L96" s="407"/>
      <c r="M96" s="407"/>
      <c r="N96" s="407"/>
      <c r="O96" s="407"/>
      <c r="P96" s="407"/>
      <c r="Q96" s="407"/>
      <c r="R96" s="407"/>
      <c r="S96" s="407"/>
      <c r="T96" s="407"/>
      <c r="U96" s="407"/>
      <c r="V96" s="78"/>
      <c r="W96" s="78"/>
      <c r="X96" s="78"/>
      <c r="AC96" s="78"/>
      <c r="AD96" s="78"/>
    </row>
    <row r="97" spans="1:30" ht="19.5" hidden="1" customHeight="1">
      <c r="A97" s="441">
        <v>1</v>
      </c>
      <c r="B97" s="435">
        <v>5</v>
      </c>
      <c r="C97" s="442" t="s">
        <v>51</v>
      </c>
      <c r="D97" s="92">
        <v>5</v>
      </c>
      <c r="E97" s="92">
        <v>2</v>
      </c>
      <c r="F97" s="367" t="s">
        <v>43</v>
      </c>
      <c r="G97" s="422">
        <f>'D.2-Penj-APBDesa'!K733</f>
        <v>0</v>
      </c>
      <c r="H97" s="77"/>
      <c r="I97" s="408"/>
      <c r="J97" s="408"/>
      <c r="K97" s="408"/>
      <c r="L97" s="408"/>
      <c r="M97" s="408"/>
      <c r="N97" s="408"/>
      <c r="O97" s="408"/>
      <c r="P97" s="408"/>
      <c r="Q97" s="408"/>
      <c r="R97" s="408"/>
      <c r="S97" s="408"/>
      <c r="T97" s="408"/>
      <c r="U97" s="408"/>
      <c r="V97" s="80"/>
      <c r="W97" s="80"/>
      <c r="X97" s="80"/>
      <c r="AC97" s="80"/>
      <c r="AD97" s="80"/>
    </row>
    <row r="98" spans="1:30" ht="19.5" hidden="1" customHeight="1">
      <c r="A98" s="441">
        <v>1</v>
      </c>
      <c r="B98" s="435">
        <v>5</v>
      </c>
      <c r="C98" s="442" t="s">
        <v>51</v>
      </c>
      <c r="D98" s="92">
        <v>5</v>
      </c>
      <c r="E98" s="92">
        <v>3</v>
      </c>
      <c r="F98" s="367" t="s">
        <v>55</v>
      </c>
      <c r="G98" s="422">
        <f>'D.2-Penj-APBDesa'!K748</f>
        <v>0</v>
      </c>
      <c r="H98" s="77"/>
      <c r="I98" s="408"/>
      <c r="J98" s="408"/>
      <c r="K98" s="408"/>
      <c r="L98" s="408"/>
      <c r="M98" s="408"/>
      <c r="N98" s="408"/>
      <c r="O98" s="408"/>
      <c r="P98" s="408"/>
      <c r="Q98" s="408"/>
      <c r="R98" s="408"/>
      <c r="S98" s="408"/>
      <c r="T98" s="408"/>
      <c r="U98" s="408"/>
    </row>
    <row r="99" spans="1:30" s="80" customFormat="1" ht="19.5" hidden="1" customHeight="1">
      <c r="A99" s="448">
        <v>1</v>
      </c>
      <c r="B99" s="424">
        <v>5</v>
      </c>
      <c r="C99" s="449" t="s">
        <v>585</v>
      </c>
      <c r="D99" s="418"/>
      <c r="E99" s="418"/>
      <c r="F99" s="433" t="s">
        <v>601</v>
      </c>
      <c r="G99" s="426">
        <f>G100+G101</f>
        <v>0</v>
      </c>
      <c r="H99" s="79"/>
      <c r="I99" s="407"/>
      <c r="J99" s="407"/>
      <c r="K99" s="407"/>
      <c r="L99" s="407"/>
      <c r="M99" s="407"/>
      <c r="N99" s="407"/>
      <c r="O99" s="407"/>
      <c r="P99" s="407"/>
      <c r="Q99" s="407"/>
      <c r="R99" s="407"/>
      <c r="S99" s="407"/>
      <c r="T99" s="407"/>
      <c r="U99" s="407"/>
      <c r="AC99" s="78"/>
      <c r="AD99" s="78"/>
    </row>
    <row r="100" spans="1:30" ht="19.5" hidden="1" customHeight="1">
      <c r="A100" s="450">
        <v>1</v>
      </c>
      <c r="B100" s="435">
        <v>5</v>
      </c>
      <c r="C100" s="451" t="s">
        <v>585</v>
      </c>
      <c r="D100" s="92">
        <v>5</v>
      </c>
      <c r="E100" s="92">
        <v>2</v>
      </c>
      <c r="F100" s="367" t="s">
        <v>43</v>
      </c>
      <c r="G100" s="422">
        <f>'D.2-Penj-APBDesa'!K753</f>
        <v>0</v>
      </c>
      <c r="H100" s="77"/>
      <c r="I100" s="408"/>
      <c r="J100" s="408"/>
      <c r="K100" s="408"/>
      <c r="L100" s="408"/>
      <c r="M100" s="408"/>
      <c r="N100" s="408"/>
      <c r="O100" s="408"/>
      <c r="P100" s="408"/>
      <c r="Q100" s="408"/>
      <c r="R100" s="408"/>
      <c r="S100" s="408"/>
      <c r="T100" s="408"/>
      <c r="U100" s="408"/>
      <c r="AC100" s="80"/>
      <c r="AD100" s="80"/>
    </row>
    <row r="101" spans="1:30" ht="19.5" hidden="1" customHeight="1">
      <c r="A101" s="450">
        <v>1</v>
      </c>
      <c r="B101" s="435">
        <v>5</v>
      </c>
      <c r="C101" s="451" t="s">
        <v>585</v>
      </c>
      <c r="D101" s="92">
        <v>5</v>
      </c>
      <c r="E101" s="92">
        <v>3</v>
      </c>
      <c r="F101" s="367" t="s">
        <v>55</v>
      </c>
      <c r="G101" s="422">
        <f>'D.2-Penj-APBDesa'!K772</f>
        <v>0</v>
      </c>
      <c r="H101" s="77"/>
      <c r="I101" s="408"/>
      <c r="J101" s="408"/>
      <c r="K101" s="408"/>
      <c r="L101" s="408"/>
      <c r="M101" s="408"/>
      <c r="N101" s="408"/>
      <c r="O101" s="408"/>
      <c r="P101" s="408"/>
      <c r="Q101" s="408"/>
      <c r="R101" s="408"/>
      <c r="S101" s="408"/>
      <c r="T101" s="408"/>
      <c r="U101" s="408"/>
    </row>
    <row r="102" spans="1:30" s="74" customFormat="1" ht="19.5" customHeight="1" collapsed="1">
      <c r="A102" s="380">
        <v>2</v>
      </c>
      <c r="B102" s="452"/>
      <c r="C102" s="452"/>
      <c r="D102" s="380"/>
      <c r="E102" s="380"/>
      <c r="F102" s="89" t="s">
        <v>340</v>
      </c>
      <c r="G102" s="447">
        <f>G103+G130+G154+G194+G232+G243+G254+G261</f>
        <v>515000000</v>
      </c>
      <c r="H102" s="73"/>
      <c r="I102" s="405"/>
      <c r="J102" s="405"/>
      <c r="K102" s="405"/>
      <c r="L102" s="405"/>
      <c r="M102" s="405"/>
      <c r="N102" s="405"/>
      <c r="O102" s="405"/>
      <c r="P102" s="405"/>
      <c r="Q102" s="405"/>
      <c r="R102" s="405"/>
      <c r="S102" s="405"/>
      <c r="T102" s="405"/>
      <c r="U102" s="405"/>
      <c r="V102" s="80"/>
      <c r="W102" s="80"/>
      <c r="X102" s="80"/>
      <c r="AC102" s="78"/>
      <c r="AD102" s="78"/>
    </row>
    <row r="103" spans="1:30" s="74" customFormat="1" ht="19.5" customHeight="1">
      <c r="A103" s="380">
        <v>2</v>
      </c>
      <c r="B103" s="452">
        <v>1</v>
      </c>
      <c r="C103" s="452"/>
      <c r="D103" s="380"/>
      <c r="E103" s="380"/>
      <c r="F103" s="89" t="s">
        <v>341</v>
      </c>
      <c r="G103" s="447">
        <f>G104+G107+G109+G111+G113+G115+G117+G119+G122+G125+G127</f>
        <v>10000000</v>
      </c>
      <c r="H103" s="73"/>
      <c r="I103" s="405"/>
      <c r="J103" s="405"/>
      <c r="K103" s="405"/>
      <c r="L103" s="405"/>
      <c r="M103" s="405"/>
      <c r="N103" s="405"/>
      <c r="O103" s="405"/>
      <c r="P103" s="405"/>
      <c r="Q103" s="405"/>
      <c r="R103" s="405"/>
      <c r="S103" s="405"/>
      <c r="T103" s="405"/>
      <c r="U103" s="405"/>
      <c r="V103" s="78"/>
      <c r="W103" s="78"/>
      <c r="X103" s="78"/>
    </row>
    <row r="104" spans="1:30" s="80" customFormat="1" ht="34.5" hidden="1" customHeight="1">
      <c r="A104" s="423">
        <v>2</v>
      </c>
      <c r="B104" s="424">
        <v>1</v>
      </c>
      <c r="C104" s="424" t="s">
        <v>34</v>
      </c>
      <c r="D104" s="418"/>
      <c r="E104" s="418"/>
      <c r="F104" s="433" t="s">
        <v>602</v>
      </c>
      <c r="G104" s="426">
        <f>G105+G106</f>
        <v>0</v>
      </c>
      <c r="H104" s="79" t="s">
        <v>48</v>
      </c>
      <c r="I104" s="407"/>
      <c r="J104" s="407"/>
      <c r="K104" s="407"/>
      <c r="L104" s="407"/>
      <c r="M104" s="407"/>
      <c r="N104" s="407"/>
      <c r="O104" s="407"/>
      <c r="P104" s="407"/>
      <c r="Q104" s="407"/>
      <c r="R104" s="407"/>
      <c r="S104" s="407"/>
      <c r="T104" s="407"/>
      <c r="U104" s="407"/>
      <c r="V104" s="78"/>
      <c r="W104" s="78"/>
      <c r="X104" s="78"/>
      <c r="AC104" s="74"/>
      <c r="AD104" s="74"/>
    </row>
    <row r="105" spans="1:30" ht="19.5" hidden="1" customHeight="1">
      <c r="A105" s="453">
        <v>2</v>
      </c>
      <c r="B105" s="435">
        <v>1</v>
      </c>
      <c r="C105" s="435" t="s">
        <v>34</v>
      </c>
      <c r="D105" s="92">
        <v>5</v>
      </c>
      <c r="E105" s="92">
        <v>2</v>
      </c>
      <c r="F105" s="367" t="s">
        <v>43</v>
      </c>
      <c r="G105" s="454"/>
      <c r="H105" s="77"/>
      <c r="I105" s="486">
        <f>G105/12</f>
        <v>0</v>
      </c>
      <c r="J105" s="486">
        <f>I105</f>
        <v>0</v>
      </c>
      <c r="K105" s="486">
        <f t="shared" ref="K105" si="0">J105</f>
        <v>0</v>
      </c>
      <c r="L105" s="486"/>
      <c r="M105" s="486"/>
      <c r="N105" s="486"/>
      <c r="O105" s="486"/>
      <c r="P105" s="486"/>
      <c r="Q105" s="486"/>
      <c r="R105" s="486"/>
      <c r="S105" s="486"/>
      <c r="T105" s="486"/>
      <c r="U105" s="486">
        <f>SUM(I105:T105)</f>
        <v>0</v>
      </c>
      <c r="V105" s="74"/>
      <c r="W105" s="74"/>
      <c r="X105" s="74"/>
      <c r="AC105" s="80"/>
      <c r="AD105" s="80"/>
    </row>
    <row r="106" spans="1:30" ht="19.5" hidden="1" customHeight="1">
      <c r="A106" s="453">
        <v>2</v>
      </c>
      <c r="B106" s="435">
        <v>1</v>
      </c>
      <c r="C106" s="435" t="s">
        <v>34</v>
      </c>
      <c r="D106" s="92">
        <v>5</v>
      </c>
      <c r="E106" s="92">
        <v>3</v>
      </c>
      <c r="F106" s="367" t="s">
        <v>55</v>
      </c>
      <c r="G106" s="454">
        <f>'D.2-Penj-APBDesa'!K824</f>
        <v>0</v>
      </c>
      <c r="H106" s="77"/>
      <c r="I106" s="408"/>
      <c r="J106" s="408"/>
      <c r="K106" s="408"/>
      <c r="L106" s="408"/>
      <c r="M106" s="408"/>
      <c r="N106" s="408"/>
      <c r="O106" s="408"/>
      <c r="P106" s="408"/>
      <c r="Q106" s="408"/>
      <c r="R106" s="408"/>
      <c r="S106" s="408"/>
      <c r="T106" s="408"/>
      <c r="U106" s="408"/>
      <c r="V106" s="74"/>
      <c r="W106" s="74"/>
      <c r="X106" s="74"/>
    </row>
    <row r="107" spans="1:30" s="80" customFormat="1" ht="38.25" hidden="1" customHeight="1">
      <c r="A107" s="418">
        <v>2</v>
      </c>
      <c r="B107" s="424">
        <v>1</v>
      </c>
      <c r="C107" s="424" t="s">
        <v>37</v>
      </c>
      <c r="D107" s="418"/>
      <c r="E107" s="418"/>
      <c r="F107" s="433" t="s">
        <v>343</v>
      </c>
      <c r="G107" s="426">
        <f>G108</f>
        <v>0</v>
      </c>
      <c r="H107" s="79"/>
      <c r="I107" s="407"/>
      <c r="J107" s="407"/>
      <c r="K107" s="407"/>
      <c r="L107" s="407"/>
      <c r="M107" s="407"/>
      <c r="N107" s="407"/>
      <c r="O107" s="407"/>
      <c r="P107" s="407"/>
      <c r="Q107" s="407"/>
      <c r="R107" s="407"/>
      <c r="S107" s="407"/>
      <c r="T107" s="407"/>
      <c r="U107" s="407"/>
      <c r="AC107" s="78"/>
      <c r="AD107" s="78"/>
    </row>
    <row r="108" spans="1:30" ht="19.5" hidden="1" customHeight="1">
      <c r="A108" s="92">
        <v>2</v>
      </c>
      <c r="B108" s="435">
        <v>1</v>
      </c>
      <c r="C108" s="435" t="s">
        <v>37</v>
      </c>
      <c r="D108" s="92">
        <v>5</v>
      </c>
      <c r="E108" s="92">
        <v>2</v>
      </c>
      <c r="F108" s="367" t="s">
        <v>43</v>
      </c>
      <c r="G108" s="454">
        <f>'D.2-Penj-APBDesa'!K828</f>
        <v>0</v>
      </c>
      <c r="H108" s="77"/>
      <c r="I108" s="408"/>
      <c r="J108" s="408"/>
      <c r="K108" s="408"/>
      <c r="L108" s="408"/>
      <c r="M108" s="408"/>
      <c r="N108" s="408"/>
      <c r="O108" s="408"/>
      <c r="P108" s="408"/>
      <c r="Q108" s="408"/>
      <c r="R108" s="408"/>
      <c r="S108" s="408"/>
      <c r="T108" s="408"/>
      <c r="U108" s="408"/>
      <c r="AC108" s="80"/>
      <c r="AD108" s="80"/>
    </row>
    <row r="109" spans="1:30" s="80" customFormat="1" ht="38.25" hidden="1" customHeight="1">
      <c r="A109" s="423">
        <v>2</v>
      </c>
      <c r="B109" s="424">
        <v>1</v>
      </c>
      <c r="C109" s="424" t="s">
        <v>39</v>
      </c>
      <c r="D109" s="418"/>
      <c r="E109" s="418"/>
      <c r="F109" s="433" t="s">
        <v>344</v>
      </c>
      <c r="G109" s="426">
        <f>G110</f>
        <v>0</v>
      </c>
      <c r="H109" s="79"/>
      <c r="I109" s="407"/>
      <c r="J109" s="407"/>
      <c r="K109" s="407"/>
      <c r="L109" s="407"/>
      <c r="M109" s="407"/>
      <c r="N109" s="407"/>
      <c r="O109" s="407"/>
      <c r="P109" s="407"/>
      <c r="Q109" s="407"/>
      <c r="R109" s="407"/>
      <c r="S109" s="407"/>
      <c r="T109" s="407"/>
      <c r="U109" s="407"/>
      <c r="V109" s="78"/>
      <c r="W109" s="78"/>
      <c r="X109" s="78"/>
      <c r="AC109" s="78"/>
      <c r="AD109" s="78"/>
    </row>
    <row r="110" spans="1:30" ht="19.5" hidden="1" customHeight="1">
      <c r="A110" s="453">
        <v>2</v>
      </c>
      <c r="B110" s="435">
        <v>1</v>
      </c>
      <c r="C110" s="435" t="s">
        <v>39</v>
      </c>
      <c r="D110" s="92">
        <v>5</v>
      </c>
      <c r="E110" s="92">
        <v>2</v>
      </c>
      <c r="F110" s="367" t="s">
        <v>43</v>
      </c>
      <c r="G110" s="454">
        <f>'D.2-Penj-APBDesa'!K834</f>
        <v>0</v>
      </c>
      <c r="H110" s="77"/>
      <c r="I110" s="408"/>
      <c r="J110" s="408"/>
      <c r="K110" s="408"/>
      <c r="L110" s="408"/>
      <c r="M110" s="408"/>
      <c r="N110" s="408"/>
      <c r="O110" s="408"/>
      <c r="P110" s="408"/>
      <c r="Q110" s="408"/>
      <c r="R110" s="408"/>
      <c r="S110" s="408"/>
      <c r="T110" s="408"/>
      <c r="U110" s="408"/>
      <c r="V110" s="80"/>
      <c r="W110" s="80"/>
      <c r="X110" s="80"/>
      <c r="AC110" s="80"/>
      <c r="AD110" s="80"/>
    </row>
    <row r="111" spans="1:30" s="80" customFormat="1" ht="39" hidden="1" customHeight="1">
      <c r="A111" s="423">
        <v>2</v>
      </c>
      <c r="B111" s="424">
        <v>1</v>
      </c>
      <c r="C111" s="424" t="s">
        <v>41</v>
      </c>
      <c r="D111" s="418"/>
      <c r="E111" s="418"/>
      <c r="F111" s="433" t="s">
        <v>345</v>
      </c>
      <c r="G111" s="426">
        <f>G112</f>
        <v>0</v>
      </c>
      <c r="H111" s="79"/>
      <c r="I111" s="407"/>
      <c r="J111" s="407"/>
      <c r="K111" s="407"/>
      <c r="L111" s="407"/>
      <c r="M111" s="407"/>
      <c r="N111" s="407"/>
      <c r="O111" s="407"/>
      <c r="P111" s="407"/>
      <c r="Q111" s="407"/>
      <c r="R111" s="407"/>
      <c r="S111" s="407"/>
      <c r="T111" s="407"/>
      <c r="U111" s="407"/>
      <c r="V111" s="78"/>
      <c r="W111" s="78"/>
      <c r="X111" s="78"/>
      <c r="AC111" s="78"/>
      <c r="AD111" s="78"/>
    </row>
    <row r="112" spans="1:30" s="80" customFormat="1" ht="19.5" hidden="1" customHeight="1">
      <c r="A112" s="423">
        <v>2</v>
      </c>
      <c r="B112" s="424">
        <v>1</v>
      </c>
      <c r="C112" s="424" t="s">
        <v>41</v>
      </c>
      <c r="D112" s="92">
        <v>5</v>
      </c>
      <c r="E112" s="92">
        <v>2</v>
      </c>
      <c r="F112" s="367" t="s">
        <v>43</v>
      </c>
      <c r="G112" s="454">
        <f>'D.2-Penj-APBDesa'!K856</f>
        <v>0</v>
      </c>
      <c r="H112" s="79"/>
      <c r="I112" s="407"/>
      <c r="J112" s="407"/>
      <c r="K112" s="407"/>
      <c r="L112" s="407"/>
      <c r="M112" s="407"/>
      <c r="N112" s="407"/>
      <c r="O112" s="407"/>
      <c r="P112" s="407"/>
      <c r="Q112" s="407"/>
      <c r="R112" s="407"/>
      <c r="S112" s="407"/>
      <c r="T112" s="407"/>
      <c r="U112" s="407"/>
    </row>
    <row r="113" spans="1:30" s="80" customFormat="1" ht="43.5" hidden="1" customHeight="1">
      <c r="A113" s="423">
        <v>2</v>
      </c>
      <c r="B113" s="424">
        <v>1</v>
      </c>
      <c r="C113" s="424" t="s">
        <v>45</v>
      </c>
      <c r="D113" s="418"/>
      <c r="E113" s="418"/>
      <c r="F113" s="433" t="s">
        <v>346</v>
      </c>
      <c r="G113" s="426">
        <f>G114</f>
        <v>0</v>
      </c>
      <c r="H113" s="79"/>
      <c r="I113" s="407"/>
      <c r="J113" s="407"/>
      <c r="K113" s="407"/>
      <c r="L113" s="407"/>
      <c r="M113" s="407"/>
      <c r="N113" s="407"/>
      <c r="O113" s="407"/>
      <c r="P113" s="407"/>
      <c r="Q113" s="407"/>
      <c r="R113" s="407"/>
      <c r="S113" s="407"/>
      <c r="T113" s="407"/>
      <c r="U113" s="407"/>
      <c r="V113" s="78"/>
      <c r="W113" s="78"/>
      <c r="X113" s="78"/>
    </row>
    <row r="114" spans="1:30" ht="19.5" hidden="1" customHeight="1">
      <c r="A114" s="453">
        <v>2</v>
      </c>
      <c r="B114" s="435">
        <v>1</v>
      </c>
      <c r="C114" s="435" t="s">
        <v>45</v>
      </c>
      <c r="D114" s="92">
        <v>5</v>
      </c>
      <c r="E114" s="92">
        <v>2</v>
      </c>
      <c r="F114" s="367" t="s">
        <v>43</v>
      </c>
      <c r="G114" s="454">
        <f>'D.2-Penj-APBDesa'!K863</f>
        <v>0</v>
      </c>
      <c r="H114" s="77"/>
      <c r="I114" s="408"/>
      <c r="J114" s="408"/>
      <c r="K114" s="408"/>
      <c r="L114" s="408"/>
      <c r="M114" s="408"/>
      <c r="N114" s="408"/>
      <c r="O114" s="408"/>
      <c r="P114" s="408"/>
      <c r="Q114" s="408"/>
      <c r="R114" s="408"/>
      <c r="S114" s="408"/>
      <c r="T114" s="408"/>
      <c r="U114" s="408"/>
      <c r="V114" s="80"/>
      <c r="W114" s="80"/>
      <c r="X114" s="80"/>
      <c r="AC114" s="80"/>
      <c r="AD114" s="80"/>
    </row>
    <row r="115" spans="1:30" s="80" customFormat="1" ht="64.5" hidden="1" customHeight="1">
      <c r="A115" s="423">
        <v>2</v>
      </c>
      <c r="B115" s="424">
        <v>1</v>
      </c>
      <c r="C115" s="424" t="s">
        <v>49</v>
      </c>
      <c r="D115" s="418"/>
      <c r="E115" s="418"/>
      <c r="F115" s="433" t="s">
        <v>347</v>
      </c>
      <c r="G115" s="426">
        <f>G116</f>
        <v>0</v>
      </c>
      <c r="H115" s="79"/>
      <c r="I115" s="407"/>
      <c r="J115" s="407"/>
      <c r="K115" s="407"/>
      <c r="L115" s="407"/>
      <c r="M115" s="407"/>
      <c r="N115" s="407"/>
      <c r="O115" s="407"/>
      <c r="P115" s="407"/>
      <c r="Q115" s="407"/>
      <c r="R115" s="407"/>
      <c r="S115" s="407"/>
      <c r="T115" s="407"/>
      <c r="U115" s="407"/>
      <c r="AC115" s="78"/>
      <c r="AD115" s="78"/>
    </row>
    <row r="116" spans="1:30" ht="19.5" hidden="1" customHeight="1">
      <c r="A116" s="453">
        <v>2</v>
      </c>
      <c r="B116" s="435">
        <v>1</v>
      </c>
      <c r="C116" s="435" t="s">
        <v>49</v>
      </c>
      <c r="D116" s="92">
        <v>5</v>
      </c>
      <c r="E116" s="92">
        <v>3</v>
      </c>
      <c r="F116" s="367" t="s">
        <v>55</v>
      </c>
      <c r="G116" s="454">
        <f>'D.2-Penj-APBDesa'!K870</f>
        <v>0</v>
      </c>
      <c r="H116" s="77"/>
      <c r="I116" s="408"/>
      <c r="J116" s="408"/>
      <c r="K116" s="408"/>
      <c r="L116" s="408"/>
      <c r="M116" s="408"/>
      <c r="N116" s="408"/>
      <c r="O116" s="408"/>
      <c r="P116" s="408"/>
      <c r="Q116" s="408"/>
      <c r="R116" s="408"/>
      <c r="S116" s="408"/>
      <c r="T116" s="408"/>
      <c r="U116" s="408"/>
      <c r="V116" s="80"/>
      <c r="W116" s="80"/>
      <c r="X116" s="80"/>
      <c r="AC116" s="80"/>
      <c r="AD116" s="80"/>
    </row>
    <row r="117" spans="1:30" s="80" customFormat="1" ht="33.75" customHeight="1" collapsed="1">
      <c r="A117" s="423">
        <v>2</v>
      </c>
      <c r="B117" s="424">
        <v>1</v>
      </c>
      <c r="C117" s="424" t="s">
        <v>51</v>
      </c>
      <c r="D117" s="418"/>
      <c r="E117" s="418"/>
      <c r="F117" s="433" t="s">
        <v>348</v>
      </c>
      <c r="G117" s="426">
        <f>G118</f>
        <v>10000000</v>
      </c>
      <c r="H117" s="79" t="s">
        <v>832</v>
      </c>
      <c r="I117" s="407"/>
      <c r="J117" s="407"/>
      <c r="K117" s="407"/>
      <c r="L117" s="407"/>
      <c r="M117" s="407"/>
      <c r="N117" s="407"/>
      <c r="O117" s="407"/>
      <c r="P117" s="407"/>
      <c r="Q117" s="407"/>
      <c r="R117" s="407"/>
      <c r="S117" s="407"/>
      <c r="T117" s="407"/>
      <c r="U117" s="407"/>
      <c r="V117" s="78"/>
      <c r="W117" s="78"/>
      <c r="X117" s="78"/>
      <c r="AC117" s="78"/>
      <c r="AD117" s="78"/>
    </row>
    <row r="118" spans="1:30" ht="19.5" customHeight="1">
      <c r="A118" s="453">
        <v>2</v>
      </c>
      <c r="B118" s="435">
        <v>1</v>
      </c>
      <c r="C118" s="435" t="s">
        <v>51</v>
      </c>
      <c r="D118" s="92">
        <v>5</v>
      </c>
      <c r="E118" s="92">
        <v>3</v>
      </c>
      <c r="F118" s="367" t="s">
        <v>55</v>
      </c>
      <c r="G118" s="454">
        <v>10000000</v>
      </c>
      <c r="H118" s="77"/>
      <c r="I118" s="408"/>
      <c r="J118" s="408"/>
      <c r="K118" s="408"/>
      <c r="L118" s="408"/>
      <c r="M118" s="472">
        <v>10000000</v>
      </c>
      <c r="N118" s="486"/>
      <c r="O118" s="408"/>
      <c r="P118" s="408"/>
      <c r="Q118" s="408"/>
      <c r="R118" s="408"/>
      <c r="S118" s="408"/>
      <c r="T118" s="408"/>
      <c r="U118" s="486">
        <f>SUM(I118:T118)</f>
        <v>10000000</v>
      </c>
      <c r="V118" s="80"/>
      <c r="W118" s="80"/>
      <c r="X118" s="80"/>
      <c r="AC118" s="80"/>
      <c r="AD118" s="80"/>
    </row>
    <row r="119" spans="1:30" s="80" customFormat="1" ht="39.75" hidden="1" customHeight="1">
      <c r="A119" s="423">
        <v>2</v>
      </c>
      <c r="B119" s="424">
        <v>1</v>
      </c>
      <c r="C119" s="424" t="s">
        <v>73</v>
      </c>
      <c r="D119" s="418"/>
      <c r="E119" s="418"/>
      <c r="F119" s="433" t="s">
        <v>603</v>
      </c>
      <c r="G119" s="426">
        <f>G120+G121</f>
        <v>0</v>
      </c>
      <c r="H119" s="79"/>
      <c r="I119" s="407"/>
      <c r="J119" s="407"/>
      <c r="K119" s="407"/>
      <c r="L119" s="407"/>
      <c r="M119" s="407"/>
      <c r="N119" s="407"/>
      <c r="O119" s="407"/>
      <c r="P119" s="407"/>
      <c r="Q119" s="407"/>
      <c r="R119" s="407"/>
      <c r="S119" s="407"/>
      <c r="T119" s="407"/>
      <c r="U119" s="407"/>
      <c r="V119" s="78"/>
      <c r="W119" s="78"/>
      <c r="X119" s="78"/>
      <c r="AC119" s="78"/>
      <c r="AD119" s="78"/>
    </row>
    <row r="120" spans="1:30" ht="19.5" hidden="1" customHeight="1">
      <c r="A120" s="453">
        <v>2</v>
      </c>
      <c r="B120" s="435">
        <v>1</v>
      </c>
      <c r="C120" s="435" t="s">
        <v>73</v>
      </c>
      <c r="D120" s="92">
        <v>5</v>
      </c>
      <c r="E120" s="92">
        <v>2</v>
      </c>
      <c r="F120" s="367" t="s">
        <v>43</v>
      </c>
      <c r="G120" s="454">
        <f>'D.2-Penj-APBDesa'!K906</f>
        <v>0</v>
      </c>
      <c r="H120" s="77"/>
      <c r="I120" s="408"/>
      <c r="J120" s="408"/>
      <c r="K120" s="408"/>
      <c r="L120" s="408"/>
      <c r="M120" s="408"/>
      <c r="N120" s="408"/>
      <c r="O120" s="408"/>
      <c r="P120" s="408"/>
      <c r="Q120" s="408"/>
      <c r="R120" s="408"/>
      <c r="S120" s="408"/>
      <c r="T120" s="408"/>
      <c r="U120" s="408"/>
      <c r="V120" s="80"/>
      <c r="W120" s="80"/>
      <c r="X120" s="80"/>
      <c r="AC120" s="80"/>
      <c r="AD120" s="80"/>
    </row>
    <row r="121" spans="1:30" ht="19.5" hidden="1" customHeight="1">
      <c r="A121" s="453">
        <v>2</v>
      </c>
      <c r="B121" s="435">
        <v>1</v>
      </c>
      <c r="C121" s="435" t="s">
        <v>73</v>
      </c>
      <c r="D121" s="92">
        <v>5</v>
      </c>
      <c r="E121" s="92">
        <v>3</v>
      </c>
      <c r="F121" s="367" t="s">
        <v>55</v>
      </c>
      <c r="G121" s="454">
        <f>'D.2-Penj-APBDesa'!K921</f>
        <v>0</v>
      </c>
      <c r="H121" s="77"/>
      <c r="I121" s="408"/>
      <c r="J121" s="408"/>
      <c r="K121" s="408"/>
      <c r="L121" s="408"/>
      <c r="M121" s="408"/>
      <c r="N121" s="408"/>
      <c r="O121" s="408"/>
      <c r="P121" s="408"/>
      <c r="Q121" s="408"/>
      <c r="R121" s="408"/>
      <c r="S121" s="408"/>
      <c r="T121" s="408"/>
      <c r="U121" s="408"/>
    </row>
    <row r="122" spans="1:30" s="80" customFormat="1" ht="19.5" hidden="1" customHeight="1">
      <c r="A122" s="423">
        <v>2</v>
      </c>
      <c r="B122" s="424">
        <v>1</v>
      </c>
      <c r="C122" s="424" t="s">
        <v>75</v>
      </c>
      <c r="D122" s="418"/>
      <c r="E122" s="418"/>
      <c r="F122" s="425" t="s">
        <v>350</v>
      </c>
      <c r="G122" s="426">
        <f>G123+G124</f>
        <v>0</v>
      </c>
      <c r="H122" s="79"/>
      <c r="I122" s="407"/>
      <c r="J122" s="407"/>
      <c r="K122" s="407"/>
      <c r="L122" s="407"/>
      <c r="M122" s="407"/>
      <c r="N122" s="407"/>
      <c r="O122" s="407"/>
      <c r="P122" s="407"/>
      <c r="Q122" s="407"/>
      <c r="R122" s="407"/>
      <c r="S122" s="407"/>
      <c r="T122" s="407"/>
      <c r="U122" s="407"/>
      <c r="AC122" s="78"/>
      <c r="AD122" s="78"/>
    </row>
    <row r="123" spans="1:30" ht="19.5" hidden="1" customHeight="1">
      <c r="A123" s="453">
        <v>2</v>
      </c>
      <c r="B123" s="435">
        <v>1</v>
      </c>
      <c r="C123" s="435" t="s">
        <v>75</v>
      </c>
      <c r="D123" s="92">
        <v>5</v>
      </c>
      <c r="E123" s="92">
        <v>2</v>
      </c>
      <c r="F123" s="367" t="s">
        <v>43</v>
      </c>
      <c r="G123" s="454">
        <f>'D.2-Penj-APBDesa'!K925</f>
        <v>0</v>
      </c>
      <c r="H123" s="77"/>
      <c r="I123" s="408"/>
      <c r="J123" s="408"/>
      <c r="K123" s="408"/>
      <c r="L123" s="408"/>
      <c r="M123" s="408"/>
      <c r="N123" s="408"/>
      <c r="O123" s="408"/>
      <c r="P123" s="408"/>
      <c r="Q123" s="408"/>
      <c r="R123" s="408"/>
      <c r="S123" s="408"/>
      <c r="T123" s="408"/>
      <c r="U123" s="408"/>
      <c r="AC123" s="80"/>
      <c r="AD123" s="80"/>
    </row>
    <row r="124" spans="1:30" ht="19.5" hidden="1" customHeight="1">
      <c r="A124" s="453">
        <v>2</v>
      </c>
      <c r="B124" s="435">
        <v>1</v>
      </c>
      <c r="C124" s="435" t="s">
        <v>75</v>
      </c>
      <c r="D124" s="92">
        <v>5</v>
      </c>
      <c r="E124" s="92">
        <v>3</v>
      </c>
      <c r="F124" s="367" t="s">
        <v>55</v>
      </c>
      <c r="G124" s="454">
        <f>'D.2-Penj-APBDesa'!K939</f>
        <v>0</v>
      </c>
      <c r="H124" s="77"/>
      <c r="I124" s="408"/>
      <c r="J124" s="408"/>
      <c r="K124" s="408"/>
      <c r="L124" s="408"/>
      <c r="M124" s="408"/>
      <c r="N124" s="408"/>
      <c r="O124" s="408"/>
      <c r="P124" s="408"/>
      <c r="Q124" s="408"/>
      <c r="R124" s="408"/>
      <c r="S124" s="408"/>
      <c r="T124" s="408"/>
      <c r="U124" s="408"/>
    </row>
    <row r="125" spans="1:30" s="80" customFormat="1" ht="19.5" hidden="1" customHeight="1">
      <c r="A125" s="423">
        <v>2</v>
      </c>
      <c r="B125" s="424">
        <v>1</v>
      </c>
      <c r="C125" s="424" t="s">
        <v>77</v>
      </c>
      <c r="D125" s="418"/>
      <c r="E125" s="418"/>
      <c r="F125" s="425" t="s">
        <v>351</v>
      </c>
      <c r="G125" s="382">
        <f>G126</f>
        <v>0</v>
      </c>
      <c r="H125" s="79"/>
      <c r="I125" s="407"/>
      <c r="J125" s="407"/>
      <c r="K125" s="407"/>
      <c r="L125" s="407"/>
      <c r="M125" s="407"/>
      <c r="N125" s="407"/>
      <c r="O125" s="407"/>
      <c r="P125" s="407"/>
      <c r="Q125" s="407"/>
      <c r="R125" s="407"/>
      <c r="S125" s="407"/>
      <c r="T125" s="407"/>
      <c r="U125" s="407"/>
      <c r="AC125" s="78"/>
      <c r="AD125" s="78"/>
    </row>
    <row r="126" spans="1:30" ht="19.5" hidden="1" customHeight="1">
      <c r="A126" s="423">
        <v>2</v>
      </c>
      <c r="B126" s="424">
        <v>1</v>
      </c>
      <c r="C126" s="424" t="s">
        <v>77</v>
      </c>
      <c r="D126" s="92">
        <v>5</v>
      </c>
      <c r="E126" s="92">
        <v>2</v>
      </c>
      <c r="F126" s="367" t="s">
        <v>43</v>
      </c>
      <c r="G126" s="454">
        <f>'D.2-Penj-APBDesa'!K943</f>
        <v>0</v>
      </c>
      <c r="H126" s="77"/>
      <c r="I126" s="408"/>
      <c r="J126" s="408"/>
      <c r="K126" s="408"/>
      <c r="L126" s="408"/>
      <c r="M126" s="408"/>
      <c r="N126" s="408"/>
      <c r="O126" s="408"/>
      <c r="P126" s="408"/>
      <c r="Q126" s="408"/>
      <c r="R126" s="408"/>
      <c r="S126" s="408"/>
      <c r="T126" s="408"/>
      <c r="U126" s="408"/>
      <c r="AC126" s="80"/>
      <c r="AD126" s="80"/>
    </row>
    <row r="127" spans="1:30" s="80" customFormat="1" ht="19.5" hidden="1" customHeight="1">
      <c r="A127" s="423">
        <v>2</v>
      </c>
      <c r="B127" s="424">
        <v>1</v>
      </c>
      <c r="C127" s="424" t="s">
        <v>585</v>
      </c>
      <c r="D127" s="418"/>
      <c r="E127" s="418"/>
      <c r="F127" s="433" t="s">
        <v>604</v>
      </c>
      <c r="G127" s="426">
        <f>G128+G129</f>
        <v>0</v>
      </c>
      <c r="H127" s="79"/>
      <c r="I127" s="407"/>
      <c r="J127" s="407"/>
      <c r="K127" s="407"/>
      <c r="L127" s="407"/>
      <c r="M127" s="407"/>
      <c r="N127" s="407"/>
      <c r="O127" s="407"/>
      <c r="P127" s="407"/>
      <c r="Q127" s="407"/>
      <c r="R127" s="407"/>
      <c r="S127" s="407"/>
      <c r="T127" s="407"/>
      <c r="U127" s="407"/>
      <c r="V127" s="78"/>
      <c r="W127" s="78"/>
      <c r="X127" s="78"/>
      <c r="AC127" s="78"/>
      <c r="AD127" s="78"/>
    </row>
    <row r="128" spans="1:30" ht="19.5" hidden="1" customHeight="1">
      <c r="A128" s="453">
        <v>2</v>
      </c>
      <c r="B128" s="435">
        <v>1</v>
      </c>
      <c r="C128" s="435" t="s">
        <v>585</v>
      </c>
      <c r="D128" s="92">
        <v>5</v>
      </c>
      <c r="E128" s="92">
        <v>2</v>
      </c>
      <c r="F128" s="367" t="s">
        <v>43</v>
      </c>
      <c r="G128" s="454">
        <f>'D.2-Penj-APBDesa'!K947</f>
        <v>0</v>
      </c>
      <c r="H128" s="77"/>
      <c r="I128" s="408"/>
      <c r="J128" s="408"/>
      <c r="K128" s="408"/>
      <c r="L128" s="408"/>
      <c r="M128" s="408"/>
      <c r="N128" s="408"/>
      <c r="O128" s="408"/>
      <c r="P128" s="408"/>
      <c r="Q128" s="408"/>
      <c r="R128" s="408"/>
      <c r="S128" s="408"/>
      <c r="T128" s="408"/>
      <c r="U128" s="408"/>
      <c r="V128" s="80"/>
      <c r="W128" s="80"/>
      <c r="X128" s="80"/>
      <c r="AC128" s="80"/>
      <c r="AD128" s="80"/>
    </row>
    <row r="129" spans="1:30" ht="19.5" hidden="1" customHeight="1">
      <c r="A129" s="453">
        <v>2</v>
      </c>
      <c r="B129" s="435">
        <v>1</v>
      </c>
      <c r="C129" s="435" t="s">
        <v>585</v>
      </c>
      <c r="D129" s="92">
        <v>5</v>
      </c>
      <c r="E129" s="92">
        <v>3</v>
      </c>
      <c r="F129" s="367" t="s">
        <v>55</v>
      </c>
      <c r="G129" s="454">
        <f>'D.2-Penj-APBDesa'!K966</f>
        <v>0</v>
      </c>
      <c r="H129" s="77"/>
      <c r="I129" s="408"/>
      <c r="J129" s="408"/>
      <c r="K129" s="408"/>
      <c r="L129" s="408"/>
      <c r="M129" s="408"/>
      <c r="N129" s="408"/>
      <c r="O129" s="408"/>
      <c r="P129" s="408"/>
      <c r="Q129" s="408"/>
      <c r="R129" s="408"/>
      <c r="S129" s="408"/>
      <c r="T129" s="408"/>
      <c r="U129" s="408"/>
    </row>
    <row r="130" spans="1:30" s="74" customFormat="1" ht="19.5" customHeight="1" collapsed="1">
      <c r="A130" s="455">
        <v>2</v>
      </c>
      <c r="B130" s="444">
        <v>2</v>
      </c>
      <c r="C130" s="444"/>
      <c r="D130" s="380"/>
      <c r="E130" s="380"/>
      <c r="F130" s="456" t="s">
        <v>352</v>
      </c>
      <c r="G130" s="457">
        <f>G131+G134+G137+G139+G141+G143+G145+G147+G149+G151</f>
        <v>30000000</v>
      </c>
      <c r="H130" s="73"/>
      <c r="I130" s="405"/>
      <c r="J130" s="405"/>
      <c r="K130" s="405"/>
      <c r="L130" s="405"/>
      <c r="M130" s="405"/>
      <c r="N130" s="405"/>
      <c r="O130" s="405"/>
      <c r="P130" s="405"/>
      <c r="Q130" s="405"/>
      <c r="R130" s="405"/>
      <c r="S130" s="405"/>
      <c r="T130" s="405"/>
      <c r="U130" s="405"/>
      <c r="V130" s="80"/>
      <c r="W130" s="80"/>
      <c r="X130" s="80"/>
      <c r="AC130" s="78"/>
      <c r="AD130" s="78"/>
    </row>
    <row r="131" spans="1:30" s="80" customFormat="1" ht="62.25" hidden="1" customHeight="1">
      <c r="A131" s="423">
        <v>2</v>
      </c>
      <c r="B131" s="424">
        <v>2</v>
      </c>
      <c r="C131" s="424" t="s">
        <v>34</v>
      </c>
      <c r="D131" s="418"/>
      <c r="E131" s="418"/>
      <c r="F131" s="433" t="s">
        <v>605</v>
      </c>
      <c r="G131" s="426">
        <f>G132</f>
        <v>0</v>
      </c>
      <c r="H131" s="79"/>
      <c r="I131" s="407"/>
      <c r="J131" s="407"/>
      <c r="K131" s="407"/>
      <c r="L131" s="407"/>
      <c r="M131" s="407"/>
      <c r="N131" s="407"/>
      <c r="O131" s="407"/>
      <c r="P131" s="407"/>
      <c r="Q131" s="407"/>
      <c r="R131" s="407"/>
      <c r="S131" s="407"/>
      <c r="T131" s="407"/>
      <c r="U131" s="407"/>
      <c r="V131" s="78"/>
      <c r="W131" s="78"/>
      <c r="X131" s="78"/>
      <c r="AC131" s="74"/>
      <c r="AD131" s="74"/>
    </row>
    <row r="132" spans="1:30" ht="19.5" hidden="1" customHeight="1">
      <c r="A132" s="453">
        <v>2</v>
      </c>
      <c r="B132" s="435">
        <v>2</v>
      </c>
      <c r="C132" s="435" t="s">
        <v>34</v>
      </c>
      <c r="D132" s="92">
        <v>5</v>
      </c>
      <c r="E132" s="92">
        <v>2</v>
      </c>
      <c r="F132" s="367" t="s">
        <v>43</v>
      </c>
      <c r="G132" s="454">
        <f>'D.2-Penj-APBDesa'!K975</f>
        <v>0</v>
      </c>
      <c r="H132" s="77"/>
      <c r="I132" s="408"/>
      <c r="J132" s="408"/>
      <c r="K132" s="408"/>
      <c r="L132" s="408"/>
      <c r="M132" s="408"/>
      <c r="N132" s="408"/>
      <c r="O132" s="408"/>
      <c r="P132" s="408"/>
      <c r="Q132" s="408"/>
      <c r="R132" s="408"/>
      <c r="S132" s="408"/>
      <c r="T132" s="408"/>
      <c r="U132" s="408"/>
      <c r="AC132" s="80"/>
      <c r="AD132" s="80"/>
    </row>
    <row r="133" spans="1:30" ht="19.5" hidden="1" customHeight="1">
      <c r="A133" s="453">
        <v>2</v>
      </c>
      <c r="B133" s="435">
        <v>2</v>
      </c>
      <c r="C133" s="435" t="s">
        <v>34</v>
      </c>
      <c r="D133" s="92">
        <v>5</v>
      </c>
      <c r="E133" s="92">
        <v>3</v>
      </c>
      <c r="F133" s="367" t="s">
        <v>55</v>
      </c>
      <c r="G133" s="454">
        <f>'D.2-Penj-APBDesa'!K1013</f>
        <v>0</v>
      </c>
      <c r="H133" s="77"/>
      <c r="I133" s="408"/>
      <c r="J133" s="408"/>
      <c r="K133" s="408"/>
      <c r="L133" s="408"/>
      <c r="M133" s="408"/>
      <c r="N133" s="408"/>
      <c r="O133" s="408"/>
      <c r="P133" s="408"/>
      <c r="Q133" s="408"/>
      <c r="R133" s="408"/>
      <c r="S133" s="408"/>
      <c r="T133" s="408"/>
      <c r="U133" s="408"/>
      <c r="V133" s="74"/>
      <c r="W133" s="74"/>
      <c r="X133" s="74"/>
    </row>
    <row r="134" spans="1:30" s="80" customFormat="1" ht="31.5" customHeight="1" collapsed="1">
      <c r="A134" s="423">
        <v>2</v>
      </c>
      <c r="B134" s="424">
        <v>2</v>
      </c>
      <c r="C134" s="424" t="s">
        <v>37</v>
      </c>
      <c r="D134" s="418"/>
      <c r="E134" s="418"/>
      <c r="F134" s="433" t="s">
        <v>606</v>
      </c>
      <c r="G134" s="426">
        <f>G136+G135</f>
        <v>30000000</v>
      </c>
      <c r="H134" s="79" t="s">
        <v>48</v>
      </c>
      <c r="I134" s="407"/>
      <c r="J134" s="407"/>
      <c r="K134" s="407"/>
      <c r="L134" s="407"/>
      <c r="M134" s="407"/>
      <c r="N134" s="407"/>
      <c r="O134" s="407"/>
      <c r="P134" s="407"/>
      <c r="Q134" s="407"/>
      <c r="R134" s="407"/>
      <c r="S134" s="407"/>
      <c r="T134" s="407"/>
      <c r="U134" s="407"/>
      <c r="AC134" s="78"/>
      <c r="AD134" s="78"/>
    </row>
    <row r="135" spans="1:30" ht="19.5" customHeight="1">
      <c r="A135" s="453">
        <v>2</v>
      </c>
      <c r="B135" s="435">
        <v>2</v>
      </c>
      <c r="C135" s="435" t="s">
        <v>37</v>
      </c>
      <c r="D135" s="92">
        <v>5</v>
      </c>
      <c r="E135" s="92">
        <v>2</v>
      </c>
      <c r="F135" s="367" t="s">
        <v>43</v>
      </c>
      <c r="G135" s="454">
        <v>30000000</v>
      </c>
      <c r="H135" s="77"/>
      <c r="I135" s="666" t="e">
        <f>'2.2.2'!#REF!</f>
        <v>#REF!</v>
      </c>
      <c r="J135" s="666" t="e">
        <f>'2.2.2'!#REF!</f>
        <v>#REF!</v>
      </c>
      <c r="K135" s="666" t="e">
        <f>'2.2.2'!#REF!</f>
        <v>#REF!</v>
      </c>
      <c r="L135" s="666" t="e">
        <f>'2.2.2'!#REF!</f>
        <v>#REF!</v>
      </c>
      <c r="M135" s="666" t="e">
        <f>'2.2.2'!#REF!</f>
        <v>#REF!</v>
      </c>
      <c r="N135" s="666" t="e">
        <f>'2.2.2'!#REF!</f>
        <v>#REF!</v>
      </c>
      <c r="O135" s="496" t="e">
        <f>'2.2.2'!#REF!</f>
        <v>#REF!</v>
      </c>
      <c r="P135" s="496" t="e">
        <f>'2.2.2'!#REF!</f>
        <v>#REF!</v>
      </c>
      <c r="Q135" s="496" t="e">
        <f>'2.2.2'!#REF!</f>
        <v>#REF!</v>
      </c>
      <c r="R135" s="496" t="e">
        <f>'2.2.2'!#REF!</f>
        <v>#REF!</v>
      </c>
      <c r="S135" s="496" t="e">
        <f>'2.2.2'!#REF!</f>
        <v>#REF!</v>
      </c>
      <c r="T135" s="496" t="e">
        <f>'2.2.2'!#REF!</f>
        <v>#REF!</v>
      </c>
      <c r="U135" s="486" t="e">
        <f>SUM(I135:T135)</f>
        <v>#REF!</v>
      </c>
      <c r="AC135" s="80"/>
      <c r="AD135" s="80"/>
    </row>
    <row r="136" spans="1:30" ht="19.5" customHeight="1">
      <c r="A136" s="453">
        <v>2</v>
      </c>
      <c r="B136" s="435">
        <v>2</v>
      </c>
      <c r="C136" s="435" t="s">
        <v>37</v>
      </c>
      <c r="D136" s="92">
        <v>5</v>
      </c>
      <c r="E136" s="92">
        <v>3</v>
      </c>
      <c r="F136" s="367" t="s">
        <v>55</v>
      </c>
      <c r="G136" s="454">
        <f>'D.2-Penj-APBDesa'!K1036</f>
        <v>0</v>
      </c>
      <c r="H136" s="77"/>
      <c r="I136" s="408"/>
      <c r="J136" s="408"/>
      <c r="K136" s="408"/>
      <c r="L136" s="408"/>
      <c r="M136" s="408"/>
      <c r="N136" s="408"/>
      <c r="O136" s="408"/>
      <c r="P136" s="408"/>
      <c r="Q136" s="408"/>
      <c r="R136" s="408"/>
      <c r="S136" s="408"/>
      <c r="T136" s="408"/>
      <c r="U136" s="408"/>
    </row>
    <row r="137" spans="1:30" s="80" customFormat="1" ht="43.5" hidden="1" customHeight="1">
      <c r="A137" s="423">
        <v>2</v>
      </c>
      <c r="B137" s="424">
        <v>2</v>
      </c>
      <c r="C137" s="424" t="s">
        <v>39</v>
      </c>
      <c r="D137" s="418"/>
      <c r="E137" s="418"/>
      <c r="F137" s="433" t="s">
        <v>607</v>
      </c>
      <c r="G137" s="426">
        <f>G138</f>
        <v>0</v>
      </c>
      <c r="H137" s="79"/>
      <c r="I137" s="407"/>
      <c r="J137" s="407"/>
      <c r="K137" s="407"/>
      <c r="L137" s="407"/>
      <c r="M137" s="407"/>
      <c r="N137" s="407"/>
      <c r="O137" s="407"/>
      <c r="P137" s="407"/>
      <c r="Q137" s="407"/>
      <c r="R137" s="407"/>
      <c r="S137" s="407"/>
      <c r="T137" s="407"/>
      <c r="U137" s="407"/>
      <c r="AC137" s="78"/>
      <c r="AD137" s="78"/>
    </row>
    <row r="138" spans="1:30" ht="19.5" hidden="1" customHeight="1">
      <c r="A138" s="453">
        <v>2</v>
      </c>
      <c r="B138" s="435">
        <v>2</v>
      </c>
      <c r="C138" s="435" t="s">
        <v>39</v>
      </c>
      <c r="D138" s="92">
        <v>5</v>
      </c>
      <c r="E138" s="92">
        <v>2</v>
      </c>
      <c r="F138" s="367" t="s">
        <v>43</v>
      </c>
      <c r="G138" s="454">
        <f>'D.2-Penj-APBDesa'!K1041</f>
        <v>0</v>
      </c>
      <c r="H138" s="77"/>
      <c r="I138" s="408"/>
      <c r="J138" s="408"/>
      <c r="K138" s="408"/>
      <c r="L138" s="408"/>
      <c r="M138" s="408"/>
      <c r="N138" s="408"/>
      <c r="O138" s="408"/>
      <c r="P138" s="408"/>
      <c r="Q138" s="408"/>
      <c r="R138" s="408"/>
      <c r="S138" s="408"/>
      <c r="T138" s="408"/>
      <c r="U138" s="408"/>
      <c r="AC138" s="80"/>
      <c r="AD138" s="80"/>
    </row>
    <row r="139" spans="1:30" s="80" customFormat="1" ht="19.5" hidden="1" customHeight="1">
      <c r="A139" s="423">
        <v>2</v>
      </c>
      <c r="B139" s="424">
        <v>2</v>
      </c>
      <c r="C139" s="424" t="s">
        <v>41</v>
      </c>
      <c r="D139" s="418"/>
      <c r="E139" s="418"/>
      <c r="F139" s="433" t="s">
        <v>356</v>
      </c>
      <c r="G139" s="426">
        <f>G140</f>
        <v>0</v>
      </c>
      <c r="H139" s="79"/>
      <c r="I139" s="407"/>
      <c r="J139" s="407"/>
      <c r="K139" s="407"/>
      <c r="L139" s="407"/>
      <c r="M139" s="407"/>
      <c r="N139" s="407"/>
      <c r="O139" s="407"/>
      <c r="P139" s="407"/>
      <c r="Q139" s="407"/>
      <c r="R139" s="407"/>
      <c r="S139" s="407"/>
      <c r="T139" s="407"/>
      <c r="U139" s="407"/>
      <c r="V139" s="78"/>
      <c r="W139" s="78"/>
      <c r="X139" s="78"/>
      <c r="AC139" s="78"/>
      <c r="AD139" s="78"/>
    </row>
    <row r="140" spans="1:30" ht="19.5" hidden="1" customHeight="1">
      <c r="A140" s="453">
        <v>2</v>
      </c>
      <c r="B140" s="435">
        <v>2</v>
      </c>
      <c r="C140" s="435" t="s">
        <v>41</v>
      </c>
      <c r="D140" s="92">
        <v>5</v>
      </c>
      <c r="E140" s="92">
        <v>2</v>
      </c>
      <c r="F140" s="367" t="s">
        <v>43</v>
      </c>
      <c r="G140" s="454">
        <f>'D.2-Penj-APBDesa'!K1064</f>
        <v>0</v>
      </c>
      <c r="H140" s="77"/>
      <c r="I140" s="408"/>
      <c r="J140" s="408"/>
      <c r="K140" s="408"/>
      <c r="L140" s="408"/>
      <c r="M140" s="408"/>
      <c r="N140" s="408"/>
      <c r="O140" s="408"/>
      <c r="P140" s="408"/>
      <c r="Q140" s="408"/>
      <c r="R140" s="408"/>
      <c r="S140" s="408"/>
      <c r="T140" s="408"/>
      <c r="U140" s="408"/>
      <c r="V140" s="80"/>
      <c r="W140" s="80"/>
      <c r="X140" s="80"/>
      <c r="AC140" s="80"/>
      <c r="AD140" s="80"/>
    </row>
    <row r="141" spans="1:30" s="80" customFormat="1" ht="19.5" hidden="1" customHeight="1">
      <c r="A141" s="423">
        <v>2</v>
      </c>
      <c r="B141" s="424">
        <v>2</v>
      </c>
      <c r="C141" s="424" t="s">
        <v>45</v>
      </c>
      <c r="D141" s="418"/>
      <c r="E141" s="418"/>
      <c r="F141" s="433" t="s">
        <v>357</v>
      </c>
      <c r="G141" s="426">
        <f>G142</f>
        <v>0</v>
      </c>
      <c r="H141" s="79"/>
      <c r="I141" s="407"/>
      <c r="J141" s="407"/>
      <c r="K141" s="407"/>
      <c r="L141" s="407"/>
      <c r="M141" s="407"/>
      <c r="N141" s="407"/>
      <c r="O141" s="407"/>
      <c r="P141" s="407"/>
      <c r="Q141" s="407"/>
      <c r="R141" s="407"/>
      <c r="S141" s="407"/>
      <c r="T141" s="407"/>
      <c r="U141" s="407"/>
      <c r="V141" s="78"/>
      <c r="W141" s="78"/>
      <c r="X141" s="78"/>
      <c r="AC141" s="78"/>
      <c r="AD141" s="78"/>
    </row>
    <row r="142" spans="1:30" ht="19.5" hidden="1" customHeight="1">
      <c r="A142" s="453">
        <v>2</v>
      </c>
      <c r="B142" s="435">
        <v>2</v>
      </c>
      <c r="C142" s="435" t="s">
        <v>45</v>
      </c>
      <c r="D142" s="92">
        <v>5</v>
      </c>
      <c r="E142" s="92">
        <v>2</v>
      </c>
      <c r="F142" s="367" t="s">
        <v>43</v>
      </c>
      <c r="G142" s="454">
        <f>'D.2-Penj-APBDesa'!K1101</f>
        <v>0</v>
      </c>
      <c r="H142" s="77"/>
      <c r="I142" s="408"/>
      <c r="J142" s="408"/>
      <c r="K142" s="408"/>
      <c r="L142" s="408"/>
      <c r="M142" s="408"/>
      <c r="N142" s="408"/>
      <c r="O142" s="408"/>
      <c r="P142" s="408"/>
      <c r="Q142" s="408"/>
      <c r="R142" s="408"/>
      <c r="S142" s="408"/>
      <c r="T142" s="408"/>
      <c r="U142" s="408"/>
      <c r="V142" s="80"/>
      <c r="W142" s="80"/>
      <c r="X142" s="80"/>
      <c r="AC142" s="80"/>
      <c r="AD142" s="80"/>
    </row>
    <row r="143" spans="1:30" s="80" customFormat="1" ht="19.5" hidden="1" customHeight="1">
      <c r="A143" s="423">
        <v>2</v>
      </c>
      <c r="B143" s="424">
        <v>2</v>
      </c>
      <c r="C143" s="424" t="s">
        <v>49</v>
      </c>
      <c r="D143" s="418"/>
      <c r="E143" s="418"/>
      <c r="F143" s="433" t="s">
        <v>358</v>
      </c>
      <c r="G143" s="426">
        <f>G144</f>
        <v>0</v>
      </c>
      <c r="H143" s="79"/>
      <c r="I143" s="407"/>
      <c r="J143" s="407"/>
      <c r="K143" s="407"/>
      <c r="L143" s="407"/>
      <c r="M143" s="407"/>
      <c r="N143" s="407"/>
      <c r="O143" s="407"/>
      <c r="P143" s="407"/>
      <c r="Q143" s="407"/>
      <c r="R143" s="407"/>
      <c r="S143" s="407"/>
      <c r="T143" s="407"/>
      <c r="U143" s="407"/>
      <c r="V143" s="78"/>
      <c r="W143" s="78"/>
      <c r="X143" s="78"/>
      <c r="AC143" s="78"/>
      <c r="AD143" s="78"/>
    </row>
    <row r="144" spans="1:30" ht="19.5" hidden="1" customHeight="1">
      <c r="A144" s="453">
        <v>2</v>
      </c>
      <c r="B144" s="435">
        <v>2</v>
      </c>
      <c r="C144" s="435" t="s">
        <v>49</v>
      </c>
      <c r="D144" s="92">
        <v>5</v>
      </c>
      <c r="E144" s="92">
        <v>2</v>
      </c>
      <c r="F144" s="367" t="s">
        <v>43</v>
      </c>
      <c r="G144" s="454">
        <f>'D.2-Penj-APBDesa'!K1122</f>
        <v>0</v>
      </c>
      <c r="H144" s="77"/>
      <c r="I144" s="408"/>
      <c r="J144" s="408"/>
      <c r="K144" s="408"/>
      <c r="L144" s="408"/>
      <c r="M144" s="408"/>
      <c r="N144" s="408"/>
      <c r="O144" s="408"/>
      <c r="P144" s="408"/>
      <c r="Q144" s="408"/>
      <c r="R144" s="408"/>
      <c r="S144" s="408"/>
      <c r="T144" s="408"/>
      <c r="U144" s="408"/>
      <c r="V144" s="80"/>
      <c r="W144" s="80"/>
      <c r="X144" s="80"/>
      <c r="AC144" s="80"/>
      <c r="AD144" s="80"/>
    </row>
    <row r="145" spans="1:30" s="80" customFormat="1" ht="19.5" hidden="1" customHeight="1">
      <c r="A145" s="423">
        <v>2</v>
      </c>
      <c r="B145" s="424">
        <v>2</v>
      </c>
      <c r="C145" s="424" t="s">
        <v>51</v>
      </c>
      <c r="D145" s="418"/>
      <c r="E145" s="418"/>
      <c r="F145" s="433" t="s">
        <v>359</v>
      </c>
      <c r="G145" s="426">
        <f>G146</f>
        <v>0</v>
      </c>
      <c r="H145" s="79"/>
      <c r="I145" s="407"/>
      <c r="J145" s="407"/>
      <c r="K145" s="407"/>
      <c r="L145" s="407"/>
      <c r="M145" s="407"/>
      <c r="N145" s="407"/>
      <c r="O145" s="407"/>
      <c r="P145" s="407"/>
      <c r="Q145" s="407"/>
      <c r="R145" s="407"/>
      <c r="S145" s="407"/>
      <c r="T145" s="407"/>
      <c r="U145" s="407"/>
      <c r="V145" s="78"/>
      <c r="W145" s="78"/>
      <c r="X145" s="78"/>
      <c r="AC145" s="78"/>
      <c r="AD145" s="78"/>
    </row>
    <row r="146" spans="1:30" ht="19.5" hidden="1" customHeight="1">
      <c r="A146" s="453">
        <v>2</v>
      </c>
      <c r="B146" s="435">
        <v>2</v>
      </c>
      <c r="C146" s="435" t="s">
        <v>51</v>
      </c>
      <c r="D146" s="92">
        <v>5</v>
      </c>
      <c r="E146" s="92">
        <v>2</v>
      </c>
      <c r="F146" s="367" t="s">
        <v>43</v>
      </c>
      <c r="G146" s="454">
        <f>'D.2-Penj-APBDesa'!K1141</f>
        <v>0</v>
      </c>
      <c r="H146" s="77"/>
      <c r="I146" s="408"/>
      <c r="J146" s="408"/>
      <c r="K146" s="408"/>
      <c r="L146" s="408"/>
      <c r="M146" s="408"/>
      <c r="N146" s="408"/>
      <c r="O146" s="408"/>
      <c r="P146" s="408"/>
      <c r="Q146" s="408"/>
      <c r="R146" s="408"/>
      <c r="S146" s="408"/>
      <c r="T146" s="408"/>
      <c r="U146" s="408"/>
      <c r="V146" s="80"/>
      <c r="W146" s="80"/>
      <c r="X146" s="80"/>
      <c r="AC146" s="80"/>
      <c r="AD146" s="80"/>
    </row>
    <row r="147" spans="1:30" s="80" customFormat="1" ht="19.5" hidden="1" customHeight="1">
      <c r="A147" s="423">
        <v>2</v>
      </c>
      <c r="B147" s="424">
        <v>2</v>
      </c>
      <c r="C147" s="424" t="s">
        <v>73</v>
      </c>
      <c r="D147" s="418"/>
      <c r="E147" s="418"/>
      <c r="F147" s="433" t="s">
        <v>360</v>
      </c>
      <c r="G147" s="426">
        <f>G148</f>
        <v>0</v>
      </c>
      <c r="H147" s="79"/>
      <c r="I147" s="407"/>
      <c r="J147" s="407"/>
      <c r="K147" s="407"/>
      <c r="L147" s="407"/>
      <c r="M147" s="407"/>
      <c r="N147" s="407"/>
      <c r="O147" s="407"/>
      <c r="P147" s="407"/>
      <c r="Q147" s="407"/>
      <c r="R147" s="407"/>
      <c r="S147" s="407"/>
      <c r="T147" s="407"/>
      <c r="U147" s="407"/>
      <c r="V147" s="78"/>
      <c r="W147" s="78"/>
      <c r="X147" s="78"/>
      <c r="AC147" s="78"/>
      <c r="AD147" s="78"/>
    </row>
    <row r="148" spans="1:30" ht="19.5" hidden="1" customHeight="1">
      <c r="A148" s="453">
        <v>2</v>
      </c>
      <c r="B148" s="435">
        <v>2</v>
      </c>
      <c r="C148" s="424" t="s">
        <v>73</v>
      </c>
      <c r="D148" s="92">
        <v>5</v>
      </c>
      <c r="E148" s="92">
        <v>2</v>
      </c>
      <c r="F148" s="367" t="s">
        <v>43</v>
      </c>
      <c r="G148" s="454">
        <f>'D.2-Penj-APBDesa'!K1162</f>
        <v>0</v>
      </c>
      <c r="H148" s="77"/>
      <c r="I148" s="408"/>
      <c r="J148" s="408"/>
      <c r="K148" s="408"/>
      <c r="L148" s="408"/>
      <c r="M148" s="408"/>
      <c r="N148" s="408"/>
      <c r="O148" s="408"/>
      <c r="P148" s="408"/>
      <c r="Q148" s="408"/>
      <c r="R148" s="408"/>
      <c r="S148" s="408"/>
      <c r="T148" s="408"/>
      <c r="U148" s="408"/>
      <c r="V148" s="80"/>
      <c r="W148" s="80"/>
      <c r="X148" s="80"/>
      <c r="AC148" s="80"/>
      <c r="AD148" s="80"/>
    </row>
    <row r="149" spans="1:30" s="80" customFormat="1" ht="39.75" hidden="1" customHeight="1">
      <c r="A149" s="423">
        <v>2</v>
      </c>
      <c r="B149" s="424">
        <v>2</v>
      </c>
      <c r="C149" s="424" t="s">
        <v>75</v>
      </c>
      <c r="D149" s="418"/>
      <c r="E149" s="418"/>
      <c r="F149" s="433" t="s">
        <v>361</v>
      </c>
      <c r="G149" s="426">
        <f>G150</f>
        <v>0</v>
      </c>
      <c r="H149" s="79"/>
      <c r="I149" s="407"/>
      <c r="J149" s="407"/>
      <c r="K149" s="407"/>
      <c r="L149" s="407"/>
      <c r="M149" s="407"/>
      <c r="N149" s="407"/>
      <c r="O149" s="407"/>
      <c r="P149" s="407"/>
      <c r="Q149" s="407"/>
      <c r="R149" s="407"/>
      <c r="S149" s="407"/>
      <c r="T149" s="407"/>
      <c r="U149" s="407"/>
      <c r="V149" s="78"/>
      <c r="W149" s="78"/>
      <c r="X149" s="78"/>
      <c r="AC149" s="78"/>
      <c r="AD149" s="78"/>
    </row>
    <row r="150" spans="1:30" ht="19.5" hidden="1" customHeight="1">
      <c r="A150" s="453">
        <v>2</v>
      </c>
      <c r="B150" s="435">
        <v>2</v>
      </c>
      <c r="C150" s="435" t="s">
        <v>75</v>
      </c>
      <c r="D150" s="92">
        <v>5</v>
      </c>
      <c r="E150" s="92">
        <v>3</v>
      </c>
      <c r="F150" s="367" t="s">
        <v>55</v>
      </c>
      <c r="G150" s="454">
        <f>'D.2-Penj-APBDesa'!K1170</f>
        <v>0</v>
      </c>
      <c r="H150" s="77"/>
      <c r="I150" s="408"/>
      <c r="J150" s="408"/>
      <c r="K150" s="408"/>
      <c r="L150" s="408"/>
      <c r="M150" s="408"/>
      <c r="N150" s="408"/>
      <c r="O150" s="408"/>
      <c r="P150" s="408"/>
      <c r="Q150" s="408"/>
      <c r="R150" s="408"/>
      <c r="S150" s="408"/>
      <c r="T150" s="408"/>
      <c r="U150" s="408"/>
      <c r="V150" s="80"/>
      <c r="W150" s="80"/>
      <c r="X150" s="80"/>
      <c r="AC150" s="80"/>
      <c r="AD150" s="80"/>
    </row>
    <row r="151" spans="1:30" s="80" customFormat="1" ht="20.100000000000001" hidden="1" customHeight="1">
      <c r="A151" s="423">
        <v>2</v>
      </c>
      <c r="B151" s="424">
        <v>2</v>
      </c>
      <c r="C151" s="424" t="s">
        <v>585</v>
      </c>
      <c r="D151" s="418"/>
      <c r="E151" s="418"/>
      <c r="F151" s="433" t="s">
        <v>608</v>
      </c>
      <c r="G151" s="426">
        <f>G152+G153</f>
        <v>0</v>
      </c>
      <c r="H151" s="79"/>
      <c r="I151" s="407"/>
      <c r="J151" s="407"/>
      <c r="K151" s="407"/>
      <c r="L151" s="407"/>
      <c r="M151" s="407"/>
      <c r="N151" s="407"/>
      <c r="O151" s="407"/>
      <c r="P151" s="407"/>
      <c r="Q151" s="407"/>
      <c r="R151" s="407"/>
      <c r="S151" s="407"/>
      <c r="T151" s="407"/>
      <c r="U151" s="407"/>
      <c r="V151" s="78"/>
      <c r="W151" s="78"/>
      <c r="X151" s="78"/>
      <c r="AC151" s="78"/>
      <c r="AD151" s="78"/>
    </row>
    <row r="152" spans="1:30" ht="20.100000000000001" hidden="1" customHeight="1">
      <c r="A152" s="453">
        <v>2</v>
      </c>
      <c r="B152" s="435">
        <v>2</v>
      </c>
      <c r="C152" s="435" t="s">
        <v>585</v>
      </c>
      <c r="D152" s="92">
        <v>5</v>
      </c>
      <c r="E152" s="92">
        <v>2</v>
      </c>
      <c r="F152" s="367" t="s">
        <v>43</v>
      </c>
      <c r="G152" s="454">
        <f>'D.2-Penj-APBDesa'!K1197</f>
        <v>0</v>
      </c>
      <c r="H152" s="77"/>
      <c r="I152" s="408"/>
      <c r="J152" s="408"/>
      <c r="K152" s="408"/>
      <c r="L152" s="408"/>
      <c r="M152" s="408"/>
      <c r="N152" s="408"/>
      <c r="O152" s="408"/>
      <c r="P152" s="408"/>
      <c r="Q152" s="408"/>
      <c r="R152" s="408"/>
      <c r="S152" s="408"/>
      <c r="T152" s="408"/>
      <c r="U152" s="408"/>
      <c r="V152" s="80"/>
      <c r="W152" s="80"/>
      <c r="X152" s="80"/>
      <c r="AC152" s="80"/>
      <c r="AD152" s="80"/>
    </row>
    <row r="153" spans="1:30" ht="20.100000000000001" hidden="1" customHeight="1">
      <c r="A153" s="453">
        <v>2</v>
      </c>
      <c r="B153" s="435">
        <v>2</v>
      </c>
      <c r="C153" s="435" t="s">
        <v>585</v>
      </c>
      <c r="D153" s="92">
        <v>5</v>
      </c>
      <c r="E153" s="92">
        <v>3</v>
      </c>
      <c r="F153" s="367" t="s">
        <v>55</v>
      </c>
      <c r="G153" s="454"/>
      <c r="H153" s="77"/>
      <c r="I153" s="408"/>
      <c r="J153" s="408"/>
      <c r="K153" s="408"/>
      <c r="L153" s="408"/>
      <c r="M153" s="408"/>
      <c r="N153" s="408"/>
      <c r="O153" s="408"/>
      <c r="P153" s="408"/>
      <c r="Q153" s="408"/>
      <c r="R153" s="408"/>
      <c r="S153" s="408"/>
      <c r="T153" s="408"/>
      <c r="U153" s="408"/>
    </row>
    <row r="154" spans="1:30" s="74" customFormat="1" ht="20.100000000000001" customHeight="1" collapsed="1">
      <c r="A154" s="455">
        <v>2</v>
      </c>
      <c r="B154" s="444">
        <v>3</v>
      </c>
      <c r="C154" s="452"/>
      <c r="D154" s="380"/>
      <c r="E154" s="380"/>
      <c r="F154" s="456" t="s">
        <v>362</v>
      </c>
      <c r="G154" s="447">
        <f>G155+G157+G159+G161+G163+G165+G167+G169+G171+G173+G175+G177+G179+G181+G183+G185+G178+G189+G191</f>
        <v>440000000</v>
      </c>
      <c r="H154" s="73"/>
      <c r="I154" s="405"/>
      <c r="J154" s="405"/>
      <c r="K154" s="405"/>
      <c r="L154" s="405"/>
      <c r="M154" s="405"/>
      <c r="N154" s="405"/>
      <c r="O154" s="405"/>
      <c r="P154" s="405"/>
      <c r="Q154" s="405"/>
      <c r="R154" s="405"/>
      <c r="S154" s="405"/>
      <c r="T154" s="405"/>
      <c r="U154" s="405"/>
      <c r="V154" s="80"/>
      <c r="W154" s="80"/>
      <c r="X154" s="80"/>
      <c r="AC154" s="78"/>
      <c r="AD154" s="78"/>
    </row>
    <row r="155" spans="1:30" s="80" customFormat="1" ht="20.100000000000001" hidden="1" customHeight="1">
      <c r="A155" s="423">
        <v>2</v>
      </c>
      <c r="B155" s="424">
        <v>3</v>
      </c>
      <c r="C155" s="424" t="s">
        <v>34</v>
      </c>
      <c r="D155" s="418"/>
      <c r="E155" s="418"/>
      <c r="F155" s="433" t="s">
        <v>363</v>
      </c>
      <c r="G155" s="426">
        <f>G156</f>
        <v>0</v>
      </c>
      <c r="H155" s="79"/>
      <c r="I155" s="407"/>
      <c r="J155" s="407"/>
      <c r="K155" s="407"/>
      <c r="L155" s="407"/>
      <c r="M155" s="407"/>
      <c r="N155" s="407"/>
      <c r="O155" s="407"/>
      <c r="P155" s="407"/>
      <c r="Q155" s="407"/>
      <c r="R155" s="407"/>
      <c r="S155" s="407"/>
      <c r="T155" s="407"/>
      <c r="U155" s="407"/>
      <c r="V155" s="78"/>
      <c r="W155" s="78"/>
      <c r="X155" s="78"/>
      <c r="AC155" s="74"/>
      <c r="AD155" s="74"/>
    </row>
    <row r="156" spans="1:30" ht="20.100000000000001" hidden="1" customHeight="1">
      <c r="A156" s="453">
        <v>2</v>
      </c>
      <c r="B156" s="435">
        <v>3</v>
      </c>
      <c r="C156" s="435" t="s">
        <v>34</v>
      </c>
      <c r="D156" s="92">
        <v>5</v>
      </c>
      <c r="E156" s="92">
        <v>2</v>
      </c>
      <c r="F156" s="367" t="s">
        <v>43</v>
      </c>
      <c r="G156" s="454">
        <f>'D.2-Penj-APBDesa'!K1235</f>
        <v>0</v>
      </c>
      <c r="H156" s="77"/>
      <c r="I156" s="408"/>
      <c r="J156" s="408"/>
      <c r="K156" s="408"/>
      <c r="L156" s="408"/>
      <c r="M156" s="408"/>
      <c r="N156" s="408"/>
      <c r="O156" s="408"/>
      <c r="P156" s="408"/>
      <c r="Q156" s="408"/>
      <c r="R156" s="408"/>
      <c r="S156" s="408"/>
      <c r="T156" s="408"/>
      <c r="U156" s="408"/>
      <c r="AC156" s="80"/>
      <c r="AD156" s="80"/>
    </row>
    <row r="157" spans="1:30" s="80" customFormat="1" ht="20.100000000000001" hidden="1" customHeight="1">
      <c r="A157" s="423">
        <v>2</v>
      </c>
      <c r="B157" s="424">
        <v>3</v>
      </c>
      <c r="C157" s="424" t="s">
        <v>37</v>
      </c>
      <c r="D157" s="418"/>
      <c r="E157" s="418"/>
      <c r="F157" s="433" t="s">
        <v>364</v>
      </c>
      <c r="G157" s="426">
        <f>G158</f>
        <v>0</v>
      </c>
      <c r="H157" s="79"/>
      <c r="I157" s="407"/>
      <c r="J157" s="407"/>
      <c r="K157" s="407"/>
      <c r="L157" s="407"/>
      <c r="M157" s="407"/>
      <c r="N157" s="407"/>
      <c r="O157" s="407"/>
      <c r="P157" s="407"/>
      <c r="Q157" s="407"/>
      <c r="R157" s="407"/>
      <c r="S157" s="407"/>
      <c r="T157" s="407"/>
      <c r="U157" s="407"/>
      <c r="V157" s="74"/>
      <c r="W157" s="74"/>
      <c r="X157" s="74"/>
      <c r="AC157" s="78"/>
      <c r="AD157" s="78"/>
    </row>
    <row r="158" spans="1:30" ht="20.100000000000001" hidden="1" customHeight="1">
      <c r="A158" s="453">
        <v>2</v>
      </c>
      <c r="B158" s="435">
        <v>3</v>
      </c>
      <c r="C158" s="435" t="s">
        <v>37</v>
      </c>
      <c r="D158" s="92">
        <v>5</v>
      </c>
      <c r="E158" s="92">
        <v>2</v>
      </c>
      <c r="F158" s="367" t="s">
        <v>43</v>
      </c>
      <c r="G158" s="454">
        <f>'D.2-Penj-APBDesa'!K1239</f>
        <v>0</v>
      </c>
      <c r="H158" s="77"/>
      <c r="I158" s="408"/>
      <c r="J158" s="408"/>
      <c r="K158" s="408"/>
      <c r="L158" s="408"/>
      <c r="M158" s="408"/>
      <c r="N158" s="408"/>
      <c r="O158" s="408"/>
      <c r="P158" s="408"/>
      <c r="Q158" s="408"/>
      <c r="R158" s="408"/>
      <c r="S158" s="408"/>
      <c r="T158" s="408"/>
      <c r="U158" s="408"/>
      <c r="V158" s="80"/>
      <c r="W158" s="80"/>
      <c r="X158" s="80"/>
      <c r="AC158" s="80"/>
      <c r="AD158" s="80"/>
    </row>
    <row r="159" spans="1:30" s="80" customFormat="1" ht="20.100000000000001" hidden="1" customHeight="1">
      <c r="A159" s="423">
        <v>2</v>
      </c>
      <c r="B159" s="424">
        <v>3</v>
      </c>
      <c r="C159" s="424" t="s">
        <v>39</v>
      </c>
      <c r="D159" s="418"/>
      <c r="E159" s="418"/>
      <c r="F159" s="433" t="s">
        <v>365</v>
      </c>
      <c r="G159" s="426">
        <f>G160</f>
        <v>0</v>
      </c>
      <c r="H159" s="79"/>
      <c r="I159" s="407"/>
      <c r="J159" s="407"/>
      <c r="K159" s="407"/>
      <c r="L159" s="407"/>
      <c r="M159" s="407"/>
      <c r="N159" s="407"/>
      <c r="O159" s="407"/>
      <c r="P159" s="407"/>
      <c r="Q159" s="407"/>
      <c r="R159" s="407"/>
      <c r="S159" s="407"/>
      <c r="T159" s="407"/>
      <c r="U159" s="407"/>
      <c r="V159" s="78"/>
      <c r="W159" s="78"/>
      <c r="X159" s="78"/>
      <c r="AC159" s="78"/>
      <c r="AD159" s="78"/>
    </row>
    <row r="160" spans="1:30" ht="20.100000000000001" hidden="1" customHeight="1">
      <c r="A160" s="453">
        <v>2</v>
      </c>
      <c r="B160" s="435">
        <v>3</v>
      </c>
      <c r="C160" s="435" t="s">
        <v>39</v>
      </c>
      <c r="D160" s="92">
        <v>5</v>
      </c>
      <c r="E160" s="92">
        <v>2</v>
      </c>
      <c r="F160" s="367" t="s">
        <v>43</v>
      </c>
      <c r="G160" s="454">
        <f>'D.2-Penj-APBDesa'!K1243</f>
        <v>0</v>
      </c>
      <c r="H160" s="77"/>
      <c r="I160" s="408"/>
      <c r="J160" s="408"/>
      <c r="K160" s="408"/>
      <c r="L160" s="408"/>
      <c r="M160" s="408"/>
      <c r="N160" s="408"/>
      <c r="O160" s="408"/>
      <c r="P160" s="408"/>
      <c r="Q160" s="408"/>
      <c r="R160" s="408"/>
      <c r="S160" s="408"/>
      <c r="T160" s="408"/>
      <c r="U160" s="408"/>
      <c r="V160" s="80"/>
      <c r="W160" s="80"/>
      <c r="X160" s="80"/>
      <c r="AC160" s="80"/>
      <c r="AD160" s="80"/>
    </row>
    <row r="161" spans="1:30" s="80" customFormat="1" ht="20.100000000000001" hidden="1" customHeight="1">
      <c r="A161" s="423">
        <v>2</v>
      </c>
      <c r="B161" s="424">
        <v>3</v>
      </c>
      <c r="C161" s="424" t="s">
        <v>41</v>
      </c>
      <c r="D161" s="418"/>
      <c r="E161" s="418"/>
      <c r="F161" s="433" t="s">
        <v>366</v>
      </c>
      <c r="G161" s="426">
        <f>G162</f>
        <v>0</v>
      </c>
      <c r="H161" s="79"/>
      <c r="I161" s="407"/>
      <c r="J161" s="407"/>
      <c r="K161" s="407"/>
      <c r="L161" s="407"/>
      <c r="M161" s="407"/>
      <c r="N161" s="407"/>
      <c r="O161" s="407"/>
      <c r="P161" s="407"/>
      <c r="Q161" s="407"/>
      <c r="R161" s="407"/>
      <c r="S161" s="407"/>
      <c r="T161" s="407"/>
      <c r="U161" s="407"/>
      <c r="V161" s="78"/>
      <c r="W161" s="78"/>
      <c r="X161" s="78"/>
      <c r="AC161" s="78"/>
      <c r="AD161" s="78"/>
    </row>
    <row r="162" spans="1:30" ht="20.100000000000001" hidden="1" customHeight="1">
      <c r="A162" s="453">
        <v>2</v>
      </c>
      <c r="B162" s="435">
        <v>3</v>
      </c>
      <c r="C162" s="435" t="s">
        <v>41</v>
      </c>
      <c r="D162" s="92">
        <v>5</v>
      </c>
      <c r="E162" s="92">
        <v>2</v>
      </c>
      <c r="F162" s="367" t="s">
        <v>43</v>
      </c>
      <c r="G162" s="454">
        <f>'D.2-Penj-APBDesa'!K1247</f>
        <v>0</v>
      </c>
      <c r="H162" s="77"/>
      <c r="I162" s="408"/>
      <c r="J162" s="408"/>
      <c r="K162" s="408"/>
      <c r="L162" s="408"/>
      <c r="M162" s="408"/>
      <c r="N162" s="408"/>
      <c r="O162" s="408"/>
      <c r="P162" s="408"/>
      <c r="Q162" s="408"/>
      <c r="R162" s="408"/>
      <c r="S162" s="408"/>
      <c r="T162" s="408"/>
      <c r="U162" s="408"/>
      <c r="V162" s="80"/>
      <c r="W162" s="80"/>
      <c r="X162" s="80"/>
      <c r="AC162" s="80"/>
      <c r="AD162" s="80"/>
    </row>
    <row r="163" spans="1:30" s="80" customFormat="1" ht="45.75" hidden="1" customHeight="1">
      <c r="A163" s="423">
        <v>2</v>
      </c>
      <c r="B163" s="424">
        <v>3</v>
      </c>
      <c r="C163" s="424" t="s">
        <v>45</v>
      </c>
      <c r="D163" s="418"/>
      <c r="E163" s="418"/>
      <c r="F163" s="433" t="s">
        <v>367</v>
      </c>
      <c r="G163" s="426">
        <f>G164</f>
        <v>0</v>
      </c>
      <c r="H163" s="79"/>
      <c r="I163" s="407"/>
      <c r="J163" s="407"/>
      <c r="K163" s="407"/>
      <c r="L163" s="407"/>
      <c r="M163" s="407"/>
      <c r="N163" s="407"/>
      <c r="O163" s="407"/>
      <c r="P163" s="407"/>
      <c r="Q163" s="407"/>
      <c r="R163" s="407"/>
      <c r="S163" s="407"/>
      <c r="T163" s="407"/>
      <c r="U163" s="407"/>
      <c r="V163" s="78"/>
      <c r="W163" s="78"/>
      <c r="X163" s="78"/>
      <c r="AC163" s="78"/>
      <c r="AD163" s="78"/>
    </row>
    <row r="164" spans="1:30" ht="20.100000000000001" hidden="1" customHeight="1">
      <c r="A164" s="453">
        <v>2</v>
      </c>
      <c r="B164" s="435">
        <v>3</v>
      </c>
      <c r="C164" s="435" t="s">
        <v>45</v>
      </c>
      <c r="D164" s="92">
        <v>5</v>
      </c>
      <c r="E164" s="92">
        <v>2</v>
      </c>
      <c r="F164" s="367" t="s">
        <v>43</v>
      </c>
      <c r="G164" s="454">
        <f>'D.2-Penj-APBDesa'!K1251</f>
        <v>0</v>
      </c>
      <c r="H164" s="77"/>
      <c r="I164" s="408"/>
      <c r="J164" s="408"/>
      <c r="K164" s="408"/>
      <c r="L164" s="408"/>
      <c r="M164" s="408"/>
      <c r="N164" s="408"/>
      <c r="O164" s="408"/>
      <c r="P164" s="408"/>
      <c r="Q164" s="408"/>
      <c r="R164" s="408"/>
      <c r="S164" s="408"/>
      <c r="T164" s="408"/>
      <c r="U164" s="408"/>
      <c r="V164" s="80"/>
      <c r="W164" s="80"/>
      <c r="X164" s="80"/>
      <c r="AC164" s="80"/>
      <c r="AD164" s="80"/>
    </row>
    <row r="165" spans="1:30" s="80" customFormat="1" ht="26.25" hidden="1" customHeight="1">
      <c r="A165" s="423">
        <v>2</v>
      </c>
      <c r="B165" s="424">
        <v>3</v>
      </c>
      <c r="C165" s="424" t="s">
        <v>49</v>
      </c>
      <c r="D165" s="418"/>
      <c r="E165" s="418"/>
      <c r="F165" s="433" t="s">
        <v>368</v>
      </c>
      <c r="G165" s="426">
        <f>G166</f>
        <v>0</v>
      </c>
      <c r="H165" s="79"/>
      <c r="I165" s="407"/>
      <c r="J165" s="407"/>
      <c r="K165" s="407"/>
      <c r="L165" s="407"/>
      <c r="M165" s="407"/>
      <c r="N165" s="407"/>
      <c r="O165" s="407"/>
      <c r="P165" s="407"/>
      <c r="Q165" s="407"/>
      <c r="R165" s="407"/>
      <c r="S165" s="407"/>
      <c r="T165" s="407"/>
      <c r="U165" s="407"/>
      <c r="V165" s="78"/>
      <c r="W165" s="78"/>
      <c r="X165" s="78"/>
      <c r="AC165" s="78"/>
      <c r="AD165" s="78"/>
    </row>
    <row r="166" spans="1:30" ht="20.100000000000001" hidden="1" customHeight="1">
      <c r="A166" s="453">
        <v>2</v>
      </c>
      <c r="B166" s="435">
        <v>3</v>
      </c>
      <c r="C166" s="435" t="s">
        <v>49</v>
      </c>
      <c r="D166" s="92">
        <v>5</v>
      </c>
      <c r="E166" s="92">
        <v>2</v>
      </c>
      <c r="F166" s="367" t="s">
        <v>43</v>
      </c>
      <c r="G166" s="454">
        <f>'D.2-Penj-APBDesa'!K1255</f>
        <v>0</v>
      </c>
      <c r="H166" s="77"/>
      <c r="I166" s="408"/>
      <c r="J166" s="408"/>
      <c r="K166" s="408"/>
      <c r="L166" s="408"/>
      <c r="M166" s="408"/>
      <c r="N166" s="408"/>
      <c r="O166" s="408"/>
      <c r="P166" s="408"/>
      <c r="Q166" s="408"/>
      <c r="R166" s="408"/>
      <c r="S166" s="408"/>
      <c r="T166" s="408"/>
      <c r="U166" s="408"/>
      <c r="V166" s="80"/>
      <c r="W166" s="80"/>
      <c r="X166" s="80"/>
      <c r="AC166" s="80"/>
      <c r="AD166" s="80"/>
    </row>
    <row r="167" spans="1:30" s="80" customFormat="1" ht="39.950000000000003" hidden="1" customHeight="1">
      <c r="A167" s="423">
        <v>2</v>
      </c>
      <c r="B167" s="424">
        <v>3</v>
      </c>
      <c r="C167" s="424" t="s">
        <v>51</v>
      </c>
      <c r="D167" s="418"/>
      <c r="E167" s="418"/>
      <c r="F167" s="433" t="s">
        <v>369</v>
      </c>
      <c r="G167" s="426">
        <f>G168</f>
        <v>0</v>
      </c>
      <c r="H167" s="79"/>
      <c r="I167" s="407"/>
      <c r="J167" s="407"/>
      <c r="K167" s="407"/>
      <c r="L167" s="407"/>
      <c r="M167" s="407"/>
      <c r="N167" s="407"/>
      <c r="O167" s="407"/>
      <c r="P167" s="407"/>
      <c r="Q167" s="407"/>
      <c r="R167" s="407"/>
      <c r="S167" s="407"/>
      <c r="T167" s="407"/>
      <c r="U167" s="407"/>
      <c r="V167" s="78"/>
      <c r="W167" s="78"/>
      <c r="X167" s="78"/>
      <c r="AC167" s="78"/>
      <c r="AD167" s="78"/>
    </row>
    <row r="168" spans="1:30" ht="20.100000000000001" hidden="1" customHeight="1">
      <c r="A168" s="453">
        <v>2</v>
      </c>
      <c r="B168" s="435">
        <v>3</v>
      </c>
      <c r="C168" s="435" t="s">
        <v>51</v>
      </c>
      <c r="D168" s="92">
        <v>5</v>
      </c>
      <c r="E168" s="92">
        <v>2</v>
      </c>
      <c r="F168" s="367" t="s">
        <v>43</v>
      </c>
      <c r="G168" s="454">
        <f>'D.2-Penj-APBDesa'!K1259</f>
        <v>0</v>
      </c>
      <c r="H168" s="77"/>
      <c r="I168" s="408"/>
      <c r="J168" s="408"/>
      <c r="K168" s="408"/>
      <c r="L168" s="408"/>
      <c r="M168" s="408"/>
      <c r="N168" s="408"/>
      <c r="O168" s="408"/>
      <c r="P168" s="408"/>
      <c r="Q168" s="408"/>
      <c r="R168" s="408"/>
      <c r="S168" s="408"/>
      <c r="T168" s="408"/>
      <c r="U168" s="408"/>
      <c r="V168" s="80"/>
      <c r="W168" s="80"/>
      <c r="X168" s="80"/>
      <c r="AC168" s="80"/>
      <c r="AD168" s="80"/>
    </row>
    <row r="169" spans="1:30" s="80" customFormat="1" ht="20.100000000000001" hidden="1" customHeight="1">
      <c r="A169" s="423">
        <v>2</v>
      </c>
      <c r="B169" s="424">
        <v>3</v>
      </c>
      <c r="C169" s="424" t="s">
        <v>73</v>
      </c>
      <c r="D169" s="418"/>
      <c r="E169" s="418"/>
      <c r="F169" s="433" t="s">
        <v>370</v>
      </c>
      <c r="G169" s="426">
        <f>G170</f>
        <v>0</v>
      </c>
      <c r="H169" s="79"/>
      <c r="I169" s="407"/>
      <c r="J169" s="407"/>
      <c r="K169" s="407"/>
      <c r="L169" s="407"/>
      <c r="M169" s="407"/>
      <c r="N169" s="407"/>
      <c r="O169" s="407"/>
      <c r="P169" s="407"/>
      <c r="Q169" s="407"/>
      <c r="R169" s="407"/>
      <c r="S169" s="407"/>
      <c r="T169" s="407"/>
      <c r="U169" s="407"/>
      <c r="V169" s="78"/>
      <c r="W169" s="78"/>
      <c r="X169" s="78"/>
      <c r="AC169" s="78"/>
      <c r="AD169" s="78"/>
    </row>
    <row r="170" spans="1:30" ht="20.100000000000001" hidden="1" customHeight="1">
      <c r="A170" s="453">
        <v>2</v>
      </c>
      <c r="B170" s="435">
        <v>3</v>
      </c>
      <c r="C170" s="435" t="s">
        <v>73</v>
      </c>
      <c r="D170" s="92">
        <v>5</v>
      </c>
      <c r="E170" s="92">
        <v>2</v>
      </c>
      <c r="F170" s="367" t="s">
        <v>43</v>
      </c>
      <c r="G170" s="454">
        <f>'D.2-Penj-APBDesa'!K1264</f>
        <v>0</v>
      </c>
      <c r="H170" s="77"/>
      <c r="I170" s="408"/>
      <c r="J170" s="408"/>
      <c r="K170" s="408"/>
      <c r="L170" s="408"/>
      <c r="M170" s="408"/>
      <c r="N170" s="408"/>
      <c r="O170" s="408"/>
      <c r="P170" s="408"/>
      <c r="Q170" s="408"/>
      <c r="R170" s="408"/>
      <c r="S170" s="408"/>
      <c r="T170" s="408"/>
      <c r="U170" s="408"/>
      <c r="V170" s="80"/>
      <c r="W170" s="80"/>
      <c r="X170" s="80"/>
      <c r="AC170" s="80"/>
      <c r="AD170" s="80"/>
    </row>
    <row r="171" spans="1:30" s="80" customFormat="1" ht="17.25" hidden="1" customHeight="1" collapsed="1">
      <c r="A171" s="423">
        <v>2</v>
      </c>
      <c r="B171" s="424">
        <v>3</v>
      </c>
      <c r="C171" s="424" t="s">
        <v>75</v>
      </c>
      <c r="D171" s="418"/>
      <c r="E171" s="418"/>
      <c r="F171" s="433" t="s">
        <v>371</v>
      </c>
      <c r="G171" s="426">
        <f>G172</f>
        <v>0</v>
      </c>
      <c r="H171" s="79" t="s">
        <v>48</v>
      </c>
      <c r="I171" s="407"/>
      <c r="J171" s="407"/>
      <c r="K171" s="407"/>
      <c r="L171" s="407"/>
      <c r="M171" s="407"/>
      <c r="N171" s="407"/>
      <c r="O171" s="407"/>
      <c r="P171" s="407"/>
      <c r="Q171" s="407"/>
      <c r="R171" s="407"/>
      <c r="S171" s="407"/>
      <c r="T171" s="407"/>
      <c r="U171" s="407"/>
      <c r="V171" s="78"/>
      <c r="W171" s="78"/>
      <c r="X171" s="78"/>
      <c r="AC171" s="78"/>
      <c r="AD171" s="78"/>
    </row>
    <row r="172" spans="1:30" ht="20.100000000000001" hidden="1" customHeight="1">
      <c r="A172" s="453">
        <v>2</v>
      </c>
      <c r="B172" s="435">
        <v>3</v>
      </c>
      <c r="C172" s="435" t="s">
        <v>75</v>
      </c>
      <c r="D172" s="92">
        <v>5</v>
      </c>
      <c r="E172" s="92">
        <v>3</v>
      </c>
      <c r="F172" s="367" t="s">
        <v>55</v>
      </c>
      <c r="G172" s="454"/>
      <c r="H172" s="77"/>
      <c r="I172" s="408"/>
      <c r="J172" s="408"/>
      <c r="K172" s="408"/>
      <c r="L172" s="408"/>
      <c r="M172" s="486"/>
      <c r="N172" s="408"/>
      <c r="O172" s="408"/>
      <c r="P172" s="408"/>
      <c r="Q172" s="408"/>
      <c r="R172" s="408"/>
      <c r="S172" s="408"/>
      <c r="T172" s="408"/>
      <c r="U172" s="486">
        <f>SUM(I172:T172)</f>
        <v>0</v>
      </c>
      <c r="V172" s="80"/>
      <c r="W172" s="80"/>
      <c r="X172" s="80"/>
      <c r="AC172" s="80"/>
      <c r="AD172" s="80"/>
    </row>
    <row r="173" spans="1:30" s="80" customFormat="1" ht="33.75" customHeight="1">
      <c r="A173" s="423">
        <v>2</v>
      </c>
      <c r="B173" s="424">
        <v>3</v>
      </c>
      <c r="C173" s="424" t="s">
        <v>77</v>
      </c>
      <c r="D173" s="418"/>
      <c r="E173" s="418"/>
      <c r="F173" s="433" t="s">
        <v>372</v>
      </c>
      <c r="G173" s="426">
        <f>G174</f>
        <v>130000000</v>
      </c>
      <c r="H173" s="79" t="s">
        <v>48</v>
      </c>
      <c r="I173" s="407"/>
      <c r="J173" s="407"/>
      <c r="K173" s="407"/>
      <c r="L173" s="407"/>
      <c r="M173" s="407"/>
      <c r="N173" s="662"/>
      <c r="O173" s="407"/>
      <c r="P173" s="407"/>
      <c r="Q173" s="487"/>
      <c r="R173" s="407"/>
      <c r="S173" s="407"/>
      <c r="T173" s="407"/>
      <c r="U173" s="407"/>
      <c r="V173" s="78"/>
      <c r="W173" s="78"/>
      <c r="X173" s="78"/>
      <c r="AC173" s="78"/>
      <c r="AD173" s="78"/>
    </row>
    <row r="174" spans="1:30" ht="20.100000000000001" customHeight="1">
      <c r="A174" s="453">
        <v>2</v>
      </c>
      <c r="B174" s="435">
        <v>3</v>
      </c>
      <c r="C174" s="435" t="s">
        <v>77</v>
      </c>
      <c r="D174" s="92">
        <v>5</v>
      </c>
      <c r="E174" s="92">
        <v>3</v>
      </c>
      <c r="F174" s="367" t="s">
        <v>55</v>
      </c>
      <c r="G174" s="454">
        <v>130000000</v>
      </c>
      <c r="H174" s="77"/>
      <c r="I174" s="408"/>
      <c r="J174" s="408"/>
      <c r="K174" s="408"/>
      <c r="L174" s="408"/>
      <c r="M174" s="408"/>
      <c r="N174" s="677">
        <v>100000000</v>
      </c>
      <c r="O174" s="486"/>
      <c r="P174" s="408"/>
      <c r="Q174" s="487">
        <v>30000000</v>
      </c>
      <c r="R174" s="408"/>
      <c r="S174" s="408"/>
      <c r="T174" s="408"/>
      <c r="U174" s="486">
        <f>SUM(I174:T174)</f>
        <v>130000000</v>
      </c>
      <c r="V174" s="80"/>
      <c r="W174" s="80"/>
      <c r="X174" s="80"/>
      <c r="AC174" s="80"/>
      <c r="AD174" s="80"/>
    </row>
    <row r="175" spans="1:30" s="80" customFormat="1" ht="20.100000000000001" hidden="1" customHeight="1">
      <c r="A175" s="423">
        <v>2</v>
      </c>
      <c r="B175" s="424">
        <v>3</v>
      </c>
      <c r="C175" s="424" t="s">
        <v>79</v>
      </c>
      <c r="D175" s="418"/>
      <c r="E175" s="418"/>
      <c r="F175" s="433" t="s">
        <v>373</v>
      </c>
      <c r="G175" s="426">
        <f>G176</f>
        <v>0</v>
      </c>
      <c r="H175" s="79"/>
      <c r="I175" s="407"/>
      <c r="J175" s="407"/>
      <c r="K175" s="407"/>
      <c r="L175" s="407"/>
      <c r="M175" s="407"/>
      <c r="N175" s="407"/>
      <c r="O175" s="407"/>
      <c r="P175" s="407"/>
      <c r="Q175" s="407"/>
      <c r="R175" s="407"/>
      <c r="S175" s="407"/>
      <c r="T175" s="407"/>
      <c r="U175" s="407"/>
      <c r="V175" s="78"/>
      <c r="W175" s="78"/>
      <c r="X175" s="78"/>
      <c r="AC175" s="78"/>
      <c r="AD175" s="78"/>
    </row>
    <row r="176" spans="1:30" ht="20.100000000000001" hidden="1" customHeight="1">
      <c r="A176" s="453">
        <v>2</v>
      </c>
      <c r="B176" s="435">
        <v>3</v>
      </c>
      <c r="C176" s="435" t="s">
        <v>79</v>
      </c>
      <c r="D176" s="92">
        <v>5</v>
      </c>
      <c r="E176" s="92">
        <v>3</v>
      </c>
      <c r="F176" s="367" t="s">
        <v>55</v>
      </c>
      <c r="G176" s="454">
        <f>'D.2-Penj-APBDesa'!K1283</f>
        <v>0</v>
      </c>
      <c r="H176" s="77"/>
      <c r="I176" s="408"/>
      <c r="J176" s="408"/>
      <c r="K176" s="408"/>
      <c r="L176" s="408"/>
      <c r="M176" s="408"/>
      <c r="N176" s="408"/>
      <c r="O176" s="408"/>
      <c r="P176" s="408"/>
      <c r="Q176" s="408"/>
      <c r="R176" s="408"/>
      <c r="S176" s="408"/>
      <c r="T176" s="408"/>
      <c r="U176" s="408"/>
      <c r="V176" s="80"/>
      <c r="W176" s="80"/>
      <c r="X176" s="80"/>
      <c r="AC176" s="80"/>
      <c r="AD176" s="80"/>
    </row>
    <row r="177" spans="1:30" s="80" customFormat="1" ht="20.100000000000001" hidden="1" customHeight="1">
      <c r="A177" s="423">
        <v>2</v>
      </c>
      <c r="B177" s="424">
        <v>3</v>
      </c>
      <c r="C177" s="424" t="s">
        <v>374</v>
      </c>
      <c r="D177" s="418"/>
      <c r="E177" s="418"/>
      <c r="F177" s="433" t="s">
        <v>375</v>
      </c>
      <c r="G177" s="426">
        <f>G178</f>
        <v>0</v>
      </c>
      <c r="H177" s="79"/>
      <c r="I177" s="407"/>
      <c r="J177" s="407"/>
      <c r="K177" s="407"/>
      <c r="L177" s="407"/>
      <c r="M177" s="407"/>
      <c r="N177" s="407"/>
      <c r="O177" s="407"/>
      <c r="P177" s="407"/>
      <c r="Q177" s="407"/>
      <c r="R177" s="407"/>
      <c r="S177" s="407"/>
      <c r="T177" s="407"/>
      <c r="U177" s="407"/>
      <c r="V177" s="78"/>
      <c r="W177" s="78"/>
      <c r="X177" s="78"/>
      <c r="AC177" s="78"/>
      <c r="AD177" s="78"/>
    </row>
    <row r="178" spans="1:30" ht="20.100000000000001" hidden="1" customHeight="1">
      <c r="A178" s="453">
        <v>2</v>
      </c>
      <c r="B178" s="435">
        <v>3</v>
      </c>
      <c r="C178" s="435" t="s">
        <v>374</v>
      </c>
      <c r="D178" s="92">
        <v>5</v>
      </c>
      <c r="E178" s="92">
        <v>3</v>
      </c>
      <c r="F178" s="367" t="s">
        <v>55</v>
      </c>
      <c r="G178" s="454">
        <f>'D.2-Penj-APBDesa'!K1290</f>
        <v>0</v>
      </c>
      <c r="H178" s="77"/>
      <c r="I178" s="408"/>
      <c r="J178" s="408"/>
      <c r="K178" s="408"/>
      <c r="L178" s="408"/>
      <c r="M178" s="408"/>
      <c r="N178" s="408"/>
      <c r="O178" s="408"/>
      <c r="P178" s="408"/>
      <c r="Q178" s="408"/>
      <c r="R178" s="408"/>
      <c r="S178" s="408"/>
      <c r="T178" s="408"/>
      <c r="U178" s="408"/>
      <c r="V178" s="80"/>
      <c r="W178" s="80"/>
      <c r="X178" s="80"/>
      <c r="AC178" s="80"/>
      <c r="AD178" s="80"/>
    </row>
    <row r="179" spans="1:30" s="80" customFormat="1" ht="32.25" customHeight="1" collapsed="1">
      <c r="A179" s="423">
        <v>2</v>
      </c>
      <c r="B179" s="424">
        <v>3</v>
      </c>
      <c r="C179" s="424" t="s">
        <v>376</v>
      </c>
      <c r="D179" s="418"/>
      <c r="E179" s="418"/>
      <c r="F179" s="433" t="s">
        <v>377</v>
      </c>
      <c r="G179" s="426">
        <f>G180</f>
        <v>310000000</v>
      </c>
      <c r="H179" s="79" t="s">
        <v>828</v>
      </c>
      <c r="I179" s="407"/>
      <c r="J179" s="407"/>
      <c r="K179" s="407"/>
      <c r="L179" s="407"/>
      <c r="M179" s="407"/>
      <c r="N179" s="407"/>
      <c r="O179" s="407"/>
      <c r="P179" s="407"/>
      <c r="Q179" s="407"/>
      <c r="R179" s="407"/>
      <c r="S179" s="407"/>
      <c r="T179" s="407"/>
      <c r="U179" s="407"/>
      <c r="V179" s="78"/>
      <c r="W179" s="78"/>
      <c r="X179" s="78"/>
      <c r="AC179" s="78"/>
      <c r="AD179" s="78"/>
    </row>
    <row r="180" spans="1:30" ht="20.100000000000001" customHeight="1">
      <c r="A180" s="453">
        <v>2</v>
      </c>
      <c r="B180" s="435">
        <v>3</v>
      </c>
      <c r="C180" s="435" t="s">
        <v>376</v>
      </c>
      <c r="D180" s="92">
        <v>5</v>
      </c>
      <c r="E180" s="92">
        <v>3</v>
      </c>
      <c r="F180" s="367" t="s">
        <v>55</v>
      </c>
      <c r="G180" s="454">
        <v>310000000</v>
      </c>
      <c r="H180" s="77"/>
      <c r="I180" s="408"/>
      <c r="J180" s="408"/>
      <c r="K180" s="408"/>
      <c r="L180" s="408"/>
      <c r="M180" s="472">
        <v>40000000</v>
      </c>
      <c r="N180" s="472">
        <v>60000000</v>
      </c>
      <c r="O180" s="408"/>
      <c r="P180" s="472"/>
      <c r="Q180" s="486">
        <v>130000000</v>
      </c>
      <c r="R180" s="486"/>
      <c r="S180" s="472">
        <v>80000000</v>
      </c>
      <c r="T180" s="408"/>
      <c r="U180" s="486">
        <f>SUM(I180:T180)</f>
        <v>310000000</v>
      </c>
      <c r="V180" s="80"/>
      <c r="W180" s="80"/>
      <c r="X180" s="80"/>
      <c r="AC180" s="80"/>
      <c r="AD180" s="80"/>
    </row>
    <row r="181" spans="1:30" s="80" customFormat="1" ht="20.100000000000001" hidden="1" customHeight="1">
      <c r="A181" s="423">
        <v>2</v>
      </c>
      <c r="B181" s="424">
        <v>3</v>
      </c>
      <c r="C181" s="424" t="s">
        <v>378</v>
      </c>
      <c r="D181" s="418"/>
      <c r="E181" s="418"/>
      <c r="F181" s="425" t="s">
        <v>379</v>
      </c>
      <c r="G181" s="426">
        <f>G182</f>
        <v>0</v>
      </c>
      <c r="H181" s="79"/>
      <c r="I181" s="407"/>
      <c r="J181" s="407"/>
      <c r="K181" s="407"/>
      <c r="L181" s="407"/>
      <c r="M181" s="407"/>
      <c r="N181" s="407"/>
      <c r="O181" s="407"/>
      <c r="P181" s="407"/>
      <c r="Q181" s="407"/>
      <c r="R181" s="407"/>
      <c r="S181" s="407"/>
      <c r="T181" s="407"/>
      <c r="U181" s="407"/>
      <c r="V181" s="78"/>
      <c r="W181" s="78"/>
      <c r="X181" s="78"/>
      <c r="AC181" s="78"/>
      <c r="AD181" s="78"/>
    </row>
    <row r="182" spans="1:30" ht="20.100000000000001" hidden="1" customHeight="1">
      <c r="A182" s="453">
        <v>2</v>
      </c>
      <c r="B182" s="435">
        <v>3</v>
      </c>
      <c r="C182" s="435" t="s">
        <v>378</v>
      </c>
      <c r="D182" s="92">
        <v>5</v>
      </c>
      <c r="E182" s="92">
        <v>3</v>
      </c>
      <c r="F182" s="367" t="s">
        <v>55</v>
      </c>
      <c r="G182" s="454">
        <f>'D.2-Penj-APBDesa'!K1304</f>
        <v>0</v>
      </c>
      <c r="H182" s="77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80"/>
      <c r="W182" s="80"/>
      <c r="X182" s="80"/>
      <c r="AC182" s="80"/>
      <c r="AD182" s="80"/>
    </row>
    <row r="183" spans="1:30" s="80" customFormat="1" ht="36" hidden="1" customHeight="1">
      <c r="A183" s="423">
        <v>2</v>
      </c>
      <c r="B183" s="424">
        <v>3</v>
      </c>
      <c r="C183" s="424" t="s">
        <v>380</v>
      </c>
      <c r="D183" s="418"/>
      <c r="E183" s="418"/>
      <c r="F183" s="433" t="s">
        <v>381</v>
      </c>
      <c r="G183" s="426">
        <f>G184</f>
        <v>0</v>
      </c>
      <c r="H183" s="79"/>
      <c r="I183" s="407"/>
      <c r="J183" s="407"/>
      <c r="K183" s="407"/>
      <c r="L183" s="407"/>
      <c r="M183" s="407"/>
      <c r="N183" s="407"/>
      <c r="O183" s="407"/>
      <c r="P183" s="407"/>
      <c r="Q183" s="407"/>
      <c r="R183" s="407"/>
      <c r="S183" s="407"/>
      <c r="T183" s="407"/>
      <c r="U183" s="407"/>
      <c r="V183" s="78"/>
      <c r="W183" s="78"/>
      <c r="X183" s="78"/>
      <c r="AC183" s="78"/>
      <c r="AD183" s="78"/>
    </row>
    <row r="184" spans="1:30" ht="20.100000000000001" hidden="1" customHeight="1">
      <c r="A184" s="453">
        <v>2</v>
      </c>
      <c r="B184" s="435">
        <v>3</v>
      </c>
      <c r="C184" s="435" t="s">
        <v>380</v>
      </c>
      <c r="D184" s="92">
        <v>5</v>
      </c>
      <c r="E184" s="92">
        <v>3</v>
      </c>
      <c r="F184" s="367" t="s">
        <v>55</v>
      </c>
      <c r="G184" s="454">
        <f>'D.2-Penj-APBDesa'!K1311</f>
        <v>0</v>
      </c>
      <c r="H184" s="77"/>
      <c r="I184" s="408"/>
      <c r="J184" s="408"/>
      <c r="K184" s="408"/>
      <c r="L184" s="408"/>
      <c r="M184" s="408"/>
      <c r="N184" s="408"/>
      <c r="O184" s="408"/>
      <c r="P184" s="408"/>
      <c r="Q184" s="408"/>
      <c r="R184" s="408"/>
      <c r="S184" s="408"/>
      <c r="T184" s="408"/>
      <c r="U184" s="408"/>
      <c r="V184" s="80"/>
      <c r="W184" s="80"/>
      <c r="X184" s="80"/>
      <c r="AC184" s="80"/>
      <c r="AD184" s="80"/>
    </row>
    <row r="185" spans="1:30" s="80" customFormat="1" ht="20.100000000000001" hidden="1" customHeight="1">
      <c r="A185" s="423">
        <v>2</v>
      </c>
      <c r="B185" s="424">
        <v>3</v>
      </c>
      <c r="C185" s="424" t="s">
        <v>382</v>
      </c>
      <c r="D185" s="418"/>
      <c r="E185" s="418"/>
      <c r="F185" s="433" t="s">
        <v>383</v>
      </c>
      <c r="G185" s="426">
        <f>G186</f>
        <v>0</v>
      </c>
      <c r="H185" s="79"/>
      <c r="I185" s="407"/>
      <c r="J185" s="407"/>
      <c r="K185" s="407"/>
      <c r="L185" s="407"/>
      <c r="M185" s="407"/>
      <c r="N185" s="407"/>
      <c r="O185" s="407"/>
      <c r="P185" s="407"/>
      <c r="Q185" s="407"/>
      <c r="R185" s="407"/>
      <c r="S185" s="407"/>
      <c r="T185" s="407"/>
      <c r="U185" s="407"/>
      <c r="V185" s="78"/>
      <c r="W185" s="78"/>
      <c r="X185" s="78"/>
      <c r="AC185" s="78"/>
      <c r="AD185" s="78"/>
    </row>
    <row r="186" spans="1:30" ht="20.100000000000001" hidden="1" customHeight="1">
      <c r="A186" s="453">
        <v>2</v>
      </c>
      <c r="B186" s="435">
        <v>3</v>
      </c>
      <c r="C186" s="435" t="s">
        <v>382</v>
      </c>
      <c r="D186" s="92">
        <v>5</v>
      </c>
      <c r="E186" s="92">
        <v>2</v>
      </c>
      <c r="F186" s="482" t="s">
        <v>43</v>
      </c>
      <c r="G186" s="454">
        <f>'D.2-Penj-APBDesa'!K1318</f>
        <v>0</v>
      </c>
      <c r="H186" s="77"/>
      <c r="I186" s="408"/>
      <c r="J186" s="408"/>
      <c r="K186" s="408"/>
      <c r="L186" s="408"/>
      <c r="M186" s="408"/>
      <c r="N186" s="408"/>
      <c r="O186" s="408"/>
      <c r="P186" s="408"/>
      <c r="Q186" s="408"/>
      <c r="R186" s="408"/>
      <c r="S186" s="408"/>
      <c r="T186" s="408"/>
      <c r="U186" s="408"/>
      <c r="V186" s="80"/>
      <c r="W186" s="80"/>
      <c r="X186" s="80"/>
      <c r="AC186" s="80"/>
      <c r="AD186" s="80"/>
    </row>
    <row r="187" spans="1:30" s="80" customFormat="1" ht="20.100000000000001" hidden="1" customHeight="1">
      <c r="A187" s="423">
        <v>2</v>
      </c>
      <c r="B187" s="424">
        <v>3</v>
      </c>
      <c r="C187" s="424" t="s">
        <v>384</v>
      </c>
      <c r="D187" s="418"/>
      <c r="E187" s="418"/>
      <c r="F187" s="433" t="s">
        <v>385</v>
      </c>
      <c r="G187" s="426">
        <f>G188</f>
        <v>0</v>
      </c>
      <c r="H187" s="79"/>
      <c r="I187" s="407"/>
      <c r="J187" s="407"/>
      <c r="K187" s="407"/>
      <c r="L187" s="407"/>
      <c r="M187" s="407"/>
      <c r="N187" s="407"/>
      <c r="O187" s="407"/>
      <c r="P187" s="407"/>
      <c r="Q187" s="407"/>
      <c r="R187" s="407"/>
      <c r="S187" s="407"/>
      <c r="T187" s="407"/>
      <c r="U187" s="407"/>
      <c r="V187" s="78"/>
      <c r="W187" s="78"/>
      <c r="X187" s="78"/>
      <c r="AC187" s="78"/>
      <c r="AD187" s="78"/>
    </row>
    <row r="188" spans="1:30" ht="20.100000000000001" hidden="1" customHeight="1">
      <c r="A188" s="453">
        <v>2</v>
      </c>
      <c r="B188" s="435">
        <v>3</v>
      </c>
      <c r="C188" s="435" t="s">
        <v>384</v>
      </c>
      <c r="D188" s="92">
        <v>5</v>
      </c>
      <c r="E188" s="92">
        <v>2</v>
      </c>
      <c r="F188" s="482" t="s">
        <v>43</v>
      </c>
      <c r="G188" s="454">
        <f>'D.2-Penj-APBDesa'!K1335</f>
        <v>0</v>
      </c>
      <c r="H188" s="77"/>
      <c r="I188" s="408"/>
      <c r="J188" s="408"/>
      <c r="K188" s="408"/>
      <c r="L188" s="408"/>
      <c r="M188" s="408"/>
      <c r="N188" s="408"/>
      <c r="O188" s="408"/>
      <c r="P188" s="408"/>
      <c r="Q188" s="408"/>
      <c r="R188" s="408"/>
      <c r="S188" s="408"/>
      <c r="T188" s="408"/>
      <c r="U188" s="408"/>
      <c r="V188" s="80"/>
      <c r="W188" s="80"/>
      <c r="X188" s="80"/>
      <c r="AC188" s="80"/>
      <c r="AD188" s="80"/>
    </row>
    <row r="189" spans="1:30" s="80" customFormat="1" ht="20.100000000000001" hidden="1" customHeight="1" collapsed="1">
      <c r="A189" s="423">
        <v>2</v>
      </c>
      <c r="B189" s="424">
        <v>3</v>
      </c>
      <c r="C189" s="424" t="s">
        <v>386</v>
      </c>
      <c r="D189" s="418"/>
      <c r="E189" s="418"/>
      <c r="F189" s="433" t="s">
        <v>387</v>
      </c>
      <c r="G189" s="426">
        <f>G190</f>
        <v>0</v>
      </c>
      <c r="H189" s="79" t="s">
        <v>48</v>
      </c>
      <c r="I189" s="407"/>
      <c r="J189" s="407"/>
      <c r="K189" s="407"/>
      <c r="L189" s="407"/>
      <c r="M189" s="407"/>
      <c r="N189" s="407"/>
      <c r="O189" s="407"/>
      <c r="P189" s="407"/>
      <c r="Q189" s="407"/>
      <c r="R189" s="407"/>
      <c r="S189" s="407"/>
      <c r="T189" s="407"/>
      <c r="U189" s="407"/>
      <c r="V189" s="78"/>
      <c r="W189" s="78"/>
      <c r="X189" s="78"/>
      <c r="AC189" s="78"/>
      <c r="AD189" s="78"/>
    </row>
    <row r="190" spans="1:30" ht="20.100000000000001" hidden="1" customHeight="1">
      <c r="A190" s="453">
        <v>2</v>
      </c>
      <c r="B190" s="435">
        <v>3</v>
      </c>
      <c r="C190" s="435" t="s">
        <v>386</v>
      </c>
      <c r="D190" s="92">
        <v>5</v>
      </c>
      <c r="E190" s="92">
        <v>3</v>
      </c>
      <c r="F190" s="367" t="s">
        <v>55</v>
      </c>
      <c r="G190" s="454"/>
      <c r="H190" s="77"/>
      <c r="I190" s="408"/>
      <c r="J190" s="408"/>
      <c r="K190" s="408"/>
      <c r="L190" s="408"/>
      <c r="M190" s="408"/>
      <c r="N190" s="408"/>
      <c r="O190" s="408"/>
      <c r="P190" s="486"/>
      <c r="Q190" s="408"/>
      <c r="R190" s="408"/>
      <c r="S190" s="408"/>
      <c r="T190" s="408"/>
      <c r="U190" s="486">
        <f>SUM(I190:T190)</f>
        <v>0</v>
      </c>
      <c r="V190" s="80"/>
      <c r="W190" s="80"/>
      <c r="X190" s="80"/>
      <c r="AC190" s="80"/>
      <c r="AD190" s="80"/>
    </row>
    <row r="191" spans="1:30" s="80" customFormat="1" ht="20.100000000000001" hidden="1" customHeight="1">
      <c r="A191" s="423">
        <v>2</v>
      </c>
      <c r="B191" s="424">
        <v>3</v>
      </c>
      <c r="C191" s="424" t="s">
        <v>585</v>
      </c>
      <c r="D191" s="418"/>
      <c r="E191" s="418"/>
      <c r="F191" s="433" t="s">
        <v>609</v>
      </c>
      <c r="G191" s="426">
        <f>G192+G193</f>
        <v>0</v>
      </c>
      <c r="H191" s="79"/>
      <c r="I191" s="407"/>
      <c r="J191" s="407"/>
      <c r="K191" s="407"/>
      <c r="L191" s="407"/>
      <c r="M191" s="407"/>
      <c r="N191" s="407"/>
      <c r="O191" s="407"/>
      <c r="P191" s="407"/>
      <c r="Q191" s="407"/>
      <c r="R191" s="407"/>
      <c r="S191" s="407"/>
      <c r="T191" s="407"/>
      <c r="U191" s="407"/>
      <c r="V191" s="78"/>
      <c r="W191" s="78"/>
      <c r="X191" s="78"/>
      <c r="AC191" s="78"/>
      <c r="AD191" s="78"/>
    </row>
    <row r="192" spans="1:30" ht="20.100000000000001" hidden="1" customHeight="1">
      <c r="A192" s="453">
        <v>2</v>
      </c>
      <c r="B192" s="435">
        <v>3</v>
      </c>
      <c r="C192" s="435" t="s">
        <v>585</v>
      </c>
      <c r="D192" s="92">
        <v>5</v>
      </c>
      <c r="E192" s="92">
        <v>2</v>
      </c>
      <c r="F192" s="482" t="s">
        <v>43</v>
      </c>
      <c r="G192" s="454">
        <f>'D.2-Penj-APBDesa'!K1356</f>
        <v>0</v>
      </c>
      <c r="H192" s="77"/>
      <c r="I192" s="408"/>
      <c r="J192" s="408"/>
      <c r="K192" s="408"/>
      <c r="L192" s="408"/>
      <c r="M192" s="408"/>
      <c r="N192" s="408"/>
      <c r="O192" s="408"/>
      <c r="P192" s="408"/>
      <c r="Q192" s="408"/>
      <c r="R192" s="408"/>
      <c r="S192" s="408"/>
      <c r="T192" s="408"/>
      <c r="U192" s="408"/>
      <c r="V192" s="80"/>
      <c r="W192" s="80"/>
      <c r="X192" s="80"/>
      <c r="AC192" s="80"/>
      <c r="AD192" s="80"/>
    </row>
    <row r="193" spans="1:30" ht="20.100000000000001" hidden="1" customHeight="1">
      <c r="A193" s="453">
        <v>2</v>
      </c>
      <c r="B193" s="435">
        <v>3</v>
      </c>
      <c r="C193" s="435" t="s">
        <v>585</v>
      </c>
      <c r="D193" s="92">
        <v>5</v>
      </c>
      <c r="E193" s="92">
        <v>3</v>
      </c>
      <c r="F193" s="367" t="s">
        <v>55</v>
      </c>
      <c r="G193" s="454">
        <f>'D.2-Penj-APBDesa'!K1371</f>
        <v>0</v>
      </c>
      <c r="H193" s="77"/>
      <c r="I193" s="408"/>
      <c r="J193" s="408"/>
      <c r="K193" s="408"/>
      <c r="L193" s="408"/>
      <c r="M193" s="408"/>
      <c r="N193" s="408"/>
      <c r="O193" s="408"/>
      <c r="P193" s="408"/>
      <c r="Q193" s="408"/>
      <c r="R193" s="408"/>
      <c r="S193" s="408"/>
      <c r="T193" s="408"/>
      <c r="U193" s="408"/>
    </row>
    <row r="194" spans="1:30" s="74" customFormat="1" ht="20.100000000000001" customHeight="1" collapsed="1">
      <c r="A194" s="455">
        <v>2</v>
      </c>
      <c r="B194" s="444">
        <v>4</v>
      </c>
      <c r="C194" s="444"/>
      <c r="D194" s="380"/>
      <c r="E194" s="380"/>
      <c r="F194" s="456" t="s">
        <v>388</v>
      </c>
      <c r="G194" s="447">
        <f>G195+G197+G199+G201+G203+G205+G207+G209+G211+G215+G217+G219+G221+G223+G225+G227+G229</f>
        <v>0</v>
      </c>
      <c r="H194" s="73"/>
      <c r="I194" s="405"/>
      <c r="J194" s="405"/>
      <c r="K194" s="405"/>
      <c r="L194" s="405"/>
      <c r="M194" s="405"/>
      <c r="N194" s="405"/>
      <c r="O194" s="405"/>
      <c r="P194" s="405"/>
      <c r="Q194" s="405"/>
      <c r="R194" s="405"/>
      <c r="S194" s="405"/>
      <c r="T194" s="405"/>
      <c r="U194" s="405"/>
      <c r="V194" s="80"/>
      <c r="W194" s="80"/>
      <c r="X194" s="80"/>
      <c r="AC194" s="78"/>
      <c r="AD194" s="78"/>
    </row>
    <row r="195" spans="1:30" s="80" customFormat="1" ht="39.75" hidden="1" customHeight="1">
      <c r="A195" s="432">
        <v>2</v>
      </c>
      <c r="B195" s="424">
        <v>4</v>
      </c>
      <c r="C195" s="424" t="s">
        <v>34</v>
      </c>
      <c r="D195" s="418"/>
      <c r="E195" s="418"/>
      <c r="F195" s="433" t="s">
        <v>389</v>
      </c>
      <c r="G195" s="426">
        <f>G196</f>
        <v>0</v>
      </c>
      <c r="H195" s="79"/>
      <c r="I195" s="407"/>
      <c r="J195" s="407"/>
      <c r="K195" s="407"/>
      <c r="L195" s="407"/>
      <c r="M195" s="407"/>
      <c r="N195" s="407"/>
      <c r="O195" s="407"/>
      <c r="P195" s="407"/>
      <c r="Q195" s="407"/>
      <c r="R195" s="407"/>
      <c r="S195" s="407"/>
      <c r="T195" s="407"/>
      <c r="U195" s="407"/>
      <c r="V195" s="78"/>
      <c r="W195" s="78"/>
      <c r="X195" s="78"/>
      <c r="AC195" s="74"/>
      <c r="AD195" s="74"/>
    </row>
    <row r="196" spans="1:30" ht="20.100000000000001" hidden="1" customHeight="1">
      <c r="A196" s="91">
        <v>2</v>
      </c>
      <c r="B196" s="435">
        <v>4</v>
      </c>
      <c r="C196" s="435" t="s">
        <v>34</v>
      </c>
      <c r="D196" s="92">
        <v>5</v>
      </c>
      <c r="E196" s="92">
        <v>2</v>
      </c>
      <c r="F196" s="482" t="s">
        <v>43</v>
      </c>
      <c r="G196" s="454">
        <f>'D.2-Penj-APBDesa'!K1404</f>
        <v>0</v>
      </c>
      <c r="H196" s="77"/>
      <c r="I196" s="408"/>
      <c r="J196" s="408"/>
      <c r="K196" s="408"/>
      <c r="L196" s="408"/>
      <c r="M196" s="408"/>
      <c r="N196" s="408"/>
      <c r="O196" s="408"/>
      <c r="P196" s="408"/>
      <c r="Q196" s="408"/>
      <c r="R196" s="408"/>
      <c r="S196" s="408"/>
      <c r="T196" s="408"/>
      <c r="U196" s="408"/>
      <c r="AC196" s="80"/>
      <c r="AD196" s="80"/>
    </row>
    <row r="197" spans="1:30" s="80" customFormat="1" ht="20.100000000000001" hidden="1" customHeight="1">
      <c r="A197" s="423">
        <v>2</v>
      </c>
      <c r="B197" s="424">
        <v>4</v>
      </c>
      <c r="C197" s="424" t="s">
        <v>37</v>
      </c>
      <c r="D197" s="418"/>
      <c r="E197" s="418"/>
      <c r="F197" s="433" t="s">
        <v>390</v>
      </c>
      <c r="G197" s="426">
        <f>G198</f>
        <v>0</v>
      </c>
      <c r="H197" s="79"/>
      <c r="I197" s="407"/>
      <c r="J197" s="407"/>
      <c r="K197" s="407"/>
      <c r="L197" s="407"/>
      <c r="M197" s="407"/>
      <c r="N197" s="407"/>
      <c r="O197" s="407"/>
      <c r="P197" s="407"/>
      <c r="Q197" s="407"/>
      <c r="R197" s="407"/>
      <c r="S197" s="407"/>
      <c r="T197" s="407"/>
      <c r="U197" s="407"/>
      <c r="V197" s="74"/>
      <c r="W197" s="74"/>
      <c r="X197" s="74"/>
      <c r="AC197" s="78"/>
      <c r="AD197" s="78"/>
    </row>
    <row r="198" spans="1:30" ht="20.100000000000001" hidden="1" customHeight="1">
      <c r="A198" s="453">
        <v>2</v>
      </c>
      <c r="B198" s="435">
        <v>4</v>
      </c>
      <c r="C198" s="435" t="s">
        <v>37</v>
      </c>
      <c r="D198" s="92">
        <v>5</v>
      </c>
      <c r="E198" s="92">
        <v>2</v>
      </c>
      <c r="F198" s="482" t="s">
        <v>43</v>
      </c>
      <c r="G198" s="454">
        <f>'D.2-Penj-APBDesa'!K1423</f>
        <v>0</v>
      </c>
      <c r="H198" s="77"/>
      <c r="I198" s="408"/>
      <c r="J198" s="408"/>
      <c r="K198" s="408"/>
      <c r="L198" s="408"/>
      <c r="M198" s="408"/>
      <c r="N198" s="408"/>
      <c r="O198" s="408"/>
      <c r="P198" s="408"/>
      <c r="Q198" s="408"/>
      <c r="R198" s="408"/>
      <c r="S198" s="408"/>
      <c r="T198" s="408"/>
      <c r="U198" s="408"/>
      <c r="V198" s="80"/>
      <c r="W198" s="80"/>
      <c r="X198" s="80"/>
      <c r="AC198" s="80"/>
      <c r="AD198" s="80"/>
    </row>
    <row r="199" spans="1:30" s="80" customFormat="1" ht="38.1" hidden="1" customHeight="1">
      <c r="A199" s="423">
        <v>2</v>
      </c>
      <c r="B199" s="424">
        <v>4</v>
      </c>
      <c r="C199" s="424" t="s">
        <v>39</v>
      </c>
      <c r="D199" s="418"/>
      <c r="E199" s="418"/>
      <c r="F199" s="433" t="s">
        <v>391</v>
      </c>
      <c r="G199" s="426">
        <f>G200</f>
        <v>0</v>
      </c>
      <c r="H199" s="79"/>
      <c r="I199" s="407"/>
      <c r="J199" s="407"/>
      <c r="K199" s="407"/>
      <c r="L199" s="407"/>
      <c r="M199" s="407"/>
      <c r="N199" s="407"/>
      <c r="O199" s="407"/>
      <c r="P199" s="407"/>
      <c r="Q199" s="407"/>
      <c r="R199" s="407"/>
      <c r="S199" s="407"/>
      <c r="T199" s="407"/>
      <c r="U199" s="407"/>
      <c r="V199" s="78"/>
      <c r="W199" s="78"/>
      <c r="X199" s="78"/>
      <c r="AC199" s="78"/>
      <c r="AD199" s="78"/>
    </row>
    <row r="200" spans="1:30" ht="20.100000000000001" hidden="1" customHeight="1">
      <c r="A200" s="453">
        <v>2</v>
      </c>
      <c r="B200" s="435">
        <v>4</v>
      </c>
      <c r="C200" s="435" t="s">
        <v>39</v>
      </c>
      <c r="D200" s="92">
        <v>5</v>
      </c>
      <c r="E200" s="92">
        <v>2</v>
      </c>
      <c r="F200" s="482" t="s">
        <v>43</v>
      </c>
      <c r="G200" s="454">
        <f>'D.2-Penj-APBDesa'!K1428</f>
        <v>0</v>
      </c>
      <c r="H200" s="77"/>
      <c r="I200" s="408"/>
      <c r="J200" s="408"/>
      <c r="K200" s="408"/>
      <c r="L200" s="408"/>
      <c r="M200" s="408"/>
      <c r="N200" s="408"/>
      <c r="O200" s="408"/>
      <c r="P200" s="408"/>
      <c r="Q200" s="408"/>
      <c r="R200" s="408"/>
      <c r="S200" s="408"/>
      <c r="T200" s="408"/>
      <c r="U200" s="408"/>
      <c r="V200" s="80"/>
      <c r="W200" s="80"/>
      <c r="X200" s="80"/>
      <c r="AC200" s="80"/>
      <c r="AD200" s="80"/>
    </row>
    <row r="201" spans="1:30" s="80" customFormat="1" ht="20.100000000000001" hidden="1" customHeight="1">
      <c r="A201" s="423">
        <v>2</v>
      </c>
      <c r="B201" s="424">
        <v>4</v>
      </c>
      <c r="C201" s="424" t="s">
        <v>41</v>
      </c>
      <c r="D201" s="418"/>
      <c r="E201" s="418"/>
      <c r="F201" s="433" t="s">
        <v>392</v>
      </c>
      <c r="G201" s="426">
        <f>G202</f>
        <v>0</v>
      </c>
      <c r="H201" s="79"/>
      <c r="I201" s="407"/>
      <c r="J201" s="407"/>
      <c r="K201" s="407"/>
      <c r="L201" s="407"/>
      <c r="M201" s="407"/>
      <c r="N201" s="407"/>
      <c r="O201" s="407"/>
      <c r="P201" s="407"/>
      <c r="Q201" s="407"/>
      <c r="R201" s="407"/>
      <c r="S201" s="407"/>
      <c r="T201" s="407"/>
      <c r="U201" s="407"/>
      <c r="V201" s="78"/>
      <c r="W201" s="78"/>
      <c r="X201" s="78"/>
      <c r="AC201" s="78"/>
      <c r="AD201" s="78"/>
    </row>
    <row r="202" spans="1:30" ht="20.100000000000001" hidden="1" customHeight="1">
      <c r="A202" s="453">
        <v>2</v>
      </c>
      <c r="B202" s="435">
        <v>4</v>
      </c>
      <c r="C202" s="435" t="s">
        <v>41</v>
      </c>
      <c r="D202" s="92">
        <v>5</v>
      </c>
      <c r="E202" s="92">
        <v>2</v>
      </c>
      <c r="F202" s="482" t="s">
        <v>43</v>
      </c>
      <c r="G202" s="454">
        <f>'D.2-Penj-APBDesa'!K1433</f>
        <v>0</v>
      </c>
      <c r="H202" s="77"/>
      <c r="I202" s="408"/>
      <c r="J202" s="408"/>
      <c r="K202" s="408"/>
      <c r="L202" s="408"/>
      <c r="M202" s="408"/>
      <c r="N202" s="408"/>
      <c r="O202" s="408"/>
      <c r="P202" s="408"/>
      <c r="Q202" s="408"/>
      <c r="R202" s="408"/>
      <c r="S202" s="408"/>
      <c r="T202" s="408"/>
      <c r="U202" s="408"/>
      <c r="V202" s="80"/>
      <c r="W202" s="80"/>
      <c r="X202" s="80"/>
      <c r="AC202" s="80"/>
      <c r="AD202" s="80"/>
    </row>
    <row r="203" spans="1:30" s="80" customFormat="1" ht="36" hidden="1" customHeight="1">
      <c r="A203" s="423">
        <v>2</v>
      </c>
      <c r="B203" s="424">
        <v>4</v>
      </c>
      <c r="C203" s="424" t="s">
        <v>45</v>
      </c>
      <c r="D203" s="418"/>
      <c r="E203" s="418"/>
      <c r="F203" s="433" t="s">
        <v>393</v>
      </c>
      <c r="G203" s="426">
        <f>G204</f>
        <v>0</v>
      </c>
      <c r="H203" s="79"/>
      <c r="I203" s="407"/>
      <c r="J203" s="407"/>
      <c r="K203" s="407"/>
      <c r="L203" s="407"/>
      <c r="M203" s="407"/>
      <c r="N203" s="407"/>
      <c r="O203" s="407"/>
      <c r="P203" s="407"/>
      <c r="Q203" s="407"/>
      <c r="R203" s="407"/>
      <c r="S203" s="407"/>
      <c r="T203" s="407"/>
      <c r="U203" s="407"/>
      <c r="V203" s="78"/>
      <c r="W203" s="78"/>
      <c r="X203" s="78"/>
      <c r="AC203" s="78"/>
      <c r="AD203" s="78"/>
    </row>
    <row r="204" spans="1:30" ht="20.100000000000001" hidden="1" customHeight="1">
      <c r="A204" s="453">
        <v>2</v>
      </c>
      <c r="B204" s="435">
        <v>4</v>
      </c>
      <c r="C204" s="435" t="s">
        <v>45</v>
      </c>
      <c r="D204" s="92">
        <v>5</v>
      </c>
      <c r="E204" s="92">
        <v>2</v>
      </c>
      <c r="F204" s="482" t="s">
        <v>43</v>
      </c>
      <c r="G204" s="454">
        <f>'D.2-Penj-APBDesa'!K1438</f>
        <v>0</v>
      </c>
      <c r="H204" s="77"/>
      <c r="I204" s="408"/>
      <c r="J204" s="408"/>
      <c r="K204" s="408"/>
      <c r="L204" s="408"/>
      <c r="M204" s="408"/>
      <c r="N204" s="408"/>
      <c r="O204" s="408"/>
      <c r="P204" s="408"/>
      <c r="Q204" s="408"/>
      <c r="R204" s="408"/>
      <c r="S204" s="408"/>
      <c r="T204" s="408"/>
      <c r="U204" s="408"/>
      <c r="V204" s="80"/>
      <c r="W204" s="80"/>
      <c r="X204" s="80"/>
      <c r="AC204" s="80"/>
      <c r="AD204" s="80"/>
    </row>
    <row r="205" spans="1:30" s="80" customFormat="1" ht="20.100000000000001" hidden="1" customHeight="1">
      <c r="A205" s="423">
        <v>2</v>
      </c>
      <c r="B205" s="424">
        <v>4</v>
      </c>
      <c r="C205" s="424" t="s">
        <v>49</v>
      </c>
      <c r="D205" s="418"/>
      <c r="E205" s="418"/>
      <c r="F205" s="433" t="s">
        <v>394</v>
      </c>
      <c r="G205" s="426">
        <f>G206</f>
        <v>0</v>
      </c>
      <c r="H205" s="79"/>
      <c r="I205" s="407"/>
      <c r="J205" s="407"/>
      <c r="K205" s="407"/>
      <c r="L205" s="407"/>
      <c r="M205" s="407"/>
      <c r="N205" s="407"/>
      <c r="O205" s="407"/>
      <c r="P205" s="407"/>
      <c r="Q205" s="407"/>
      <c r="R205" s="407"/>
      <c r="S205" s="407"/>
      <c r="T205" s="407"/>
      <c r="U205" s="407"/>
      <c r="V205" s="78"/>
      <c r="W205" s="78"/>
      <c r="X205" s="78"/>
      <c r="AC205" s="78"/>
      <c r="AD205" s="78"/>
    </row>
    <row r="206" spans="1:30" ht="20.100000000000001" hidden="1" customHeight="1">
      <c r="A206" s="453">
        <v>2</v>
      </c>
      <c r="B206" s="435">
        <v>4</v>
      </c>
      <c r="C206" s="435" t="s">
        <v>49</v>
      </c>
      <c r="D206" s="92">
        <v>5</v>
      </c>
      <c r="E206" s="92">
        <v>2</v>
      </c>
      <c r="F206" s="482" t="s">
        <v>43</v>
      </c>
      <c r="G206" s="454">
        <f>'D.2-Penj-APBDesa'!K1443</f>
        <v>0</v>
      </c>
      <c r="H206" s="77"/>
      <c r="I206" s="408"/>
      <c r="J206" s="408"/>
      <c r="K206" s="408"/>
      <c r="L206" s="408"/>
      <c r="M206" s="408"/>
      <c r="N206" s="408"/>
      <c r="O206" s="408"/>
      <c r="P206" s="408"/>
      <c r="Q206" s="408"/>
      <c r="R206" s="408"/>
      <c r="S206" s="408"/>
      <c r="T206" s="408"/>
      <c r="U206" s="408"/>
      <c r="V206" s="80"/>
      <c r="W206" s="80"/>
      <c r="X206" s="80"/>
      <c r="AC206" s="80"/>
      <c r="AD206" s="80"/>
    </row>
    <row r="207" spans="1:30" s="80" customFormat="1" ht="42" hidden="1" customHeight="1">
      <c r="A207" s="423">
        <v>2</v>
      </c>
      <c r="B207" s="424">
        <v>4</v>
      </c>
      <c r="C207" s="424" t="s">
        <v>51</v>
      </c>
      <c r="D207" s="418"/>
      <c r="E207" s="418"/>
      <c r="F207" s="433" t="s">
        <v>395</v>
      </c>
      <c r="G207" s="426">
        <f>G208</f>
        <v>0</v>
      </c>
      <c r="H207" s="79"/>
      <c r="I207" s="407"/>
      <c r="J207" s="407"/>
      <c r="K207" s="407"/>
      <c r="L207" s="407"/>
      <c r="M207" s="407"/>
      <c r="N207" s="407"/>
      <c r="O207" s="407"/>
      <c r="P207" s="407"/>
      <c r="Q207" s="407"/>
      <c r="R207" s="407"/>
      <c r="S207" s="407"/>
      <c r="T207" s="407"/>
      <c r="U207" s="407"/>
      <c r="V207" s="78"/>
      <c r="W207" s="78"/>
      <c r="X207" s="78"/>
      <c r="AC207" s="78"/>
      <c r="AD207" s="78"/>
    </row>
    <row r="208" spans="1:30" ht="20.100000000000001" hidden="1" customHeight="1">
      <c r="A208" s="453">
        <v>2</v>
      </c>
      <c r="B208" s="435">
        <v>4</v>
      </c>
      <c r="C208" s="435" t="s">
        <v>51</v>
      </c>
      <c r="D208" s="92">
        <v>5</v>
      </c>
      <c r="E208" s="92">
        <v>2</v>
      </c>
      <c r="F208" s="482" t="s">
        <v>43</v>
      </c>
      <c r="G208" s="454">
        <f>'D.2-Penj-APBDesa'!K1448</f>
        <v>0</v>
      </c>
      <c r="H208" s="77"/>
      <c r="I208" s="408"/>
      <c r="J208" s="408"/>
      <c r="K208" s="408"/>
      <c r="L208" s="408"/>
      <c r="M208" s="408"/>
      <c r="N208" s="408"/>
      <c r="O208" s="408"/>
      <c r="P208" s="408"/>
      <c r="Q208" s="408"/>
      <c r="R208" s="408"/>
      <c r="S208" s="408"/>
      <c r="T208" s="408"/>
      <c r="U208" s="408"/>
      <c r="V208" s="80"/>
      <c r="W208" s="80"/>
      <c r="X208" s="80"/>
      <c r="AC208" s="80"/>
      <c r="AD208" s="80"/>
    </row>
    <row r="209" spans="1:30" s="80" customFormat="1" ht="20.100000000000001" hidden="1" customHeight="1">
      <c r="A209" s="423">
        <v>2</v>
      </c>
      <c r="B209" s="424">
        <v>4</v>
      </c>
      <c r="C209" s="424" t="s">
        <v>73</v>
      </c>
      <c r="D209" s="418"/>
      <c r="E209" s="418"/>
      <c r="F209" s="433" t="s">
        <v>396</v>
      </c>
      <c r="G209" s="426">
        <f>G210</f>
        <v>0</v>
      </c>
      <c r="H209" s="79"/>
      <c r="I209" s="407"/>
      <c r="J209" s="407"/>
      <c r="K209" s="407"/>
      <c r="L209" s="407"/>
      <c r="M209" s="407"/>
      <c r="N209" s="407"/>
      <c r="O209" s="407"/>
      <c r="P209" s="407"/>
      <c r="Q209" s="407"/>
      <c r="R209" s="407"/>
      <c r="S209" s="407"/>
      <c r="T209" s="407"/>
      <c r="U209" s="407"/>
      <c r="V209" s="78"/>
      <c r="W209" s="78"/>
      <c r="X209" s="78"/>
      <c r="AC209" s="78"/>
      <c r="AD209" s="78"/>
    </row>
    <row r="210" spans="1:30" ht="20.100000000000001" hidden="1" customHeight="1">
      <c r="A210" s="453">
        <v>2</v>
      </c>
      <c r="B210" s="435">
        <v>4</v>
      </c>
      <c r="C210" s="435" t="s">
        <v>73</v>
      </c>
      <c r="D210" s="92">
        <v>5</v>
      </c>
      <c r="E210" s="92">
        <v>2</v>
      </c>
      <c r="F210" s="482" t="s">
        <v>43</v>
      </c>
      <c r="G210" s="454">
        <f>'D.2-Penj-APBDesa'!K1453</f>
        <v>0</v>
      </c>
      <c r="H210" s="77"/>
      <c r="I210" s="408"/>
      <c r="J210" s="408"/>
      <c r="K210" s="408"/>
      <c r="L210" s="408"/>
      <c r="M210" s="408"/>
      <c r="N210" s="408"/>
      <c r="O210" s="408"/>
      <c r="P210" s="408"/>
      <c r="Q210" s="408"/>
      <c r="R210" s="408"/>
      <c r="S210" s="408"/>
      <c r="T210" s="408"/>
      <c r="U210" s="408"/>
      <c r="V210" s="80"/>
      <c r="W210" s="80"/>
      <c r="X210" s="80"/>
      <c r="AC210" s="80"/>
      <c r="AD210" s="80"/>
    </row>
    <row r="211" spans="1:30" s="80" customFormat="1" ht="20.100000000000001" hidden="1" customHeight="1">
      <c r="A211" s="423">
        <v>2</v>
      </c>
      <c r="B211" s="424">
        <v>4</v>
      </c>
      <c r="C211" s="424" t="s">
        <v>75</v>
      </c>
      <c r="D211" s="418"/>
      <c r="E211" s="418"/>
      <c r="F211" s="433" t="s">
        <v>397</v>
      </c>
      <c r="G211" s="426">
        <f>G212</f>
        <v>0</v>
      </c>
      <c r="H211" s="79"/>
      <c r="I211" s="407"/>
      <c r="J211" s="407"/>
      <c r="K211" s="407"/>
      <c r="L211" s="407"/>
      <c r="M211" s="407"/>
      <c r="N211" s="407"/>
      <c r="O211" s="407"/>
      <c r="P211" s="407"/>
      <c r="Q211" s="407"/>
      <c r="R211" s="407"/>
      <c r="S211" s="407"/>
      <c r="T211" s="407"/>
      <c r="U211" s="407"/>
      <c r="V211" s="78"/>
      <c r="W211" s="78"/>
      <c r="X211" s="78"/>
      <c r="AC211" s="78"/>
      <c r="AD211" s="78"/>
    </row>
    <row r="212" spans="1:30" ht="20.100000000000001" hidden="1" customHeight="1">
      <c r="A212" s="453">
        <v>2</v>
      </c>
      <c r="B212" s="435">
        <v>4</v>
      </c>
      <c r="C212" s="435" t="s">
        <v>75</v>
      </c>
      <c r="D212" s="92">
        <v>5</v>
      </c>
      <c r="E212" s="92">
        <v>2</v>
      </c>
      <c r="F212" s="482" t="s">
        <v>43</v>
      </c>
      <c r="G212" s="454">
        <f>'D.2-Penj-APBDesa'!K1449</f>
        <v>0</v>
      </c>
      <c r="H212" s="77"/>
      <c r="I212" s="408"/>
      <c r="J212" s="408"/>
      <c r="K212" s="408"/>
      <c r="L212" s="408"/>
      <c r="M212" s="408"/>
      <c r="N212" s="408"/>
      <c r="O212" s="408"/>
      <c r="P212" s="408"/>
      <c r="Q212" s="408"/>
      <c r="R212" s="408"/>
      <c r="S212" s="408"/>
      <c r="T212" s="408"/>
      <c r="U212" s="408"/>
      <c r="V212" s="80"/>
      <c r="W212" s="80"/>
      <c r="X212" s="80"/>
      <c r="AC212" s="80"/>
      <c r="AD212" s="80"/>
    </row>
    <row r="213" spans="1:30" s="80" customFormat="1" ht="20.100000000000001" hidden="1" customHeight="1">
      <c r="A213" s="423">
        <v>2</v>
      </c>
      <c r="B213" s="424">
        <v>4</v>
      </c>
      <c r="C213" s="424" t="s">
        <v>77</v>
      </c>
      <c r="D213" s="418"/>
      <c r="E213" s="418"/>
      <c r="F213" s="433" t="s">
        <v>398</v>
      </c>
      <c r="G213" s="426">
        <f>G214</f>
        <v>0</v>
      </c>
      <c r="H213" s="79"/>
      <c r="I213" s="407"/>
      <c r="J213" s="407"/>
      <c r="K213" s="407"/>
      <c r="L213" s="407"/>
      <c r="M213" s="407"/>
      <c r="N213" s="407"/>
      <c r="O213" s="407"/>
      <c r="P213" s="407"/>
      <c r="Q213" s="407"/>
      <c r="R213" s="407"/>
      <c r="S213" s="407"/>
      <c r="T213" s="407"/>
      <c r="U213" s="407"/>
      <c r="V213" s="78"/>
      <c r="W213" s="78"/>
      <c r="X213" s="78"/>
      <c r="AC213" s="78"/>
      <c r="AD213" s="78"/>
    </row>
    <row r="214" spans="1:30" ht="20.100000000000001" hidden="1" customHeight="1">
      <c r="A214" s="453">
        <v>2</v>
      </c>
      <c r="B214" s="435">
        <v>4</v>
      </c>
      <c r="C214" s="435" t="s">
        <v>77</v>
      </c>
      <c r="D214" s="92">
        <v>5</v>
      </c>
      <c r="E214" s="92">
        <v>3</v>
      </c>
      <c r="F214" s="367" t="s">
        <v>55</v>
      </c>
      <c r="G214" s="454">
        <f>'D.2-Penj-APBDesa'!K1462</f>
        <v>0</v>
      </c>
      <c r="H214" s="77"/>
      <c r="I214" s="408"/>
      <c r="J214" s="408"/>
      <c r="K214" s="408"/>
      <c r="L214" s="408"/>
      <c r="M214" s="408"/>
      <c r="N214" s="408"/>
      <c r="O214" s="408"/>
      <c r="P214" s="408"/>
      <c r="Q214" s="408"/>
      <c r="R214" s="408"/>
      <c r="S214" s="408"/>
      <c r="T214" s="408"/>
      <c r="U214" s="408"/>
      <c r="V214" s="80"/>
      <c r="W214" s="80"/>
      <c r="X214" s="80"/>
      <c r="AC214" s="80"/>
      <c r="AD214" s="80"/>
    </row>
    <row r="215" spans="1:30" ht="38.1" hidden="1" customHeight="1">
      <c r="A215" s="423">
        <v>2</v>
      </c>
      <c r="B215" s="424">
        <v>4</v>
      </c>
      <c r="C215" s="435" t="s">
        <v>79</v>
      </c>
      <c r="D215" s="92"/>
      <c r="E215" s="92"/>
      <c r="F215" s="433" t="s">
        <v>399</v>
      </c>
      <c r="G215" s="426">
        <f>G216</f>
        <v>0</v>
      </c>
      <c r="H215" s="77"/>
      <c r="I215" s="408"/>
      <c r="J215" s="408"/>
      <c r="K215" s="408"/>
      <c r="L215" s="408"/>
      <c r="M215" s="408"/>
      <c r="N215" s="408"/>
      <c r="O215" s="408"/>
      <c r="P215" s="408"/>
      <c r="Q215" s="408"/>
      <c r="R215" s="408"/>
      <c r="S215" s="408"/>
      <c r="T215" s="408"/>
      <c r="U215" s="408"/>
    </row>
    <row r="216" spans="1:30" ht="20.100000000000001" hidden="1" customHeight="1">
      <c r="A216" s="453">
        <v>2</v>
      </c>
      <c r="B216" s="435">
        <v>4</v>
      </c>
      <c r="C216" s="435" t="s">
        <v>79</v>
      </c>
      <c r="D216" s="92">
        <v>5</v>
      </c>
      <c r="E216" s="92">
        <v>3</v>
      </c>
      <c r="F216" s="367" t="s">
        <v>55</v>
      </c>
      <c r="G216" s="454">
        <f>'D.2-Penj-APBDesa'!K1469</f>
        <v>0</v>
      </c>
      <c r="H216" s="77"/>
      <c r="I216" s="408"/>
      <c r="J216" s="408"/>
      <c r="K216" s="408"/>
      <c r="L216" s="408"/>
      <c r="M216" s="408"/>
      <c r="N216" s="408"/>
      <c r="O216" s="408"/>
      <c r="P216" s="408"/>
      <c r="Q216" s="408"/>
      <c r="R216" s="408"/>
      <c r="S216" s="408"/>
      <c r="T216" s="408"/>
      <c r="U216" s="408"/>
      <c r="V216" s="80"/>
      <c r="W216" s="80"/>
      <c r="X216" s="80"/>
    </row>
    <row r="217" spans="1:30" ht="36" hidden="1" customHeight="1">
      <c r="A217" s="423">
        <v>2</v>
      </c>
      <c r="B217" s="424">
        <v>4</v>
      </c>
      <c r="C217" s="435" t="s">
        <v>374</v>
      </c>
      <c r="D217" s="92"/>
      <c r="E217" s="92"/>
      <c r="F217" s="433" t="s">
        <v>400</v>
      </c>
      <c r="G217" s="426">
        <f>G218</f>
        <v>0</v>
      </c>
      <c r="H217" s="77"/>
      <c r="I217" s="408"/>
      <c r="J217" s="408"/>
      <c r="K217" s="408"/>
      <c r="L217" s="408"/>
      <c r="M217" s="408"/>
      <c r="N217" s="408"/>
      <c r="O217" s="408"/>
      <c r="P217" s="408"/>
      <c r="Q217" s="408"/>
      <c r="R217" s="408"/>
      <c r="S217" s="408"/>
      <c r="T217" s="408"/>
      <c r="U217" s="408"/>
    </row>
    <row r="218" spans="1:30" ht="20.100000000000001" hidden="1" customHeight="1">
      <c r="A218" s="453">
        <v>2</v>
      </c>
      <c r="B218" s="435">
        <v>4</v>
      </c>
      <c r="C218" s="435" t="s">
        <v>374</v>
      </c>
      <c r="D218" s="92">
        <v>5</v>
      </c>
      <c r="E218" s="92">
        <v>3</v>
      </c>
      <c r="F218" s="367" t="s">
        <v>55</v>
      </c>
      <c r="G218" s="454">
        <f>'D.2-Penj-APBDesa'!K1476</f>
        <v>0</v>
      </c>
      <c r="H218" s="77"/>
      <c r="I218" s="408"/>
      <c r="J218" s="408"/>
      <c r="K218" s="408"/>
      <c r="L218" s="408"/>
      <c r="M218" s="408"/>
      <c r="N218" s="408"/>
      <c r="O218" s="408"/>
      <c r="P218" s="408"/>
      <c r="Q218" s="408"/>
      <c r="R218" s="408"/>
      <c r="S218" s="408"/>
      <c r="T218" s="408"/>
      <c r="U218" s="408"/>
    </row>
    <row r="219" spans="1:30" ht="39.950000000000003" hidden="1" customHeight="1">
      <c r="A219" s="423">
        <v>2</v>
      </c>
      <c r="B219" s="424">
        <v>4</v>
      </c>
      <c r="C219" s="435" t="s">
        <v>376</v>
      </c>
      <c r="D219" s="92"/>
      <c r="E219" s="92"/>
      <c r="F219" s="433" t="s">
        <v>401</v>
      </c>
      <c r="G219" s="426">
        <f>G220</f>
        <v>0</v>
      </c>
      <c r="H219" s="77"/>
      <c r="I219" s="408"/>
      <c r="J219" s="408"/>
      <c r="K219" s="408"/>
      <c r="L219" s="408"/>
      <c r="M219" s="408"/>
      <c r="N219" s="408"/>
      <c r="O219" s="408"/>
      <c r="P219" s="408"/>
      <c r="Q219" s="408"/>
      <c r="R219" s="408"/>
      <c r="S219" s="408"/>
      <c r="T219" s="408"/>
      <c r="U219" s="408"/>
    </row>
    <row r="220" spans="1:30" ht="20.100000000000001" hidden="1" customHeight="1">
      <c r="A220" s="453">
        <v>2</v>
      </c>
      <c r="B220" s="435">
        <v>4</v>
      </c>
      <c r="C220" s="435" t="s">
        <v>376</v>
      </c>
      <c r="D220" s="92">
        <v>5</v>
      </c>
      <c r="E220" s="92">
        <v>3</v>
      </c>
      <c r="F220" s="367" t="s">
        <v>55</v>
      </c>
      <c r="G220" s="454">
        <f>'D.2-Penj-APBDesa'!K1483</f>
        <v>0</v>
      </c>
      <c r="H220" s="77"/>
      <c r="I220" s="408"/>
      <c r="J220" s="408"/>
      <c r="K220" s="408"/>
      <c r="L220" s="408"/>
      <c r="M220" s="408"/>
      <c r="N220" s="408"/>
      <c r="O220" s="408"/>
      <c r="P220" s="408"/>
      <c r="Q220" s="408"/>
      <c r="R220" s="408"/>
      <c r="S220" s="408"/>
      <c r="T220" s="408"/>
      <c r="U220" s="408"/>
    </row>
    <row r="221" spans="1:30" ht="19.5" hidden="1" customHeight="1">
      <c r="A221" s="423">
        <v>2</v>
      </c>
      <c r="B221" s="424">
        <v>4</v>
      </c>
      <c r="C221" s="435" t="s">
        <v>378</v>
      </c>
      <c r="D221" s="92"/>
      <c r="E221" s="92"/>
      <c r="F221" s="425" t="s">
        <v>402</v>
      </c>
      <c r="G221" s="426">
        <f>G222</f>
        <v>0</v>
      </c>
      <c r="H221" s="77"/>
      <c r="I221" s="408"/>
      <c r="J221" s="408"/>
      <c r="K221" s="408"/>
      <c r="L221" s="408"/>
      <c r="M221" s="408"/>
      <c r="N221" s="408"/>
      <c r="O221" s="408"/>
      <c r="P221" s="408"/>
      <c r="Q221" s="408"/>
      <c r="R221" s="408"/>
      <c r="S221" s="408"/>
      <c r="T221" s="408"/>
      <c r="U221" s="408"/>
    </row>
    <row r="222" spans="1:30" ht="20.100000000000001" hidden="1" customHeight="1">
      <c r="A222" s="453">
        <v>2</v>
      </c>
      <c r="B222" s="435">
        <v>4</v>
      </c>
      <c r="C222" s="435" t="s">
        <v>378</v>
      </c>
      <c r="D222" s="92">
        <v>5</v>
      </c>
      <c r="E222" s="92">
        <v>3</v>
      </c>
      <c r="F222" s="367" t="s">
        <v>55</v>
      </c>
      <c r="G222" s="454">
        <f>'D.2-Penj-APBDesa'!K1490</f>
        <v>0</v>
      </c>
      <c r="H222" s="77"/>
      <c r="I222" s="408"/>
      <c r="J222" s="408"/>
      <c r="K222" s="408"/>
      <c r="L222" s="408"/>
      <c r="M222" s="408"/>
      <c r="N222" s="408"/>
      <c r="O222" s="408"/>
      <c r="P222" s="408"/>
      <c r="Q222" s="408"/>
      <c r="R222" s="408"/>
      <c r="S222" s="408"/>
      <c r="T222" s="408"/>
      <c r="U222" s="408"/>
    </row>
    <row r="223" spans="1:30" ht="35.1" hidden="1" customHeight="1">
      <c r="A223" s="423">
        <v>2</v>
      </c>
      <c r="B223" s="424">
        <v>4</v>
      </c>
      <c r="C223" s="435" t="s">
        <v>380</v>
      </c>
      <c r="D223" s="92"/>
      <c r="E223" s="92"/>
      <c r="F223" s="425" t="s">
        <v>403</v>
      </c>
      <c r="G223" s="426">
        <f>G224</f>
        <v>0</v>
      </c>
      <c r="H223" s="77"/>
      <c r="I223" s="408"/>
      <c r="J223" s="408"/>
      <c r="K223" s="408"/>
      <c r="L223" s="408"/>
      <c r="M223" s="408"/>
      <c r="N223" s="408"/>
      <c r="O223" s="408"/>
      <c r="P223" s="408"/>
      <c r="Q223" s="408"/>
      <c r="R223" s="408"/>
      <c r="S223" s="408"/>
      <c r="T223" s="408"/>
      <c r="U223" s="408"/>
    </row>
    <row r="224" spans="1:30" ht="20.100000000000001" hidden="1" customHeight="1">
      <c r="A224" s="453">
        <v>2</v>
      </c>
      <c r="B224" s="435">
        <v>4</v>
      </c>
      <c r="C224" s="435" t="s">
        <v>380</v>
      </c>
      <c r="D224" s="92">
        <v>5</v>
      </c>
      <c r="E224" s="92">
        <v>3</v>
      </c>
      <c r="F224" s="367" t="s">
        <v>55</v>
      </c>
      <c r="G224" s="454">
        <f>'D.2-Penj-APBDesa'!K1497</f>
        <v>0</v>
      </c>
      <c r="H224" s="77"/>
      <c r="I224" s="408"/>
      <c r="J224" s="408"/>
      <c r="K224" s="408"/>
      <c r="L224" s="408"/>
      <c r="M224" s="408"/>
      <c r="N224" s="408"/>
      <c r="O224" s="408"/>
      <c r="P224" s="408"/>
      <c r="Q224" s="408"/>
      <c r="R224" s="408"/>
      <c r="S224" s="408"/>
      <c r="T224" s="408"/>
      <c r="U224" s="408"/>
    </row>
    <row r="225" spans="1:30" ht="33" hidden="1" customHeight="1">
      <c r="A225" s="423">
        <v>2</v>
      </c>
      <c r="B225" s="424">
        <v>4</v>
      </c>
      <c r="C225" s="435" t="s">
        <v>382</v>
      </c>
      <c r="D225" s="92"/>
      <c r="E225" s="92"/>
      <c r="F225" s="433" t="s">
        <v>404</v>
      </c>
      <c r="G225" s="426">
        <f>G226</f>
        <v>0</v>
      </c>
      <c r="H225" s="77"/>
      <c r="I225" s="408"/>
      <c r="J225" s="408"/>
      <c r="K225" s="408"/>
      <c r="L225" s="408"/>
      <c r="M225" s="408"/>
      <c r="N225" s="408"/>
      <c r="O225" s="408"/>
      <c r="P225" s="408"/>
      <c r="Q225" s="408"/>
      <c r="R225" s="408"/>
      <c r="S225" s="408"/>
      <c r="T225" s="408"/>
      <c r="U225" s="408"/>
    </row>
    <row r="226" spans="1:30" ht="20.100000000000001" hidden="1" customHeight="1">
      <c r="A226" s="453">
        <v>2</v>
      </c>
      <c r="B226" s="435">
        <v>4</v>
      </c>
      <c r="C226" s="435" t="s">
        <v>382</v>
      </c>
      <c r="D226" s="92">
        <v>5</v>
      </c>
      <c r="E226" s="92">
        <v>3</v>
      </c>
      <c r="F226" s="367" t="s">
        <v>55</v>
      </c>
      <c r="G226" s="454">
        <f>'D.2-Penj-APBDesa'!K1504</f>
        <v>0</v>
      </c>
      <c r="H226" s="77"/>
      <c r="I226" s="408"/>
      <c r="J226" s="408"/>
      <c r="K226" s="408"/>
      <c r="L226" s="408"/>
      <c r="M226" s="408"/>
      <c r="N226" s="408"/>
      <c r="O226" s="408"/>
      <c r="P226" s="408"/>
      <c r="Q226" s="408"/>
      <c r="R226" s="408"/>
      <c r="S226" s="408"/>
      <c r="T226" s="408"/>
      <c r="U226" s="408"/>
    </row>
    <row r="227" spans="1:30" ht="19.5" hidden="1" customHeight="1">
      <c r="A227" s="423">
        <v>2</v>
      </c>
      <c r="B227" s="424">
        <v>4</v>
      </c>
      <c r="C227" s="435" t="s">
        <v>384</v>
      </c>
      <c r="D227" s="92"/>
      <c r="E227" s="92"/>
      <c r="F227" s="433" t="s">
        <v>405</v>
      </c>
      <c r="G227" s="426">
        <f>G228</f>
        <v>0</v>
      </c>
      <c r="H227" s="77"/>
      <c r="I227" s="408"/>
      <c r="J227" s="408"/>
      <c r="K227" s="408"/>
      <c r="L227" s="408"/>
      <c r="M227" s="408"/>
      <c r="N227" s="408"/>
      <c r="O227" s="408"/>
      <c r="P227" s="408"/>
      <c r="Q227" s="408"/>
      <c r="R227" s="408"/>
      <c r="S227" s="408"/>
      <c r="T227" s="408"/>
      <c r="U227" s="408"/>
    </row>
    <row r="228" spans="1:30" ht="20.100000000000001" hidden="1" customHeight="1">
      <c r="A228" s="453">
        <v>2</v>
      </c>
      <c r="B228" s="435">
        <v>4</v>
      </c>
      <c r="C228" s="435">
        <v>17</v>
      </c>
      <c r="D228" s="92">
        <v>5</v>
      </c>
      <c r="E228" s="92">
        <v>3</v>
      </c>
      <c r="F228" s="367" t="s">
        <v>55</v>
      </c>
      <c r="G228" s="454">
        <f>'D.2-Penj-APBDesa'!K1511</f>
        <v>0</v>
      </c>
      <c r="H228" s="77"/>
      <c r="I228" s="408"/>
      <c r="J228" s="408"/>
      <c r="K228" s="408"/>
      <c r="L228" s="408"/>
      <c r="M228" s="408"/>
      <c r="N228" s="408"/>
      <c r="O228" s="408"/>
      <c r="P228" s="408"/>
      <c r="Q228" s="408"/>
      <c r="R228" s="408"/>
      <c r="S228" s="408"/>
      <c r="T228" s="408"/>
      <c r="U228" s="408"/>
    </row>
    <row r="229" spans="1:30" ht="19.5" hidden="1" customHeight="1">
      <c r="A229" s="423">
        <v>2</v>
      </c>
      <c r="B229" s="424">
        <v>4</v>
      </c>
      <c r="C229" s="435" t="s">
        <v>585</v>
      </c>
      <c r="D229" s="92"/>
      <c r="E229" s="92"/>
      <c r="F229" s="433" t="s">
        <v>610</v>
      </c>
      <c r="G229" s="426">
        <f>G230+G231</f>
        <v>0</v>
      </c>
      <c r="H229" s="77"/>
      <c r="I229" s="408"/>
      <c r="J229" s="408"/>
      <c r="K229" s="408"/>
      <c r="L229" s="408"/>
      <c r="M229" s="408"/>
      <c r="N229" s="408"/>
      <c r="O229" s="408"/>
      <c r="P229" s="408"/>
      <c r="Q229" s="408"/>
      <c r="R229" s="408"/>
      <c r="S229" s="408"/>
      <c r="T229" s="408"/>
      <c r="U229" s="408"/>
    </row>
    <row r="230" spans="1:30" ht="20.100000000000001" hidden="1" customHeight="1">
      <c r="A230" s="91">
        <v>2</v>
      </c>
      <c r="B230" s="435">
        <v>4</v>
      </c>
      <c r="C230" s="435" t="s">
        <v>585</v>
      </c>
      <c r="D230" s="92">
        <v>5</v>
      </c>
      <c r="E230" s="92">
        <v>2</v>
      </c>
      <c r="F230" s="482" t="s">
        <v>43</v>
      </c>
      <c r="G230" s="454">
        <f>'D.2-Penj-APBDesa'!K1517</f>
        <v>0</v>
      </c>
      <c r="H230" s="77"/>
      <c r="I230" s="408"/>
      <c r="J230" s="408"/>
      <c r="K230" s="408"/>
      <c r="L230" s="408"/>
      <c r="M230" s="408"/>
      <c r="N230" s="408"/>
      <c r="O230" s="408"/>
      <c r="P230" s="408"/>
      <c r="Q230" s="408"/>
      <c r="R230" s="408"/>
      <c r="S230" s="408"/>
      <c r="T230" s="408"/>
      <c r="U230" s="408"/>
    </row>
    <row r="231" spans="1:30" ht="20.100000000000001" hidden="1" customHeight="1">
      <c r="A231" s="91">
        <v>2</v>
      </c>
      <c r="B231" s="435">
        <v>4</v>
      </c>
      <c r="C231" s="435" t="s">
        <v>585</v>
      </c>
      <c r="D231" s="92">
        <v>5</v>
      </c>
      <c r="E231" s="92">
        <v>3</v>
      </c>
      <c r="F231" s="367" t="s">
        <v>55</v>
      </c>
      <c r="G231" s="454">
        <f>'D.2-Penj-APBDesa'!K1518</f>
        <v>0</v>
      </c>
      <c r="H231" s="77"/>
      <c r="I231" s="408"/>
      <c r="J231" s="408"/>
      <c r="K231" s="408"/>
      <c r="L231" s="408"/>
      <c r="M231" s="408"/>
      <c r="N231" s="408"/>
      <c r="O231" s="408"/>
      <c r="P231" s="408"/>
      <c r="Q231" s="408"/>
      <c r="R231" s="408"/>
      <c r="S231" s="408"/>
      <c r="T231" s="408"/>
      <c r="U231" s="408"/>
    </row>
    <row r="232" spans="1:30" s="85" customFormat="1" ht="17.25" customHeight="1" collapsed="1">
      <c r="A232" s="380">
        <v>2</v>
      </c>
      <c r="B232" s="452">
        <v>5</v>
      </c>
      <c r="C232" s="435"/>
      <c r="D232" s="435"/>
      <c r="E232" s="435"/>
      <c r="F232" s="458" t="s">
        <v>406</v>
      </c>
      <c r="G232" s="459">
        <f>G233+G236+G238+G240</f>
        <v>0</v>
      </c>
      <c r="H232" s="84"/>
      <c r="I232" s="409"/>
      <c r="J232" s="409"/>
      <c r="K232" s="409"/>
      <c r="L232" s="409"/>
      <c r="M232" s="409"/>
      <c r="N232" s="409"/>
      <c r="O232" s="409"/>
      <c r="P232" s="409"/>
      <c r="Q232" s="409"/>
      <c r="R232" s="409"/>
      <c r="S232" s="409"/>
      <c r="T232" s="409"/>
      <c r="U232" s="409"/>
      <c r="V232" s="78"/>
      <c r="W232" s="78"/>
      <c r="X232" s="78"/>
      <c r="AC232" s="78"/>
      <c r="AD232" s="78"/>
    </row>
    <row r="233" spans="1:30" s="85" customFormat="1" ht="21" hidden="1" customHeight="1">
      <c r="A233" s="92">
        <v>2</v>
      </c>
      <c r="B233" s="420">
        <v>5</v>
      </c>
      <c r="C233" s="435" t="s">
        <v>34</v>
      </c>
      <c r="D233" s="435"/>
      <c r="E233" s="435"/>
      <c r="F233" s="433" t="s">
        <v>407</v>
      </c>
      <c r="G233" s="426">
        <f>G234+G235</f>
        <v>0</v>
      </c>
      <c r="H233" s="84"/>
      <c r="I233" s="409"/>
      <c r="J233" s="409"/>
      <c r="K233" s="409"/>
      <c r="L233" s="409"/>
      <c r="M233" s="409"/>
      <c r="N233" s="409"/>
      <c r="O233" s="409"/>
      <c r="P233" s="409"/>
      <c r="Q233" s="409"/>
      <c r="R233" s="409"/>
      <c r="S233" s="409"/>
      <c r="T233" s="409"/>
      <c r="U233" s="409"/>
      <c r="V233" s="78"/>
      <c r="W233" s="78"/>
      <c r="X233" s="78"/>
    </row>
    <row r="234" spans="1:30" ht="19.5" hidden="1" customHeight="1">
      <c r="A234" s="92">
        <v>2</v>
      </c>
      <c r="B234" s="420">
        <v>5</v>
      </c>
      <c r="C234" s="435" t="s">
        <v>34</v>
      </c>
      <c r="D234" s="92">
        <v>5</v>
      </c>
      <c r="E234" s="92">
        <v>2</v>
      </c>
      <c r="F234" s="367" t="s">
        <v>43</v>
      </c>
      <c r="G234" s="454">
        <f>'D.2-Penj-APBDesa'!K1549</f>
        <v>0</v>
      </c>
      <c r="H234" s="77"/>
      <c r="I234" s="408"/>
      <c r="J234" s="408"/>
      <c r="K234" s="408"/>
      <c r="L234" s="408"/>
      <c r="M234" s="408"/>
      <c r="N234" s="408"/>
      <c r="O234" s="408"/>
      <c r="P234" s="408"/>
      <c r="Q234" s="408"/>
      <c r="R234" s="408"/>
      <c r="S234" s="408"/>
      <c r="T234" s="408"/>
      <c r="U234" s="408"/>
      <c r="AC234" s="85"/>
      <c r="AD234" s="85"/>
    </row>
    <row r="235" spans="1:30" ht="19.5" hidden="1" customHeight="1">
      <c r="A235" s="92">
        <v>2</v>
      </c>
      <c r="B235" s="420">
        <v>5</v>
      </c>
      <c r="C235" s="435" t="s">
        <v>34</v>
      </c>
      <c r="D235" s="92">
        <v>5</v>
      </c>
      <c r="E235" s="92">
        <v>3</v>
      </c>
      <c r="F235" s="367" t="s">
        <v>55</v>
      </c>
      <c r="G235" s="454">
        <f>'D.2-Penj-APBDesa'!K1562</f>
        <v>0</v>
      </c>
      <c r="H235" s="77"/>
      <c r="I235" s="408"/>
      <c r="J235" s="408"/>
      <c r="K235" s="408"/>
      <c r="L235" s="408"/>
      <c r="M235" s="408"/>
      <c r="N235" s="408"/>
      <c r="O235" s="408"/>
      <c r="P235" s="408"/>
      <c r="Q235" s="408"/>
      <c r="R235" s="408"/>
      <c r="S235" s="408"/>
      <c r="T235" s="408"/>
      <c r="U235" s="408"/>
      <c r="V235" s="85"/>
      <c r="W235" s="85"/>
      <c r="X235" s="85"/>
    </row>
    <row r="236" spans="1:30" s="85" customFormat="1" ht="27.95" hidden="1" customHeight="1">
      <c r="A236" s="92">
        <v>2</v>
      </c>
      <c r="B236" s="420">
        <v>5</v>
      </c>
      <c r="C236" s="435" t="s">
        <v>37</v>
      </c>
      <c r="D236" s="435"/>
      <c r="E236" s="435"/>
      <c r="F236" s="433" t="s">
        <v>408</v>
      </c>
      <c r="G236" s="426">
        <f>G237</f>
        <v>0</v>
      </c>
      <c r="H236" s="84"/>
      <c r="I236" s="409"/>
      <c r="J236" s="409"/>
      <c r="K236" s="409"/>
      <c r="L236" s="409"/>
      <c r="M236" s="409"/>
      <c r="N236" s="409"/>
      <c r="O236" s="409"/>
      <c r="P236" s="409"/>
      <c r="Q236" s="409"/>
      <c r="R236" s="409"/>
      <c r="S236" s="409"/>
      <c r="T236" s="409"/>
      <c r="U236" s="409"/>
      <c r="AC236" s="78"/>
      <c r="AD236" s="78"/>
    </row>
    <row r="237" spans="1:30" ht="19.5" hidden="1" customHeight="1">
      <c r="A237" s="92">
        <v>2</v>
      </c>
      <c r="B237" s="420">
        <v>5</v>
      </c>
      <c r="C237" s="435" t="s">
        <v>37</v>
      </c>
      <c r="D237" s="92">
        <v>5</v>
      </c>
      <c r="E237" s="92">
        <v>2</v>
      </c>
      <c r="F237" s="367" t="s">
        <v>43</v>
      </c>
      <c r="G237" s="454">
        <f>'D.2-Penj-APBDesa'!K1568</f>
        <v>0</v>
      </c>
      <c r="H237" s="77"/>
      <c r="I237" s="408"/>
      <c r="J237" s="408"/>
      <c r="K237" s="408"/>
      <c r="L237" s="408"/>
      <c r="M237" s="408"/>
      <c r="N237" s="408"/>
      <c r="O237" s="408"/>
      <c r="P237" s="408"/>
      <c r="Q237" s="408"/>
      <c r="R237" s="408"/>
      <c r="S237" s="408"/>
      <c r="T237" s="408"/>
      <c r="U237" s="408"/>
      <c r="AC237" s="85"/>
      <c r="AD237" s="85"/>
    </row>
    <row r="238" spans="1:30" s="85" customFormat="1" ht="39" hidden="1" customHeight="1">
      <c r="A238" s="92">
        <v>2</v>
      </c>
      <c r="B238" s="420">
        <v>5</v>
      </c>
      <c r="C238" s="435" t="s">
        <v>39</v>
      </c>
      <c r="D238" s="435"/>
      <c r="E238" s="435"/>
      <c r="F238" s="433" t="s">
        <v>409</v>
      </c>
      <c r="G238" s="426">
        <f>G239</f>
        <v>0</v>
      </c>
      <c r="H238" s="84"/>
      <c r="I238" s="409"/>
      <c r="J238" s="409"/>
      <c r="K238" s="409"/>
      <c r="L238" s="409"/>
      <c r="M238" s="409"/>
      <c r="N238" s="409"/>
      <c r="O238" s="409"/>
      <c r="P238" s="409"/>
      <c r="Q238" s="409"/>
      <c r="R238" s="409"/>
      <c r="S238" s="409"/>
      <c r="T238" s="409"/>
      <c r="U238" s="409"/>
      <c r="V238" s="78"/>
      <c r="W238" s="78"/>
      <c r="X238" s="78"/>
      <c r="AC238" s="78"/>
      <c r="AD238" s="78"/>
    </row>
    <row r="239" spans="1:30" ht="19.5" hidden="1" customHeight="1">
      <c r="A239" s="92">
        <v>2</v>
      </c>
      <c r="B239" s="420">
        <v>5</v>
      </c>
      <c r="C239" s="435" t="s">
        <v>39</v>
      </c>
      <c r="D239" s="92">
        <v>5</v>
      </c>
      <c r="E239" s="92">
        <v>2</v>
      </c>
      <c r="F239" s="367" t="s">
        <v>43</v>
      </c>
      <c r="G239" s="454">
        <f>'D.2-Penj-APBDesa'!K1586</f>
        <v>0</v>
      </c>
      <c r="H239" s="77"/>
      <c r="I239" s="408"/>
      <c r="J239" s="408"/>
      <c r="K239" s="408"/>
      <c r="L239" s="408"/>
      <c r="M239" s="408"/>
      <c r="N239" s="408"/>
      <c r="O239" s="408"/>
      <c r="P239" s="408"/>
      <c r="Q239" s="408"/>
      <c r="R239" s="408"/>
      <c r="S239" s="408"/>
      <c r="T239" s="408"/>
      <c r="U239" s="408"/>
      <c r="V239" s="85"/>
      <c r="W239" s="85"/>
      <c r="X239" s="85"/>
      <c r="AC239" s="85"/>
      <c r="AD239" s="85"/>
    </row>
    <row r="240" spans="1:30" s="85" customFormat="1" ht="27.95" hidden="1" customHeight="1">
      <c r="A240" s="92">
        <v>2</v>
      </c>
      <c r="B240" s="420">
        <v>5</v>
      </c>
      <c r="C240" s="435" t="s">
        <v>585</v>
      </c>
      <c r="D240" s="435"/>
      <c r="E240" s="435"/>
      <c r="F240" s="433" t="s">
        <v>611</v>
      </c>
      <c r="G240" s="426">
        <f>G241+G242</f>
        <v>0</v>
      </c>
      <c r="H240" s="84"/>
      <c r="I240" s="409"/>
      <c r="J240" s="409"/>
      <c r="K240" s="409"/>
      <c r="L240" s="409"/>
      <c r="M240" s="409"/>
      <c r="N240" s="409"/>
      <c r="O240" s="409"/>
      <c r="P240" s="409"/>
      <c r="Q240" s="409"/>
      <c r="R240" s="409"/>
      <c r="S240" s="409"/>
      <c r="T240" s="409"/>
      <c r="U240" s="409"/>
      <c r="V240" s="78"/>
      <c r="W240" s="78"/>
      <c r="X240" s="78"/>
      <c r="AC240" s="78"/>
      <c r="AD240" s="78"/>
    </row>
    <row r="241" spans="1:30" ht="19.5" hidden="1" customHeight="1">
      <c r="A241" s="92">
        <v>2</v>
      </c>
      <c r="B241" s="420">
        <v>5</v>
      </c>
      <c r="C241" s="435" t="s">
        <v>585</v>
      </c>
      <c r="D241" s="92">
        <v>5</v>
      </c>
      <c r="E241" s="92">
        <v>2</v>
      </c>
      <c r="F241" s="367" t="s">
        <v>43</v>
      </c>
      <c r="G241" s="454">
        <f>'D.2-Penj-APBDesa'!K1599</f>
        <v>0</v>
      </c>
      <c r="H241" s="77"/>
      <c r="I241" s="408"/>
      <c r="J241" s="408"/>
      <c r="K241" s="408"/>
      <c r="L241" s="408"/>
      <c r="M241" s="408"/>
      <c r="N241" s="408"/>
      <c r="O241" s="408"/>
      <c r="P241" s="408"/>
      <c r="Q241" s="408"/>
      <c r="R241" s="408"/>
      <c r="S241" s="408"/>
      <c r="T241" s="408"/>
      <c r="U241" s="408"/>
      <c r="V241" s="85"/>
      <c r="W241" s="85"/>
      <c r="X241" s="85"/>
      <c r="AC241" s="85"/>
      <c r="AD241" s="85"/>
    </row>
    <row r="242" spans="1:30" ht="19.5" hidden="1" customHeight="1">
      <c r="A242" s="92">
        <v>2</v>
      </c>
      <c r="B242" s="420">
        <v>5</v>
      </c>
      <c r="C242" s="435" t="s">
        <v>585</v>
      </c>
      <c r="D242" s="92">
        <v>5</v>
      </c>
      <c r="E242" s="92">
        <v>3</v>
      </c>
      <c r="F242" s="367" t="s">
        <v>55</v>
      </c>
      <c r="G242" s="454">
        <f>'D.2-Penj-APBDesa'!K1618</f>
        <v>0</v>
      </c>
      <c r="H242" s="77"/>
      <c r="I242" s="408"/>
      <c r="J242" s="408"/>
      <c r="K242" s="408"/>
      <c r="L242" s="408"/>
      <c r="M242" s="408"/>
      <c r="N242" s="408"/>
      <c r="O242" s="408"/>
      <c r="P242" s="408"/>
      <c r="Q242" s="408"/>
      <c r="R242" s="408"/>
      <c r="S242" s="408"/>
      <c r="T242" s="408"/>
      <c r="U242" s="408"/>
    </row>
    <row r="243" spans="1:30" s="85" customFormat="1" ht="17.25" customHeight="1" collapsed="1">
      <c r="A243" s="380">
        <v>2</v>
      </c>
      <c r="B243" s="452">
        <v>6</v>
      </c>
      <c r="C243" s="435"/>
      <c r="D243" s="435"/>
      <c r="E243" s="435"/>
      <c r="F243" s="458" t="s">
        <v>410</v>
      </c>
      <c r="G243" s="459">
        <f>G244+G246+G251+G248</f>
        <v>35000000</v>
      </c>
      <c r="H243" s="84" t="s">
        <v>48</v>
      </c>
      <c r="I243" s="409"/>
      <c r="J243" s="409"/>
      <c r="K243" s="409"/>
      <c r="L243" s="409"/>
      <c r="M243" s="409"/>
      <c r="N243" s="409"/>
      <c r="O243" s="409"/>
      <c r="P243" s="409"/>
      <c r="Q243" s="409"/>
      <c r="R243" s="409"/>
      <c r="S243" s="409"/>
      <c r="T243" s="409"/>
      <c r="U243" s="409"/>
      <c r="AC243" s="78"/>
      <c r="AD243" s="78"/>
    </row>
    <row r="244" spans="1:30" s="87" customFormat="1" ht="21" hidden="1" customHeight="1">
      <c r="A244" s="418">
        <v>2</v>
      </c>
      <c r="B244" s="419">
        <v>6</v>
      </c>
      <c r="C244" s="424" t="s">
        <v>34</v>
      </c>
      <c r="D244" s="424"/>
      <c r="E244" s="424"/>
      <c r="F244" s="433" t="s">
        <v>411</v>
      </c>
      <c r="G244" s="434">
        <f>G245</f>
        <v>0</v>
      </c>
      <c r="H244" s="86"/>
      <c r="I244" s="410"/>
      <c r="J244" s="410"/>
      <c r="K244" s="410"/>
      <c r="L244" s="410"/>
      <c r="M244" s="410"/>
      <c r="N244" s="410"/>
      <c r="O244" s="410"/>
      <c r="P244" s="410"/>
      <c r="Q244" s="410"/>
      <c r="R244" s="410"/>
      <c r="S244" s="410"/>
      <c r="T244" s="410"/>
      <c r="U244" s="410"/>
      <c r="V244" s="78"/>
      <c r="W244" s="78"/>
      <c r="X244" s="78"/>
      <c r="AC244" s="85"/>
      <c r="AD244" s="85"/>
    </row>
    <row r="245" spans="1:30" ht="20.100000000000001" hidden="1" customHeight="1">
      <c r="A245" s="453">
        <v>2</v>
      </c>
      <c r="B245" s="435">
        <v>6</v>
      </c>
      <c r="C245" s="435" t="s">
        <v>34</v>
      </c>
      <c r="D245" s="92">
        <v>5</v>
      </c>
      <c r="E245" s="92">
        <v>3</v>
      </c>
      <c r="F245" s="367" t="s">
        <v>55</v>
      </c>
      <c r="G245" s="454">
        <f>'D.2-Penj-APBDesa'!K1625</f>
        <v>0</v>
      </c>
      <c r="H245" s="77"/>
      <c r="I245" s="408"/>
      <c r="J245" s="408"/>
      <c r="K245" s="408"/>
      <c r="L245" s="408"/>
      <c r="M245" s="408"/>
      <c r="N245" s="408"/>
      <c r="O245" s="408"/>
      <c r="P245" s="408"/>
      <c r="Q245" s="408"/>
      <c r="R245" s="408"/>
      <c r="S245" s="408"/>
      <c r="T245" s="408"/>
      <c r="U245" s="408"/>
      <c r="AC245" s="87"/>
      <c r="AD245" s="87"/>
    </row>
    <row r="246" spans="1:30" s="85" customFormat="1" ht="42.95" hidden="1" customHeight="1">
      <c r="A246" s="92">
        <v>2</v>
      </c>
      <c r="B246" s="420">
        <v>6</v>
      </c>
      <c r="C246" s="435" t="s">
        <v>37</v>
      </c>
      <c r="D246" s="435"/>
      <c r="E246" s="435"/>
      <c r="F246" s="433" t="s">
        <v>412</v>
      </c>
      <c r="G246" s="434">
        <f>G247</f>
        <v>0</v>
      </c>
      <c r="H246" s="84"/>
      <c r="I246" s="409"/>
      <c r="J246" s="409"/>
      <c r="K246" s="409"/>
      <c r="L246" s="409"/>
      <c r="M246" s="409"/>
      <c r="N246" s="409"/>
      <c r="O246" s="409"/>
      <c r="P246" s="409"/>
      <c r="Q246" s="409"/>
      <c r="R246" s="409"/>
      <c r="S246" s="409"/>
      <c r="T246" s="409"/>
      <c r="U246" s="409"/>
      <c r="AC246" s="78"/>
      <c r="AD246" s="78"/>
    </row>
    <row r="247" spans="1:30" ht="19.5" hidden="1" customHeight="1">
      <c r="A247" s="92">
        <v>2</v>
      </c>
      <c r="B247" s="420">
        <v>6</v>
      </c>
      <c r="C247" s="435" t="s">
        <v>37</v>
      </c>
      <c r="D247" s="92">
        <v>5</v>
      </c>
      <c r="E247" s="92">
        <v>2</v>
      </c>
      <c r="F247" s="367" t="s">
        <v>43</v>
      </c>
      <c r="G247" s="454">
        <f>'D.2-Penj-APBDesa'!K1630</f>
        <v>0</v>
      </c>
      <c r="H247" s="77"/>
      <c r="I247" s="408"/>
      <c r="J247" s="408"/>
      <c r="K247" s="408"/>
      <c r="L247" s="408"/>
      <c r="M247" s="408"/>
      <c r="N247" s="408"/>
      <c r="O247" s="408"/>
      <c r="P247" s="408"/>
      <c r="Q247" s="408"/>
      <c r="R247" s="408"/>
      <c r="S247" s="408"/>
      <c r="T247" s="408"/>
      <c r="U247" s="408"/>
      <c r="V247" s="87"/>
      <c r="W247" s="87"/>
      <c r="X247" s="87"/>
      <c r="AC247" s="85"/>
      <c r="AD247" s="85"/>
    </row>
    <row r="248" spans="1:30" s="495" customFormat="1" ht="34.5" customHeight="1" collapsed="1">
      <c r="A248" s="488">
        <v>2</v>
      </c>
      <c r="B248" s="489">
        <v>6</v>
      </c>
      <c r="C248" s="490" t="s">
        <v>39</v>
      </c>
      <c r="D248" s="490"/>
      <c r="E248" s="490"/>
      <c r="F248" s="491" t="s">
        <v>925</v>
      </c>
      <c r="G248" s="492">
        <f>G249+G250</f>
        <v>35000000</v>
      </c>
      <c r="H248" s="493"/>
      <c r="I248" s="494"/>
      <c r="J248" s="494">
        <f>I248</f>
        <v>0</v>
      </c>
      <c r="K248" s="494">
        <f t="shared" ref="K248" si="1">J248</f>
        <v>0</v>
      </c>
      <c r="L248" s="494"/>
      <c r="M248" s="494"/>
      <c r="N248" s="494"/>
      <c r="O248" s="494"/>
      <c r="P248" s="494"/>
      <c r="Q248" s="494"/>
      <c r="R248" s="494"/>
      <c r="S248" s="494"/>
      <c r="T248" s="494"/>
      <c r="U248" s="486">
        <f>SUM(I248:T248)</f>
        <v>0</v>
      </c>
      <c r="V248" s="78"/>
      <c r="W248" s="78"/>
      <c r="X248" s="78"/>
      <c r="AC248" s="78"/>
      <c r="AD248" s="78"/>
    </row>
    <row r="249" spans="1:30" ht="19.5" customHeight="1">
      <c r="A249" s="92">
        <v>2</v>
      </c>
      <c r="B249" s="420">
        <v>6</v>
      </c>
      <c r="C249" s="435" t="s">
        <v>39</v>
      </c>
      <c r="D249" s="92">
        <v>5</v>
      </c>
      <c r="E249" s="92">
        <v>2</v>
      </c>
      <c r="F249" s="367" t="s">
        <v>43</v>
      </c>
      <c r="G249" s="454">
        <f>'D.2-Penj-APBDesa'!K1640</f>
        <v>35000000</v>
      </c>
      <c r="H249" s="77"/>
      <c r="I249" s="663">
        <v>1000000</v>
      </c>
      <c r="J249" s="663">
        <v>1000000</v>
      </c>
      <c r="K249" s="663">
        <v>1000000</v>
      </c>
      <c r="L249" s="663">
        <v>1000000</v>
      </c>
      <c r="M249" s="663">
        <v>1000000</v>
      </c>
      <c r="N249" s="663">
        <v>1000000</v>
      </c>
      <c r="O249" s="472">
        <v>1000000</v>
      </c>
      <c r="P249" s="472">
        <v>1000000</v>
      </c>
      <c r="Q249" s="472">
        <v>1000000</v>
      </c>
      <c r="R249" s="472">
        <v>1000000</v>
      </c>
      <c r="S249" s="472">
        <v>1000000</v>
      </c>
      <c r="T249" s="472">
        <v>1000000</v>
      </c>
      <c r="U249" s="486">
        <f>SUM(I249:T249)</f>
        <v>12000000</v>
      </c>
      <c r="V249" s="85"/>
      <c r="W249" s="85"/>
      <c r="X249" s="85"/>
      <c r="AC249" s="495"/>
      <c r="AD249" s="495"/>
    </row>
    <row r="250" spans="1:30" ht="20.100000000000001" customHeight="1">
      <c r="A250" s="453">
        <v>2</v>
      </c>
      <c r="B250" s="435">
        <v>6</v>
      </c>
      <c r="C250" s="435" t="s">
        <v>39</v>
      </c>
      <c r="D250" s="92">
        <v>5</v>
      </c>
      <c r="E250" s="92">
        <v>3</v>
      </c>
      <c r="F250" s="367" t="s">
        <v>55</v>
      </c>
      <c r="G250" s="454"/>
      <c r="H250" s="77"/>
      <c r="I250" s="408"/>
      <c r="J250" s="408"/>
      <c r="K250" s="408"/>
      <c r="L250" s="408"/>
      <c r="M250" s="408"/>
      <c r="N250" s="408"/>
      <c r="O250" s="408"/>
      <c r="P250" s="408"/>
      <c r="Q250" s="408"/>
      <c r="R250" s="408"/>
      <c r="S250" s="408"/>
      <c r="T250" s="408"/>
      <c r="U250" s="408"/>
    </row>
    <row r="251" spans="1:30" s="85" customFormat="1" ht="27.95" hidden="1" customHeight="1">
      <c r="A251" s="92">
        <v>2</v>
      </c>
      <c r="B251" s="420">
        <v>6</v>
      </c>
      <c r="C251" s="435" t="s">
        <v>585</v>
      </c>
      <c r="D251" s="435"/>
      <c r="E251" s="435"/>
      <c r="F251" s="433" t="s">
        <v>612</v>
      </c>
      <c r="G251" s="434">
        <f>G252+G253</f>
        <v>0</v>
      </c>
      <c r="H251" s="84"/>
      <c r="I251" s="409"/>
      <c r="J251" s="409"/>
      <c r="K251" s="409"/>
      <c r="L251" s="409"/>
      <c r="M251" s="409"/>
      <c r="N251" s="409"/>
      <c r="O251" s="409"/>
      <c r="P251" s="409"/>
      <c r="Q251" s="409"/>
      <c r="R251" s="409"/>
      <c r="S251" s="409"/>
      <c r="T251" s="409"/>
      <c r="U251" s="409"/>
      <c r="V251" s="495"/>
      <c r="W251" s="495"/>
      <c r="X251" s="495"/>
      <c r="AC251" s="78"/>
      <c r="AD251" s="78"/>
    </row>
    <row r="252" spans="1:30" ht="19.5" hidden="1" customHeight="1">
      <c r="A252" s="92">
        <v>2</v>
      </c>
      <c r="B252" s="420">
        <v>6</v>
      </c>
      <c r="C252" s="435" t="s">
        <v>585</v>
      </c>
      <c r="D252" s="92">
        <v>5</v>
      </c>
      <c r="E252" s="92">
        <v>2</v>
      </c>
      <c r="F252" s="367" t="s">
        <v>43</v>
      </c>
      <c r="G252" s="454">
        <f>'D.2-Penj-APBDesa'!K1661</f>
        <v>0</v>
      </c>
      <c r="H252" s="77"/>
      <c r="I252" s="408"/>
      <c r="J252" s="408"/>
      <c r="K252" s="408"/>
      <c r="L252" s="408"/>
      <c r="M252" s="408"/>
      <c r="N252" s="408"/>
      <c r="O252" s="408"/>
      <c r="P252" s="408"/>
      <c r="Q252" s="408"/>
      <c r="R252" s="408"/>
      <c r="S252" s="408"/>
      <c r="T252" s="408"/>
      <c r="U252" s="408"/>
      <c r="AC252" s="85"/>
      <c r="AD252" s="85"/>
    </row>
    <row r="253" spans="1:30" ht="20.100000000000001" hidden="1" customHeight="1">
      <c r="A253" s="453">
        <v>2</v>
      </c>
      <c r="B253" s="435">
        <v>6</v>
      </c>
      <c r="C253" s="435" t="s">
        <v>585</v>
      </c>
      <c r="D253" s="92">
        <v>5</v>
      </c>
      <c r="E253" s="92">
        <v>3</v>
      </c>
      <c r="F253" s="367" t="s">
        <v>55</v>
      </c>
      <c r="G253" s="454">
        <f>'D.2-Penj-APBDesa'!K1676</f>
        <v>0</v>
      </c>
      <c r="H253" s="77"/>
      <c r="I253" s="408"/>
      <c r="J253" s="408"/>
      <c r="K253" s="408"/>
      <c r="L253" s="408"/>
      <c r="M253" s="408"/>
      <c r="N253" s="408"/>
      <c r="O253" s="408"/>
      <c r="P253" s="408"/>
      <c r="Q253" s="408"/>
      <c r="R253" s="408"/>
      <c r="S253" s="408"/>
      <c r="T253" s="408"/>
      <c r="U253" s="408"/>
    </row>
    <row r="254" spans="1:30" ht="20.100000000000001" customHeight="1" collapsed="1">
      <c r="A254" s="455">
        <v>2</v>
      </c>
      <c r="B254" s="444">
        <v>7</v>
      </c>
      <c r="C254" s="435"/>
      <c r="D254" s="92"/>
      <c r="E254" s="92"/>
      <c r="F254" s="456" t="s">
        <v>414</v>
      </c>
      <c r="G254" s="459">
        <f>G255+G257+G259</f>
        <v>0</v>
      </c>
      <c r="H254" s="77"/>
      <c r="I254" s="408"/>
      <c r="J254" s="408"/>
      <c r="K254" s="408"/>
      <c r="L254" s="408"/>
      <c r="M254" s="408"/>
      <c r="N254" s="408"/>
      <c r="O254" s="408"/>
      <c r="P254" s="408"/>
      <c r="Q254" s="408"/>
      <c r="R254" s="408"/>
      <c r="S254" s="408"/>
      <c r="T254" s="408"/>
      <c r="U254" s="408"/>
      <c r="V254" s="85"/>
      <c r="W254" s="85"/>
      <c r="X254" s="85"/>
    </row>
    <row r="255" spans="1:30" s="80" customFormat="1" ht="20.100000000000001" hidden="1" customHeight="1">
      <c r="A255" s="423">
        <v>2</v>
      </c>
      <c r="B255" s="424">
        <v>7</v>
      </c>
      <c r="C255" s="424" t="s">
        <v>34</v>
      </c>
      <c r="D255" s="418"/>
      <c r="E255" s="418"/>
      <c r="F255" s="433" t="s">
        <v>415</v>
      </c>
      <c r="G255" s="434">
        <f>G256</f>
        <v>0</v>
      </c>
      <c r="H255" s="79"/>
      <c r="I255" s="407"/>
      <c r="J255" s="407"/>
      <c r="K255" s="407"/>
      <c r="L255" s="407"/>
      <c r="M255" s="407"/>
      <c r="N255" s="407"/>
      <c r="O255" s="407"/>
      <c r="P255" s="407"/>
      <c r="Q255" s="407"/>
      <c r="R255" s="407"/>
      <c r="S255" s="407"/>
      <c r="T255" s="407"/>
      <c r="U255" s="407"/>
      <c r="V255" s="78"/>
      <c r="W255" s="78"/>
      <c r="X255" s="78"/>
      <c r="AC255" s="78"/>
      <c r="AD255" s="78"/>
    </row>
    <row r="256" spans="1:30" ht="20.100000000000001" hidden="1" customHeight="1">
      <c r="A256" s="453">
        <v>2</v>
      </c>
      <c r="B256" s="435">
        <v>7</v>
      </c>
      <c r="C256" s="435" t="s">
        <v>34</v>
      </c>
      <c r="D256" s="92">
        <v>5</v>
      </c>
      <c r="E256" s="92">
        <v>2</v>
      </c>
      <c r="F256" s="367" t="s">
        <v>43</v>
      </c>
      <c r="G256" s="454">
        <f>'D.2-Penj-APBDesa'!K1687</f>
        <v>0</v>
      </c>
      <c r="H256" s="77"/>
      <c r="I256" s="408"/>
      <c r="J256" s="408"/>
      <c r="K256" s="408"/>
      <c r="L256" s="408"/>
      <c r="M256" s="408"/>
      <c r="N256" s="408"/>
      <c r="O256" s="408"/>
      <c r="P256" s="408"/>
      <c r="Q256" s="408"/>
      <c r="R256" s="408"/>
      <c r="S256" s="408"/>
      <c r="T256" s="408"/>
      <c r="U256" s="408"/>
      <c r="AC256" s="80"/>
      <c r="AD256" s="80"/>
    </row>
    <row r="257" spans="1:30" s="80" customFormat="1" ht="20.100000000000001" hidden="1" customHeight="1">
      <c r="A257" s="423">
        <v>2</v>
      </c>
      <c r="B257" s="424">
        <v>7</v>
      </c>
      <c r="C257" s="424" t="s">
        <v>37</v>
      </c>
      <c r="D257" s="418"/>
      <c r="E257" s="418"/>
      <c r="F257" s="433" t="s">
        <v>416</v>
      </c>
      <c r="G257" s="426">
        <f>G258</f>
        <v>0</v>
      </c>
      <c r="H257" s="79"/>
      <c r="I257" s="407"/>
      <c r="J257" s="407"/>
      <c r="K257" s="407"/>
      <c r="L257" s="407"/>
      <c r="M257" s="407"/>
      <c r="N257" s="407"/>
      <c r="O257" s="407"/>
      <c r="P257" s="407"/>
      <c r="Q257" s="407"/>
      <c r="R257" s="407"/>
      <c r="S257" s="407"/>
      <c r="T257" s="407"/>
      <c r="U257" s="407"/>
      <c r="V257" s="78"/>
      <c r="W257" s="78"/>
      <c r="X257" s="78"/>
      <c r="AC257" s="78"/>
      <c r="AD257" s="78"/>
    </row>
    <row r="258" spans="1:30" ht="20.100000000000001" hidden="1" customHeight="1">
      <c r="A258" s="453">
        <v>2</v>
      </c>
      <c r="B258" s="435">
        <v>7</v>
      </c>
      <c r="C258" s="424" t="s">
        <v>37</v>
      </c>
      <c r="D258" s="92">
        <v>5</v>
      </c>
      <c r="E258" s="92">
        <v>3</v>
      </c>
      <c r="F258" s="367" t="s">
        <v>55</v>
      </c>
      <c r="G258" s="454">
        <f>'D.2-Penj-APBDesa'!K1694</f>
        <v>0</v>
      </c>
      <c r="H258" s="77"/>
      <c r="I258" s="408"/>
      <c r="J258" s="408"/>
      <c r="K258" s="408"/>
      <c r="L258" s="408"/>
      <c r="M258" s="408"/>
      <c r="N258" s="408"/>
      <c r="O258" s="408"/>
      <c r="P258" s="408"/>
      <c r="Q258" s="408"/>
      <c r="R258" s="408"/>
      <c r="S258" s="408"/>
      <c r="T258" s="408"/>
      <c r="U258" s="408"/>
      <c r="V258" s="80"/>
      <c r="W258" s="80"/>
      <c r="X258" s="80"/>
      <c r="AC258" s="80"/>
      <c r="AD258" s="80"/>
    </row>
    <row r="259" spans="1:30" ht="20.100000000000001" hidden="1" customHeight="1">
      <c r="A259" s="453">
        <v>2</v>
      </c>
      <c r="B259" s="435">
        <v>7</v>
      </c>
      <c r="C259" s="435" t="s">
        <v>585</v>
      </c>
      <c r="D259" s="92"/>
      <c r="E259" s="92"/>
      <c r="F259" s="433" t="s">
        <v>613</v>
      </c>
      <c r="G259" s="459">
        <f>G260</f>
        <v>0</v>
      </c>
      <c r="H259" s="77"/>
      <c r="I259" s="408"/>
      <c r="J259" s="408"/>
      <c r="K259" s="408"/>
      <c r="L259" s="408"/>
      <c r="M259" s="408"/>
      <c r="N259" s="408"/>
      <c r="O259" s="408"/>
      <c r="P259" s="408"/>
      <c r="Q259" s="408"/>
      <c r="R259" s="408"/>
      <c r="S259" s="408"/>
      <c r="T259" s="408"/>
      <c r="U259" s="408"/>
    </row>
    <row r="260" spans="1:30" ht="19.5" hidden="1" customHeight="1">
      <c r="A260" s="92">
        <v>2</v>
      </c>
      <c r="B260" s="420">
        <v>7</v>
      </c>
      <c r="C260" s="435" t="s">
        <v>585</v>
      </c>
      <c r="D260" s="92">
        <v>5</v>
      </c>
      <c r="E260" s="92">
        <v>2</v>
      </c>
      <c r="F260" s="367" t="s">
        <v>43</v>
      </c>
      <c r="G260" s="454">
        <f>'D.2-Penj-APBDesa'!K1711</f>
        <v>0</v>
      </c>
      <c r="H260" s="77"/>
      <c r="I260" s="408"/>
      <c r="J260" s="408"/>
      <c r="K260" s="408"/>
      <c r="L260" s="408"/>
      <c r="M260" s="408"/>
      <c r="N260" s="408"/>
      <c r="O260" s="408"/>
      <c r="P260" s="408"/>
      <c r="Q260" s="408"/>
      <c r="R260" s="408"/>
      <c r="S260" s="408"/>
      <c r="T260" s="408"/>
      <c r="U260" s="408"/>
      <c r="V260" s="80"/>
      <c r="W260" s="80"/>
      <c r="X260" s="80"/>
    </row>
    <row r="261" spans="1:30" ht="19.5" customHeight="1">
      <c r="A261" s="380">
        <v>2</v>
      </c>
      <c r="B261" s="452">
        <v>8</v>
      </c>
      <c r="C261" s="435"/>
      <c r="D261" s="92"/>
      <c r="E261" s="92"/>
      <c r="F261" s="458" t="s">
        <v>417</v>
      </c>
      <c r="G261" s="459">
        <f>G262+G264+G266+G268</f>
        <v>0</v>
      </c>
      <c r="H261" s="77"/>
      <c r="I261" s="408"/>
      <c r="J261" s="408"/>
      <c r="K261" s="408"/>
      <c r="L261" s="408"/>
      <c r="M261" s="408"/>
      <c r="N261" s="408"/>
      <c r="O261" s="408"/>
      <c r="P261" s="408"/>
      <c r="Q261" s="408"/>
      <c r="R261" s="408"/>
      <c r="S261" s="408"/>
      <c r="T261" s="408"/>
      <c r="U261" s="408"/>
    </row>
    <row r="262" spans="1:30" ht="19.5" hidden="1" customHeight="1">
      <c r="A262" s="92">
        <v>2</v>
      </c>
      <c r="B262" s="420">
        <v>8</v>
      </c>
      <c r="C262" s="435" t="s">
        <v>34</v>
      </c>
      <c r="D262" s="92"/>
      <c r="E262" s="92"/>
      <c r="F262" s="433" t="s">
        <v>418</v>
      </c>
      <c r="G262" s="434">
        <f>G263</f>
        <v>0</v>
      </c>
      <c r="H262" s="77"/>
      <c r="I262" s="408"/>
      <c r="J262" s="408"/>
      <c r="K262" s="408"/>
      <c r="L262" s="408"/>
      <c r="M262" s="408"/>
      <c r="N262" s="408"/>
      <c r="O262" s="408"/>
      <c r="P262" s="408"/>
      <c r="Q262" s="408"/>
      <c r="R262" s="408"/>
      <c r="S262" s="408"/>
      <c r="T262" s="408"/>
      <c r="U262" s="408"/>
    </row>
    <row r="263" spans="1:30" ht="19.5" hidden="1" customHeight="1">
      <c r="A263" s="92">
        <v>2</v>
      </c>
      <c r="B263" s="420">
        <v>8</v>
      </c>
      <c r="C263" s="435" t="s">
        <v>34</v>
      </c>
      <c r="D263" s="92">
        <v>5</v>
      </c>
      <c r="E263" s="92">
        <v>2</v>
      </c>
      <c r="F263" s="367" t="s">
        <v>43</v>
      </c>
      <c r="G263" s="454">
        <f>'D.2-Penj-APBDesa'!K1725</f>
        <v>0</v>
      </c>
      <c r="H263" s="77"/>
      <c r="I263" s="408"/>
      <c r="J263" s="408"/>
      <c r="K263" s="408"/>
      <c r="L263" s="408"/>
      <c r="M263" s="408"/>
      <c r="N263" s="408"/>
      <c r="O263" s="408"/>
      <c r="P263" s="408"/>
      <c r="Q263" s="408"/>
      <c r="R263" s="408"/>
      <c r="S263" s="408"/>
      <c r="T263" s="408"/>
      <c r="U263" s="408"/>
    </row>
    <row r="264" spans="1:30" ht="19.5" hidden="1" customHeight="1">
      <c r="A264" s="92">
        <v>2</v>
      </c>
      <c r="B264" s="420">
        <v>8</v>
      </c>
      <c r="C264" s="435" t="s">
        <v>37</v>
      </c>
      <c r="D264" s="92"/>
      <c r="E264" s="92"/>
      <c r="F264" s="425" t="s">
        <v>419</v>
      </c>
      <c r="G264" s="426">
        <f>G265</f>
        <v>0</v>
      </c>
      <c r="H264" s="77"/>
      <c r="I264" s="408"/>
      <c r="J264" s="408"/>
      <c r="K264" s="408"/>
      <c r="L264" s="408"/>
      <c r="M264" s="408"/>
      <c r="N264" s="408"/>
      <c r="O264" s="408"/>
      <c r="P264" s="408"/>
      <c r="Q264" s="408"/>
      <c r="R264" s="408"/>
      <c r="S264" s="408"/>
      <c r="T264" s="408"/>
      <c r="U264" s="408"/>
    </row>
    <row r="265" spans="1:30" ht="19.5" hidden="1" customHeight="1">
      <c r="A265" s="92">
        <v>2</v>
      </c>
      <c r="B265" s="420">
        <v>8</v>
      </c>
      <c r="C265" s="435" t="s">
        <v>37</v>
      </c>
      <c r="D265" s="92">
        <v>5</v>
      </c>
      <c r="E265" s="92">
        <v>3</v>
      </c>
      <c r="F265" s="367" t="s">
        <v>55</v>
      </c>
      <c r="G265" s="454">
        <f>'D.2-Penj-APBDesa'!K1720</f>
        <v>0</v>
      </c>
      <c r="H265" s="77"/>
      <c r="I265" s="408"/>
      <c r="J265" s="408"/>
      <c r="K265" s="408"/>
      <c r="L265" s="408"/>
      <c r="M265" s="408"/>
      <c r="N265" s="408"/>
      <c r="O265" s="408"/>
      <c r="P265" s="408"/>
      <c r="Q265" s="408"/>
      <c r="R265" s="408"/>
      <c r="S265" s="408"/>
      <c r="T265" s="408"/>
      <c r="U265" s="408"/>
    </row>
    <row r="266" spans="1:30" ht="19.5" hidden="1" customHeight="1">
      <c r="A266" s="92">
        <v>2</v>
      </c>
      <c r="B266" s="420">
        <v>8</v>
      </c>
      <c r="C266" s="435" t="s">
        <v>39</v>
      </c>
      <c r="D266" s="92"/>
      <c r="E266" s="92"/>
      <c r="F266" s="433" t="s">
        <v>420</v>
      </c>
      <c r="G266" s="434">
        <f>G267</f>
        <v>0</v>
      </c>
      <c r="H266" s="77"/>
      <c r="I266" s="408"/>
      <c r="J266" s="408"/>
      <c r="K266" s="408"/>
      <c r="L266" s="408"/>
      <c r="M266" s="408"/>
      <c r="N266" s="408"/>
      <c r="O266" s="408"/>
      <c r="P266" s="408"/>
      <c r="Q266" s="408"/>
      <c r="R266" s="408"/>
      <c r="S266" s="408"/>
      <c r="T266" s="408"/>
      <c r="U266" s="408"/>
    </row>
    <row r="267" spans="1:30" ht="19.5" hidden="1" customHeight="1">
      <c r="A267" s="92">
        <v>2</v>
      </c>
      <c r="B267" s="420">
        <v>8</v>
      </c>
      <c r="C267" s="435" t="s">
        <v>39</v>
      </c>
      <c r="D267" s="92">
        <v>5</v>
      </c>
      <c r="E267" s="92">
        <v>2</v>
      </c>
      <c r="F267" s="367" t="s">
        <v>43</v>
      </c>
      <c r="G267" s="454">
        <f>'D.2-Penj-APBDesa'!K1750</f>
        <v>0</v>
      </c>
      <c r="H267" s="77"/>
      <c r="I267" s="408"/>
      <c r="J267" s="408"/>
      <c r="K267" s="408"/>
      <c r="L267" s="408"/>
      <c r="M267" s="408"/>
      <c r="N267" s="408"/>
      <c r="O267" s="408"/>
      <c r="P267" s="408"/>
      <c r="Q267" s="408"/>
      <c r="R267" s="408"/>
      <c r="S267" s="408"/>
      <c r="T267" s="408"/>
      <c r="U267" s="408"/>
    </row>
    <row r="268" spans="1:30" ht="19.5" hidden="1" customHeight="1">
      <c r="A268" s="92">
        <v>2</v>
      </c>
      <c r="B268" s="420">
        <v>8</v>
      </c>
      <c r="C268" s="435" t="s">
        <v>585</v>
      </c>
      <c r="D268" s="92"/>
      <c r="E268" s="92"/>
      <c r="F268" s="461" t="s">
        <v>614</v>
      </c>
      <c r="G268" s="462">
        <f>G269</f>
        <v>0</v>
      </c>
      <c r="H268" s="77"/>
      <c r="I268" s="408"/>
      <c r="J268" s="408"/>
      <c r="K268" s="408"/>
      <c r="L268" s="408"/>
      <c r="M268" s="408"/>
      <c r="N268" s="408"/>
      <c r="O268" s="408"/>
      <c r="P268" s="408"/>
      <c r="Q268" s="408"/>
      <c r="R268" s="408"/>
      <c r="S268" s="408"/>
      <c r="T268" s="408"/>
      <c r="U268" s="408"/>
    </row>
    <row r="269" spans="1:30" ht="19.5" hidden="1" customHeight="1">
      <c r="A269" s="92">
        <v>2</v>
      </c>
      <c r="B269" s="420">
        <v>8</v>
      </c>
      <c r="C269" s="435" t="s">
        <v>585</v>
      </c>
      <c r="D269" s="92">
        <v>5</v>
      </c>
      <c r="E269" s="92">
        <v>2</v>
      </c>
      <c r="F269" s="367" t="s">
        <v>43</v>
      </c>
      <c r="G269" s="454">
        <f>'D.2-Penj-APBDesa'!K1768</f>
        <v>0</v>
      </c>
      <c r="H269" s="77"/>
      <c r="I269" s="408"/>
      <c r="J269" s="408"/>
      <c r="K269" s="408"/>
      <c r="L269" s="408"/>
      <c r="M269" s="408"/>
      <c r="N269" s="408"/>
      <c r="O269" s="408"/>
      <c r="P269" s="408"/>
      <c r="Q269" s="408"/>
      <c r="R269" s="408"/>
      <c r="S269" s="408"/>
      <c r="T269" s="408"/>
      <c r="U269" s="408"/>
    </row>
    <row r="270" spans="1:30" s="74" customFormat="1" ht="19.5" customHeight="1" collapsed="1">
      <c r="A270" s="380">
        <v>3</v>
      </c>
      <c r="B270" s="452"/>
      <c r="C270" s="452"/>
      <c r="D270" s="380"/>
      <c r="E270" s="380"/>
      <c r="F270" s="89" t="s">
        <v>466</v>
      </c>
      <c r="G270" s="447">
        <f>G271+G289+G303+G318</f>
        <v>18421900</v>
      </c>
      <c r="H270" s="73"/>
      <c r="I270" s="405"/>
      <c r="J270" s="405"/>
      <c r="K270" s="405"/>
      <c r="L270" s="405"/>
      <c r="M270" s="405"/>
      <c r="N270" s="405"/>
      <c r="O270" s="405"/>
      <c r="P270" s="405"/>
      <c r="Q270" s="405"/>
      <c r="R270" s="405"/>
      <c r="S270" s="405"/>
      <c r="T270" s="405"/>
      <c r="U270" s="405"/>
      <c r="V270" s="78"/>
      <c r="W270" s="78"/>
      <c r="X270" s="78"/>
      <c r="AC270" s="78"/>
      <c r="AD270" s="78"/>
    </row>
    <row r="271" spans="1:30" s="76" customFormat="1" ht="19.5" customHeight="1">
      <c r="A271" s="415">
        <v>3</v>
      </c>
      <c r="B271" s="416">
        <v>1</v>
      </c>
      <c r="C271" s="416"/>
      <c r="D271" s="415"/>
      <c r="E271" s="415"/>
      <c r="F271" s="93" t="s">
        <v>467</v>
      </c>
      <c r="G271" s="463">
        <f>G272+G275+G277+G279+G281+G283+G285+G287</f>
        <v>4000000</v>
      </c>
      <c r="H271" s="75"/>
      <c r="I271" s="406"/>
      <c r="J271" s="406"/>
      <c r="K271" s="406"/>
      <c r="L271" s="406"/>
      <c r="M271" s="406"/>
      <c r="N271" s="406"/>
      <c r="O271" s="406"/>
      <c r="P271" s="406"/>
      <c r="Q271" s="406"/>
      <c r="R271" s="406"/>
      <c r="S271" s="406"/>
      <c r="T271" s="406"/>
      <c r="U271" s="406"/>
      <c r="V271" s="78"/>
      <c r="W271" s="78"/>
      <c r="X271" s="78"/>
      <c r="AC271" s="74"/>
      <c r="AD271" s="74"/>
    </row>
    <row r="272" spans="1:30" ht="45" hidden="1" customHeight="1">
      <c r="A272" s="453">
        <v>3</v>
      </c>
      <c r="B272" s="435">
        <v>1</v>
      </c>
      <c r="C272" s="435" t="s">
        <v>34</v>
      </c>
      <c r="D272" s="92"/>
      <c r="E272" s="92"/>
      <c r="F272" s="464" t="s">
        <v>468</v>
      </c>
      <c r="G272" s="454">
        <f>G273+G274</f>
        <v>0</v>
      </c>
      <c r="H272" s="77"/>
      <c r="I272" s="408"/>
      <c r="J272" s="408"/>
      <c r="K272" s="408"/>
      <c r="L272" s="408"/>
      <c r="M272" s="408"/>
      <c r="N272" s="408"/>
      <c r="O272" s="408"/>
      <c r="P272" s="408"/>
      <c r="Q272" s="408"/>
      <c r="R272" s="408"/>
      <c r="S272" s="408"/>
      <c r="T272" s="408"/>
      <c r="U272" s="408"/>
      <c r="AC272" s="76"/>
      <c r="AD272" s="76"/>
    </row>
    <row r="273" spans="1:24" ht="19.5" hidden="1" customHeight="1">
      <c r="A273" s="453">
        <v>3</v>
      </c>
      <c r="B273" s="435">
        <v>1</v>
      </c>
      <c r="C273" s="435" t="s">
        <v>34</v>
      </c>
      <c r="D273" s="92">
        <v>5</v>
      </c>
      <c r="E273" s="92">
        <v>2</v>
      </c>
      <c r="F273" s="367" t="s">
        <v>43</v>
      </c>
      <c r="G273" s="454">
        <f>'D.2-Penj-APBDesa'!K1788</f>
        <v>0</v>
      </c>
      <c r="H273" s="77"/>
      <c r="I273" s="408"/>
      <c r="J273" s="408"/>
      <c r="K273" s="408"/>
      <c r="L273" s="408"/>
      <c r="M273" s="408"/>
      <c r="N273" s="408"/>
      <c r="O273" s="408"/>
      <c r="P273" s="408"/>
      <c r="Q273" s="408"/>
      <c r="R273" s="408"/>
      <c r="S273" s="408"/>
      <c r="T273" s="408"/>
      <c r="U273" s="408"/>
      <c r="V273" s="74"/>
      <c r="W273" s="74"/>
      <c r="X273" s="74"/>
    </row>
    <row r="274" spans="1:24" ht="19.5" hidden="1" customHeight="1">
      <c r="A274" s="453">
        <v>3</v>
      </c>
      <c r="B274" s="435">
        <v>1</v>
      </c>
      <c r="C274" s="435" t="s">
        <v>34</v>
      </c>
      <c r="D274" s="92">
        <v>5</v>
      </c>
      <c r="E274" s="92">
        <v>3</v>
      </c>
      <c r="F274" s="367" t="s">
        <v>55</v>
      </c>
      <c r="G274" s="454">
        <f>'D.2-Penj-APBDesa'!K1806</f>
        <v>0</v>
      </c>
      <c r="H274" s="77"/>
      <c r="I274" s="408"/>
      <c r="J274" s="408"/>
      <c r="K274" s="408"/>
      <c r="L274" s="408"/>
      <c r="M274" s="408"/>
      <c r="N274" s="408"/>
      <c r="O274" s="408"/>
      <c r="P274" s="408"/>
      <c r="Q274" s="408"/>
      <c r="R274" s="408"/>
      <c r="S274" s="408"/>
      <c r="T274" s="408"/>
      <c r="U274" s="408"/>
      <c r="V274" s="76"/>
      <c r="W274" s="76"/>
      <c r="X274" s="76"/>
    </row>
    <row r="275" spans="1:24" ht="18" hidden="1" customHeight="1">
      <c r="A275" s="453">
        <v>3</v>
      </c>
      <c r="B275" s="435">
        <v>1</v>
      </c>
      <c r="C275" s="435" t="s">
        <v>37</v>
      </c>
      <c r="D275" s="92"/>
      <c r="E275" s="92"/>
      <c r="F275" s="433" t="s">
        <v>469</v>
      </c>
      <c r="G275" s="426">
        <f>G276</f>
        <v>0</v>
      </c>
      <c r="H275" s="77"/>
      <c r="I275" s="408"/>
      <c r="J275" s="408"/>
      <c r="K275" s="408"/>
      <c r="L275" s="408"/>
      <c r="M275" s="408"/>
      <c r="N275" s="408"/>
      <c r="O275" s="408"/>
      <c r="P275" s="408"/>
      <c r="Q275" s="408"/>
      <c r="R275" s="408"/>
      <c r="S275" s="408"/>
      <c r="T275" s="408"/>
      <c r="U275" s="408"/>
    </row>
    <row r="276" spans="1:24" ht="19.5" hidden="1" customHeight="1">
      <c r="A276" s="453">
        <v>3</v>
      </c>
      <c r="B276" s="435">
        <v>1</v>
      </c>
      <c r="C276" s="435" t="s">
        <v>37</v>
      </c>
      <c r="D276" s="92">
        <v>5</v>
      </c>
      <c r="E276" s="92">
        <v>2</v>
      </c>
      <c r="F276" s="367" t="s">
        <v>43</v>
      </c>
      <c r="G276" s="454">
        <f>'D.2-Penj-APBDesa'!K1813</f>
        <v>0</v>
      </c>
      <c r="H276" s="77"/>
      <c r="I276" s="408"/>
      <c r="J276" s="408"/>
      <c r="K276" s="408"/>
      <c r="L276" s="408"/>
      <c r="M276" s="408"/>
      <c r="N276" s="408"/>
      <c r="O276" s="408"/>
      <c r="P276" s="408"/>
      <c r="Q276" s="408"/>
      <c r="R276" s="408"/>
      <c r="S276" s="408"/>
      <c r="T276" s="408"/>
      <c r="U276" s="408"/>
    </row>
    <row r="277" spans="1:24" ht="38.1" hidden="1" customHeight="1">
      <c r="A277" s="453">
        <v>3</v>
      </c>
      <c r="B277" s="435">
        <v>1</v>
      </c>
      <c r="C277" s="435" t="s">
        <v>39</v>
      </c>
      <c r="D277" s="92"/>
      <c r="E277" s="92"/>
      <c r="F277" s="433" t="s">
        <v>470</v>
      </c>
      <c r="G277" s="426">
        <f>G278</f>
        <v>0</v>
      </c>
      <c r="H277" s="77"/>
      <c r="I277" s="408"/>
      <c r="J277" s="408"/>
      <c r="K277" s="408"/>
      <c r="L277" s="408"/>
      <c r="M277" s="408"/>
      <c r="N277" s="408"/>
      <c r="O277" s="408"/>
      <c r="P277" s="408"/>
      <c r="Q277" s="408"/>
      <c r="R277" s="408"/>
      <c r="S277" s="408"/>
      <c r="T277" s="408"/>
      <c r="U277" s="408"/>
    </row>
    <row r="278" spans="1:24" ht="19.5" hidden="1" customHeight="1">
      <c r="A278" s="453">
        <v>3</v>
      </c>
      <c r="B278" s="435">
        <v>1</v>
      </c>
      <c r="C278" s="435" t="s">
        <v>39</v>
      </c>
      <c r="D278" s="92">
        <v>5</v>
      </c>
      <c r="E278" s="92">
        <v>2</v>
      </c>
      <c r="F278" s="367" t="s">
        <v>43</v>
      </c>
      <c r="G278" s="454">
        <f>'D.2-Penj-APBDesa'!K1827</f>
        <v>0</v>
      </c>
      <c r="H278" s="77"/>
      <c r="I278" s="408"/>
      <c r="J278" s="408"/>
      <c r="K278" s="408"/>
      <c r="L278" s="408"/>
      <c r="M278" s="408"/>
      <c r="N278" s="408"/>
      <c r="O278" s="408"/>
      <c r="P278" s="408"/>
      <c r="Q278" s="408"/>
      <c r="R278" s="408"/>
      <c r="S278" s="408"/>
      <c r="T278" s="408"/>
      <c r="U278" s="408"/>
    </row>
    <row r="279" spans="1:24" ht="18" hidden="1" customHeight="1">
      <c r="A279" s="453">
        <v>3</v>
      </c>
      <c r="B279" s="435">
        <v>1</v>
      </c>
      <c r="C279" s="435" t="s">
        <v>41</v>
      </c>
      <c r="D279" s="92"/>
      <c r="E279" s="92"/>
      <c r="F279" s="433" t="s">
        <v>471</v>
      </c>
      <c r="G279" s="434">
        <f>G280</f>
        <v>0</v>
      </c>
      <c r="H279" s="77"/>
      <c r="I279" s="408"/>
      <c r="J279" s="408"/>
      <c r="K279" s="408"/>
      <c r="L279" s="408"/>
      <c r="M279" s="408"/>
      <c r="N279" s="408"/>
      <c r="O279" s="408"/>
      <c r="P279" s="408"/>
      <c r="Q279" s="408"/>
      <c r="R279" s="408"/>
      <c r="S279" s="408"/>
      <c r="T279" s="408"/>
      <c r="U279" s="408"/>
    </row>
    <row r="280" spans="1:24" ht="19.5" hidden="1" customHeight="1">
      <c r="A280" s="453">
        <v>3</v>
      </c>
      <c r="B280" s="435">
        <v>1</v>
      </c>
      <c r="C280" s="435" t="s">
        <v>41</v>
      </c>
      <c r="D280" s="92">
        <v>5</v>
      </c>
      <c r="E280" s="92">
        <v>2</v>
      </c>
      <c r="F280" s="367" t="s">
        <v>43</v>
      </c>
      <c r="G280" s="454">
        <f>'D.2-Penj-APBDesa'!K1841</f>
        <v>0</v>
      </c>
      <c r="H280" s="77"/>
      <c r="I280" s="408"/>
      <c r="J280" s="408"/>
      <c r="K280" s="408"/>
      <c r="L280" s="408"/>
      <c r="M280" s="408"/>
      <c r="N280" s="408"/>
      <c r="O280" s="408"/>
      <c r="P280" s="408"/>
      <c r="Q280" s="408"/>
      <c r="R280" s="408"/>
      <c r="S280" s="408"/>
      <c r="T280" s="408"/>
      <c r="U280" s="408"/>
    </row>
    <row r="281" spans="1:24" ht="18" hidden="1" customHeight="1">
      <c r="A281" s="453">
        <v>3</v>
      </c>
      <c r="B281" s="435">
        <v>1</v>
      </c>
      <c r="C281" s="435" t="s">
        <v>45</v>
      </c>
      <c r="D281" s="92"/>
      <c r="E281" s="92"/>
      <c r="F281" s="433" t="s">
        <v>472</v>
      </c>
      <c r="G281" s="434">
        <f>G282</f>
        <v>0</v>
      </c>
      <c r="H281" s="77"/>
      <c r="I281" s="408"/>
      <c r="J281" s="408"/>
      <c r="K281" s="408"/>
      <c r="L281" s="408"/>
      <c r="M281" s="408"/>
      <c r="N281" s="408"/>
      <c r="O281" s="408"/>
      <c r="P281" s="408"/>
      <c r="Q281" s="408"/>
      <c r="R281" s="408"/>
      <c r="S281" s="408"/>
      <c r="T281" s="408"/>
      <c r="U281" s="408"/>
    </row>
    <row r="282" spans="1:24" ht="19.5" hidden="1" customHeight="1">
      <c r="A282" s="453">
        <v>3</v>
      </c>
      <c r="B282" s="435">
        <v>1</v>
      </c>
      <c r="C282" s="435" t="s">
        <v>45</v>
      </c>
      <c r="D282" s="92">
        <v>5</v>
      </c>
      <c r="E282" s="92">
        <v>2</v>
      </c>
      <c r="F282" s="367" t="s">
        <v>43</v>
      </c>
      <c r="G282" s="454">
        <f>'D.2-Penj-APBDesa'!K1855</f>
        <v>0</v>
      </c>
      <c r="H282" s="77"/>
      <c r="I282" s="408"/>
      <c r="J282" s="408"/>
      <c r="K282" s="408"/>
      <c r="L282" s="408"/>
      <c r="M282" s="408"/>
      <c r="N282" s="408"/>
      <c r="O282" s="408"/>
      <c r="P282" s="408"/>
      <c r="Q282" s="408"/>
      <c r="R282" s="408"/>
      <c r="S282" s="408"/>
      <c r="T282" s="408"/>
      <c r="U282" s="408"/>
    </row>
    <row r="283" spans="1:24" ht="19.5" hidden="1" customHeight="1">
      <c r="A283" s="453"/>
      <c r="B283" s="435"/>
      <c r="C283" s="435" t="s">
        <v>49</v>
      </c>
      <c r="D283" s="92"/>
      <c r="E283" s="92"/>
      <c r="F283" s="433" t="s">
        <v>473</v>
      </c>
      <c r="G283" s="434">
        <f>G284</f>
        <v>0</v>
      </c>
      <c r="H283" s="77"/>
      <c r="I283" s="408"/>
      <c r="J283" s="408"/>
      <c r="K283" s="408"/>
      <c r="L283" s="408"/>
      <c r="M283" s="408"/>
      <c r="N283" s="408"/>
      <c r="O283" s="408"/>
      <c r="P283" s="408"/>
      <c r="Q283" s="408"/>
      <c r="R283" s="408"/>
      <c r="S283" s="408"/>
      <c r="T283" s="408"/>
      <c r="U283" s="408"/>
    </row>
    <row r="284" spans="1:24" ht="19.5" hidden="1" customHeight="1">
      <c r="A284" s="453">
        <v>3</v>
      </c>
      <c r="B284" s="435">
        <v>1</v>
      </c>
      <c r="C284" s="435" t="s">
        <v>49</v>
      </c>
      <c r="D284" s="92">
        <v>5</v>
      </c>
      <c r="E284" s="92">
        <v>2</v>
      </c>
      <c r="F284" s="367" t="s">
        <v>43</v>
      </c>
      <c r="G284" s="454">
        <f>'D.2-Penj-APBDesa'!K1873</f>
        <v>0</v>
      </c>
      <c r="H284" s="77"/>
      <c r="I284" s="408"/>
      <c r="J284" s="408"/>
      <c r="K284" s="408"/>
      <c r="L284" s="408"/>
      <c r="M284" s="408"/>
      <c r="N284" s="408"/>
      <c r="O284" s="408"/>
      <c r="P284" s="408"/>
      <c r="Q284" s="408"/>
      <c r="R284" s="408"/>
      <c r="S284" s="408"/>
      <c r="T284" s="408"/>
      <c r="U284" s="408"/>
    </row>
    <row r="285" spans="1:24" ht="30.75" customHeight="1">
      <c r="A285" s="453">
        <v>3</v>
      </c>
      <c r="B285" s="435">
        <v>1</v>
      </c>
      <c r="C285" s="435" t="s">
        <v>51</v>
      </c>
      <c r="D285" s="92"/>
      <c r="E285" s="92"/>
      <c r="F285" s="464" t="s">
        <v>474</v>
      </c>
      <c r="G285" s="426">
        <f>G286</f>
        <v>4000000</v>
      </c>
      <c r="H285" s="77" t="s">
        <v>48</v>
      </c>
      <c r="I285" s="408"/>
      <c r="J285" s="408"/>
      <c r="K285" s="408"/>
      <c r="L285" s="408"/>
      <c r="M285" s="408"/>
      <c r="N285" s="408"/>
      <c r="O285" s="472"/>
      <c r="P285" s="408"/>
      <c r="Q285" s="408"/>
      <c r="R285" s="408"/>
      <c r="S285" s="408"/>
      <c r="T285" s="408"/>
      <c r="U285" s="486">
        <f>SUM(I285:T285)</f>
        <v>0</v>
      </c>
    </row>
    <row r="286" spans="1:24" ht="19.5" customHeight="1">
      <c r="A286" s="453">
        <v>3</v>
      </c>
      <c r="B286" s="435">
        <v>1</v>
      </c>
      <c r="C286" s="435" t="s">
        <v>51</v>
      </c>
      <c r="D286" s="92">
        <v>5</v>
      </c>
      <c r="E286" s="92">
        <v>2</v>
      </c>
      <c r="F286" s="367" t="s">
        <v>43</v>
      </c>
      <c r="G286" s="454">
        <v>4000000</v>
      </c>
      <c r="H286" s="77"/>
      <c r="I286" s="408"/>
      <c r="J286" s="663">
        <v>4000000</v>
      </c>
      <c r="K286" s="408"/>
      <c r="L286" s="408"/>
      <c r="M286" s="408"/>
      <c r="N286" s="408"/>
      <c r="O286" s="408"/>
      <c r="P286" s="408"/>
      <c r="Q286" s="408"/>
      <c r="R286" s="408"/>
      <c r="S286" s="408"/>
      <c r="T286" s="408"/>
      <c r="U286" s="408"/>
    </row>
    <row r="287" spans="1:24" ht="19.5" hidden="1" customHeight="1">
      <c r="A287" s="453">
        <v>3</v>
      </c>
      <c r="B287" s="435">
        <v>1</v>
      </c>
      <c r="C287" s="435" t="s">
        <v>585</v>
      </c>
      <c r="D287" s="92"/>
      <c r="E287" s="92"/>
      <c r="F287" s="433" t="s">
        <v>615</v>
      </c>
      <c r="G287" s="426">
        <f>G288</f>
        <v>0</v>
      </c>
      <c r="H287" s="77"/>
      <c r="I287" s="408"/>
      <c r="J287" s="408"/>
      <c r="K287" s="408"/>
      <c r="L287" s="408"/>
      <c r="M287" s="408"/>
      <c r="N287" s="408"/>
      <c r="O287" s="408"/>
      <c r="P287" s="408"/>
      <c r="Q287" s="408"/>
      <c r="R287" s="408"/>
      <c r="S287" s="408"/>
      <c r="T287" s="408"/>
      <c r="U287" s="408"/>
    </row>
    <row r="288" spans="1:24" ht="19.5" hidden="1" customHeight="1">
      <c r="A288" s="453">
        <v>3</v>
      </c>
      <c r="B288" s="435">
        <v>1</v>
      </c>
      <c r="C288" s="435" t="s">
        <v>585</v>
      </c>
      <c r="D288" s="92">
        <v>5</v>
      </c>
      <c r="E288" s="92">
        <v>2</v>
      </c>
      <c r="F288" s="367" t="s">
        <v>43</v>
      </c>
      <c r="G288" s="454">
        <f>'D.2-Penj-APBDesa'!K1902</f>
        <v>0</v>
      </c>
      <c r="H288" s="77"/>
      <c r="I288" s="408"/>
      <c r="J288" s="408"/>
      <c r="K288" s="408"/>
      <c r="L288" s="408"/>
      <c r="M288" s="408"/>
      <c r="N288" s="408"/>
      <c r="O288" s="408"/>
      <c r="P288" s="408"/>
      <c r="Q288" s="408"/>
      <c r="R288" s="408"/>
      <c r="S288" s="408"/>
      <c r="T288" s="408"/>
      <c r="U288" s="408"/>
    </row>
    <row r="289" spans="1:21" ht="19.5" customHeight="1" collapsed="1">
      <c r="A289" s="380">
        <v>3</v>
      </c>
      <c r="B289" s="452">
        <v>2</v>
      </c>
      <c r="C289" s="435"/>
      <c r="D289" s="92"/>
      <c r="E289" s="92"/>
      <c r="F289" s="465" t="s">
        <v>475</v>
      </c>
      <c r="G289" s="454">
        <f>G290+G292+G294+G296+G298+G301</f>
        <v>4070000</v>
      </c>
      <c r="H289" s="77"/>
      <c r="I289" s="408"/>
      <c r="J289" s="408"/>
      <c r="K289" s="408"/>
      <c r="L289" s="408"/>
      <c r="M289" s="408"/>
      <c r="N289" s="408"/>
      <c r="O289" s="408"/>
      <c r="P289" s="408"/>
      <c r="Q289" s="408"/>
      <c r="R289" s="408"/>
      <c r="S289" s="408"/>
      <c r="T289" s="408"/>
      <c r="U289" s="408"/>
    </row>
    <row r="290" spans="1:21" ht="19.5" hidden="1" customHeight="1">
      <c r="A290" s="92">
        <v>3</v>
      </c>
      <c r="B290" s="420">
        <v>2</v>
      </c>
      <c r="C290" s="435" t="s">
        <v>34</v>
      </c>
      <c r="D290" s="92"/>
      <c r="E290" s="92"/>
      <c r="F290" s="433" t="s">
        <v>476</v>
      </c>
      <c r="G290" s="434">
        <f>G282</f>
        <v>0</v>
      </c>
      <c r="H290" s="77"/>
      <c r="I290" s="408"/>
      <c r="J290" s="408"/>
      <c r="K290" s="408"/>
      <c r="L290" s="408"/>
      <c r="M290" s="408"/>
      <c r="N290" s="408"/>
      <c r="O290" s="408"/>
      <c r="P290" s="408"/>
      <c r="Q290" s="408"/>
      <c r="R290" s="408"/>
      <c r="S290" s="408"/>
      <c r="T290" s="408"/>
      <c r="U290" s="408"/>
    </row>
    <row r="291" spans="1:21" ht="19.5" hidden="1" customHeight="1">
      <c r="A291" s="453">
        <v>3</v>
      </c>
      <c r="B291" s="435">
        <v>2</v>
      </c>
      <c r="C291" s="435" t="s">
        <v>34</v>
      </c>
      <c r="D291" s="92">
        <v>5</v>
      </c>
      <c r="E291" s="92">
        <v>2</v>
      </c>
      <c r="F291" s="367" t="s">
        <v>43</v>
      </c>
      <c r="G291" s="454">
        <f>'D.2-Penj-APBDesa'!K1917</f>
        <v>0</v>
      </c>
      <c r="H291" s="77"/>
      <c r="I291" s="408"/>
      <c r="J291" s="408"/>
      <c r="K291" s="408"/>
      <c r="L291" s="408"/>
      <c r="M291" s="408"/>
      <c r="N291" s="408"/>
      <c r="O291" s="408"/>
      <c r="P291" s="408"/>
      <c r="Q291" s="408"/>
      <c r="R291" s="408"/>
      <c r="S291" s="408"/>
      <c r="T291" s="408"/>
      <c r="U291" s="408"/>
    </row>
    <row r="292" spans="1:21" ht="39.950000000000003" hidden="1" customHeight="1">
      <c r="A292" s="92">
        <v>3</v>
      </c>
      <c r="B292" s="420">
        <v>2</v>
      </c>
      <c r="C292" s="435" t="s">
        <v>37</v>
      </c>
      <c r="D292" s="92"/>
      <c r="E292" s="92"/>
      <c r="F292" s="433" t="s">
        <v>477</v>
      </c>
      <c r="G292" s="426">
        <f>G293</f>
        <v>0</v>
      </c>
      <c r="H292" s="77"/>
      <c r="I292" s="408"/>
      <c r="J292" s="408"/>
      <c r="K292" s="408"/>
      <c r="L292" s="408"/>
      <c r="M292" s="408"/>
      <c r="N292" s="408"/>
      <c r="O292" s="408"/>
      <c r="P292" s="408"/>
      <c r="Q292" s="408"/>
      <c r="R292" s="408"/>
      <c r="S292" s="408"/>
      <c r="T292" s="408"/>
      <c r="U292" s="408"/>
    </row>
    <row r="293" spans="1:21" ht="19.5" hidden="1" customHeight="1">
      <c r="A293" s="453">
        <v>3</v>
      </c>
      <c r="B293" s="420">
        <v>2</v>
      </c>
      <c r="C293" s="435" t="s">
        <v>37</v>
      </c>
      <c r="D293" s="92">
        <v>5</v>
      </c>
      <c r="E293" s="92">
        <v>2</v>
      </c>
      <c r="F293" s="367" t="s">
        <v>43</v>
      </c>
      <c r="G293" s="454">
        <f>'D.2-Penj-APBDesa'!K1934</f>
        <v>0</v>
      </c>
      <c r="H293" s="77"/>
      <c r="I293" s="408"/>
      <c r="J293" s="408"/>
      <c r="K293" s="408"/>
      <c r="L293" s="408"/>
      <c r="M293" s="408"/>
      <c r="N293" s="408"/>
      <c r="O293" s="408"/>
      <c r="P293" s="408"/>
      <c r="Q293" s="408"/>
      <c r="R293" s="408"/>
      <c r="S293" s="408"/>
      <c r="T293" s="408"/>
      <c r="U293" s="408"/>
    </row>
    <row r="294" spans="1:21" ht="63" collapsed="1">
      <c r="A294" s="92">
        <v>3</v>
      </c>
      <c r="B294" s="420">
        <v>2</v>
      </c>
      <c r="C294" s="435" t="s">
        <v>39</v>
      </c>
      <c r="D294" s="92"/>
      <c r="E294" s="92"/>
      <c r="F294" s="433" t="s">
        <v>478</v>
      </c>
      <c r="G294" s="426">
        <f>G295</f>
        <v>4070000</v>
      </c>
      <c r="H294" s="77" t="s">
        <v>47</v>
      </c>
      <c r="I294" s="408"/>
      <c r="J294" s="408"/>
      <c r="K294" s="408"/>
      <c r="L294" s="408"/>
      <c r="M294" s="408"/>
      <c r="N294" s="408"/>
      <c r="O294" s="408"/>
      <c r="P294" s="486"/>
      <c r="Q294" s="408"/>
      <c r="R294" s="486"/>
      <c r="S294" s="408"/>
      <c r="T294" s="408"/>
      <c r="U294" s="486">
        <f>SUM(I294:T294)</f>
        <v>0</v>
      </c>
    </row>
    <row r="295" spans="1:21" ht="19.5" customHeight="1">
      <c r="A295" s="453">
        <v>3</v>
      </c>
      <c r="B295" s="435">
        <v>2</v>
      </c>
      <c r="C295" s="435" t="s">
        <v>39</v>
      </c>
      <c r="D295" s="92">
        <v>5</v>
      </c>
      <c r="E295" s="92">
        <v>2</v>
      </c>
      <c r="F295" s="367" t="s">
        <v>43</v>
      </c>
      <c r="G295" s="454">
        <v>4070000</v>
      </c>
      <c r="H295" s="77"/>
      <c r="I295" s="408"/>
      <c r="J295" s="408"/>
      <c r="K295" s="408"/>
      <c r="L295" s="408"/>
      <c r="M295" s="408"/>
      <c r="N295" s="408"/>
      <c r="O295" s="408"/>
      <c r="P295" s="408"/>
      <c r="Q295" s="486">
        <f>G295/2</f>
        <v>2035000</v>
      </c>
      <c r="R295" s="408"/>
      <c r="S295" s="408"/>
      <c r="T295" s="472">
        <v>2035000</v>
      </c>
      <c r="U295" s="486">
        <f>SUM(I295:T295)</f>
        <v>4070000</v>
      </c>
    </row>
    <row r="296" spans="1:21" ht="35.1" hidden="1" customHeight="1">
      <c r="A296" s="92">
        <v>3</v>
      </c>
      <c r="B296" s="420">
        <v>2</v>
      </c>
      <c r="C296" s="435" t="s">
        <v>41</v>
      </c>
      <c r="D296" s="92"/>
      <c r="E296" s="92"/>
      <c r="F296" s="433" t="s">
        <v>479</v>
      </c>
      <c r="G296" s="426">
        <f>G297</f>
        <v>0</v>
      </c>
      <c r="H296" s="77"/>
      <c r="I296" s="408"/>
      <c r="J296" s="408"/>
      <c r="K296" s="408"/>
      <c r="L296" s="408"/>
      <c r="M296" s="408"/>
      <c r="N296" s="408"/>
      <c r="O296" s="408"/>
      <c r="P296" s="408"/>
      <c r="Q296" s="408"/>
      <c r="R296" s="408"/>
      <c r="S296" s="408"/>
      <c r="T296" s="408"/>
      <c r="U296" s="408"/>
    </row>
    <row r="297" spans="1:21" ht="19.5" hidden="1" customHeight="1">
      <c r="A297" s="453">
        <v>3</v>
      </c>
      <c r="B297" s="420">
        <v>2</v>
      </c>
      <c r="C297" s="435" t="s">
        <v>41</v>
      </c>
      <c r="D297" s="92">
        <v>5</v>
      </c>
      <c r="E297" s="92">
        <v>2</v>
      </c>
      <c r="F297" s="367" t="s">
        <v>43</v>
      </c>
      <c r="G297" s="454">
        <f>'D.2-Penj-APBDesa'!K1962</f>
        <v>0</v>
      </c>
      <c r="H297" s="77"/>
      <c r="I297" s="408"/>
      <c r="J297" s="408"/>
      <c r="K297" s="408"/>
      <c r="L297" s="408"/>
      <c r="M297" s="408"/>
      <c r="N297" s="408"/>
      <c r="O297" s="408"/>
      <c r="P297" s="408"/>
      <c r="Q297" s="408"/>
      <c r="R297" s="408"/>
      <c r="S297" s="408"/>
      <c r="T297" s="408"/>
      <c r="U297" s="408"/>
    </row>
    <row r="298" spans="1:21" ht="38.1" hidden="1" customHeight="1">
      <c r="A298" s="92">
        <v>3</v>
      </c>
      <c r="B298" s="420">
        <v>2</v>
      </c>
      <c r="C298" s="435" t="s">
        <v>45</v>
      </c>
      <c r="D298" s="92"/>
      <c r="E298" s="92"/>
      <c r="F298" s="433" t="s">
        <v>480</v>
      </c>
      <c r="G298" s="426">
        <f>G299+G300</f>
        <v>0</v>
      </c>
      <c r="H298" s="77"/>
      <c r="I298" s="408"/>
      <c r="J298" s="408"/>
      <c r="K298" s="408"/>
      <c r="L298" s="408"/>
      <c r="M298" s="408"/>
      <c r="N298" s="408"/>
      <c r="O298" s="408"/>
      <c r="P298" s="408"/>
      <c r="Q298" s="408"/>
      <c r="R298" s="408"/>
      <c r="S298" s="408"/>
      <c r="T298" s="408"/>
      <c r="U298" s="408"/>
    </row>
    <row r="299" spans="1:21" ht="19.5" hidden="1" customHeight="1">
      <c r="A299" s="453">
        <v>3</v>
      </c>
      <c r="B299" s="420">
        <v>2</v>
      </c>
      <c r="C299" s="435" t="s">
        <v>45</v>
      </c>
      <c r="D299" s="92">
        <v>5</v>
      </c>
      <c r="E299" s="92">
        <v>2</v>
      </c>
      <c r="F299" s="367" t="s">
        <v>43</v>
      </c>
      <c r="G299" s="454">
        <f>'D.2-Penj-APBDesa'!K1973</f>
        <v>0</v>
      </c>
      <c r="H299" s="77"/>
      <c r="I299" s="408"/>
      <c r="J299" s="408"/>
      <c r="K299" s="408"/>
      <c r="L299" s="408"/>
      <c r="M299" s="408"/>
      <c r="N299" s="408"/>
      <c r="O299" s="408"/>
      <c r="P299" s="408"/>
      <c r="Q299" s="408"/>
      <c r="R299" s="408"/>
      <c r="S299" s="408"/>
      <c r="T299" s="408"/>
      <c r="U299" s="408"/>
    </row>
    <row r="300" spans="1:21" ht="19.5" hidden="1" customHeight="1">
      <c r="A300" s="453">
        <v>3</v>
      </c>
      <c r="B300" s="435">
        <v>2</v>
      </c>
      <c r="C300" s="435" t="s">
        <v>45</v>
      </c>
      <c r="D300" s="92">
        <v>5</v>
      </c>
      <c r="E300" s="92">
        <v>3</v>
      </c>
      <c r="F300" s="367" t="s">
        <v>55</v>
      </c>
      <c r="G300" s="454">
        <f>'D.2-Penj-APBDesa'!K1978</f>
        <v>0</v>
      </c>
      <c r="H300" s="77"/>
      <c r="I300" s="408"/>
      <c r="J300" s="408"/>
      <c r="K300" s="408"/>
      <c r="L300" s="408"/>
      <c r="M300" s="408"/>
      <c r="N300" s="408"/>
      <c r="O300" s="408"/>
      <c r="P300" s="408"/>
      <c r="Q300" s="408"/>
      <c r="R300" s="408"/>
      <c r="S300" s="408"/>
      <c r="T300" s="408"/>
      <c r="U300" s="408"/>
    </row>
    <row r="301" spans="1:21" ht="19.5" hidden="1" customHeight="1">
      <c r="A301" s="92">
        <v>3</v>
      </c>
      <c r="B301" s="420">
        <v>2</v>
      </c>
      <c r="C301" s="435" t="s">
        <v>585</v>
      </c>
      <c r="D301" s="92"/>
      <c r="E301" s="92"/>
      <c r="F301" s="433" t="s">
        <v>616</v>
      </c>
      <c r="G301" s="434">
        <f>G302</f>
        <v>0</v>
      </c>
      <c r="H301" s="77"/>
      <c r="I301" s="408"/>
      <c r="J301" s="408"/>
      <c r="K301" s="408"/>
      <c r="L301" s="408"/>
      <c r="M301" s="408"/>
      <c r="N301" s="408"/>
      <c r="O301" s="408"/>
      <c r="P301" s="408"/>
      <c r="Q301" s="408"/>
      <c r="R301" s="408"/>
      <c r="S301" s="408"/>
      <c r="T301" s="408"/>
      <c r="U301" s="408"/>
    </row>
    <row r="302" spans="1:21" ht="19.5" hidden="1" customHeight="1">
      <c r="A302" s="453">
        <v>3</v>
      </c>
      <c r="B302" s="435">
        <v>2</v>
      </c>
      <c r="C302" s="435" t="s">
        <v>585</v>
      </c>
      <c r="D302" s="92">
        <v>5</v>
      </c>
      <c r="E302" s="92">
        <v>2</v>
      </c>
      <c r="F302" s="367" t="s">
        <v>43</v>
      </c>
      <c r="G302" s="454">
        <f>'D.2-Penj-APBDesa'!K1991</f>
        <v>0</v>
      </c>
      <c r="H302" s="77"/>
      <c r="I302" s="408"/>
      <c r="J302" s="408"/>
      <c r="K302" s="408"/>
      <c r="L302" s="408"/>
      <c r="M302" s="408"/>
      <c r="N302" s="408"/>
      <c r="O302" s="408"/>
      <c r="P302" s="408"/>
      <c r="Q302" s="408"/>
      <c r="R302" s="408"/>
      <c r="S302" s="408"/>
      <c r="T302" s="408"/>
      <c r="U302" s="408"/>
    </row>
    <row r="303" spans="1:21" ht="19.5" customHeight="1" collapsed="1">
      <c r="A303" s="455">
        <v>3</v>
      </c>
      <c r="B303" s="452">
        <v>3</v>
      </c>
      <c r="C303" s="435"/>
      <c r="D303" s="92"/>
      <c r="E303" s="92"/>
      <c r="F303" s="89" t="s">
        <v>481</v>
      </c>
      <c r="G303" s="454">
        <f>G304+G306+G308+G310+G312+G314+G316</f>
        <v>0</v>
      </c>
      <c r="H303" s="77"/>
      <c r="I303" s="408"/>
      <c r="J303" s="408"/>
      <c r="K303" s="408"/>
      <c r="L303" s="408"/>
      <c r="M303" s="408"/>
      <c r="N303" s="408"/>
      <c r="O303" s="408"/>
      <c r="P303" s="408"/>
      <c r="Q303" s="408"/>
      <c r="R303" s="408"/>
      <c r="S303" s="408"/>
      <c r="T303" s="408"/>
      <c r="U303" s="408"/>
    </row>
    <row r="304" spans="1:21" ht="39.950000000000003" hidden="1" customHeight="1">
      <c r="A304" s="453">
        <v>3</v>
      </c>
      <c r="B304" s="420">
        <v>3</v>
      </c>
      <c r="C304" s="435" t="s">
        <v>34</v>
      </c>
      <c r="D304" s="92"/>
      <c r="E304" s="92"/>
      <c r="F304" s="433" t="s">
        <v>482</v>
      </c>
      <c r="G304" s="426">
        <f>G305</f>
        <v>0</v>
      </c>
      <c r="H304" s="77"/>
      <c r="I304" s="408"/>
      <c r="J304" s="408"/>
      <c r="K304" s="408"/>
      <c r="L304" s="408"/>
      <c r="M304" s="408"/>
      <c r="N304" s="408"/>
      <c r="O304" s="408"/>
      <c r="P304" s="408"/>
      <c r="Q304" s="408"/>
      <c r="R304" s="408"/>
      <c r="S304" s="408"/>
      <c r="T304" s="408"/>
      <c r="U304" s="408"/>
    </row>
    <row r="305" spans="1:21" ht="19.5" hidden="1" customHeight="1">
      <c r="A305" s="453">
        <v>3</v>
      </c>
      <c r="B305" s="420">
        <v>3</v>
      </c>
      <c r="C305" s="435" t="s">
        <v>34</v>
      </c>
      <c r="D305" s="92">
        <v>5</v>
      </c>
      <c r="E305" s="92">
        <v>2</v>
      </c>
      <c r="F305" s="367" t="s">
        <v>43</v>
      </c>
      <c r="G305" s="454">
        <f>'D.2-Penj-APBDesa'!K2006</f>
        <v>0</v>
      </c>
      <c r="H305" s="77"/>
      <c r="I305" s="408"/>
      <c r="J305" s="408"/>
      <c r="K305" s="408"/>
      <c r="L305" s="408"/>
      <c r="M305" s="408"/>
      <c r="N305" s="408"/>
      <c r="O305" s="408"/>
      <c r="P305" s="408"/>
      <c r="Q305" s="408"/>
      <c r="R305" s="408"/>
      <c r="S305" s="408"/>
      <c r="T305" s="408"/>
      <c r="U305" s="408"/>
    </row>
    <row r="306" spans="1:21" ht="33.950000000000003" hidden="1" customHeight="1">
      <c r="A306" s="453">
        <v>3</v>
      </c>
      <c r="B306" s="420">
        <v>3</v>
      </c>
      <c r="C306" s="435" t="s">
        <v>37</v>
      </c>
      <c r="D306" s="92"/>
      <c r="E306" s="92"/>
      <c r="F306" s="433" t="s">
        <v>483</v>
      </c>
      <c r="G306" s="426">
        <f>G307</f>
        <v>0</v>
      </c>
      <c r="H306" s="77"/>
      <c r="I306" s="408"/>
      <c r="J306" s="408"/>
      <c r="K306" s="408"/>
      <c r="L306" s="408"/>
      <c r="M306" s="408"/>
      <c r="N306" s="408"/>
      <c r="O306" s="408"/>
      <c r="P306" s="408"/>
      <c r="Q306" s="408"/>
      <c r="R306" s="408"/>
      <c r="S306" s="408"/>
      <c r="T306" s="408"/>
      <c r="U306" s="408"/>
    </row>
    <row r="307" spans="1:21" ht="19.5" hidden="1" customHeight="1">
      <c r="A307" s="453">
        <v>3</v>
      </c>
      <c r="B307" s="420">
        <v>3</v>
      </c>
      <c r="C307" s="435" t="s">
        <v>37</v>
      </c>
      <c r="D307" s="92">
        <v>5</v>
      </c>
      <c r="E307" s="92">
        <v>2</v>
      </c>
      <c r="F307" s="367" t="s">
        <v>43</v>
      </c>
      <c r="G307" s="454">
        <f>'D.2-Penj-APBDesa'!K2016</f>
        <v>0</v>
      </c>
      <c r="H307" s="77"/>
      <c r="I307" s="408"/>
      <c r="J307" s="408"/>
      <c r="K307" s="408"/>
      <c r="L307" s="408"/>
      <c r="M307" s="408"/>
      <c r="N307" s="408"/>
      <c r="O307" s="408"/>
      <c r="P307" s="408"/>
      <c r="Q307" s="408"/>
      <c r="R307" s="408"/>
      <c r="S307" s="408"/>
      <c r="T307" s="408"/>
      <c r="U307" s="408"/>
    </row>
    <row r="308" spans="1:21" ht="19.5" hidden="1" customHeight="1">
      <c r="A308" s="453">
        <v>3</v>
      </c>
      <c r="B308" s="420">
        <v>3</v>
      </c>
      <c r="C308" s="435" t="s">
        <v>39</v>
      </c>
      <c r="D308" s="92"/>
      <c r="E308" s="92"/>
      <c r="F308" s="433" t="s">
        <v>484</v>
      </c>
      <c r="G308" s="434">
        <f>G309</f>
        <v>0</v>
      </c>
      <c r="H308" s="77"/>
      <c r="I308" s="408"/>
      <c r="J308" s="408"/>
      <c r="K308" s="408"/>
      <c r="L308" s="408"/>
      <c r="M308" s="408"/>
      <c r="N308" s="408"/>
      <c r="O308" s="408"/>
      <c r="P308" s="408"/>
      <c r="Q308" s="408"/>
      <c r="R308" s="408"/>
      <c r="S308" s="408"/>
      <c r="T308" s="408"/>
      <c r="U308" s="408"/>
    </row>
    <row r="309" spans="1:21" ht="19.5" hidden="1" customHeight="1">
      <c r="A309" s="453">
        <v>3</v>
      </c>
      <c r="B309" s="420">
        <v>3</v>
      </c>
      <c r="C309" s="435" t="s">
        <v>39</v>
      </c>
      <c r="D309" s="92">
        <v>5</v>
      </c>
      <c r="E309" s="92">
        <v>2</v>
      </c>
      <c r="F309" s="367" t="s">
        <v>43</v>
      </c>
      <c r="G309" s="454">
        <f>'D.2-Penj-APBDesa'!K2033</f>
        <v>0</v>
      </c>
      <c r="H309" s="77"/>
      <c r="I309" s="408"/>
      <c r="J309" s="408"/>
      <c r="K309" s="408"/>
      <c r="L309" s="408"/>
      <c r="M309" s="408"/>
      <c r="N309" s="408"/>
      <c r="O309" s="408"/>
      <c r="P309" s="408"/>
      <c r="Q309" s="408"/>
      <c r="R309" s="408"/>
      <c r="S309" s="408"/>
      <c r="T309" s="408"/>
      <c r="U309" s="408"/>
    </row>
    <row r="310" spans="1:21" ht="19.5" hidden="1" customHeight="1">
      <c r="A310" s="453">
        <v>3</v>
      </c>
      <c r="B310" s="420">
        <v>3</v>
      </c>
      <c r="C310" s="435" t="s">
        <v>41</v>
      </c>
      <c r="D310" s="92"/>
      <c r="E310" s="92"/>
      <c r="F310" s="433" t="s">
        <v>485</v>
      </c>
      <c r="G310" s="434">
        <f>G311</f>
        <v>0</v>
      </c>
      <c r="H310" s="77"/>
      <c r="I310" s="408"/>
      <c r="J310" s="408"/>
      <c r="K310" s="408"/>
      <c r="L310" s="408"/>
      <c r="M310" s="408"/>
      <c r="N310" s="408"/>
      <c r="O310" s="408"/>
      <c r="P310" s="408"/>
      <c r="Q310" s="408"/>
      <c r="R310" s="408"/>
      <c r="S310" s="408"/>
      <c r="T310" s="408"/>
      <c r="U310" s="408"/>
    </row>
    <row r="311" spans="1:21" ht="19.5" hidden="1" customHeight="1">
      <c r="A311" s="453">
        <v>3</v>
      </c>
      <c r="B311" s="420">
        <v>3</v>
      </c>
      <c r="C311" s="435" t="s">
        <v>41</v>
      </c>
      <c r="D311" s="92">
        <v>5</v>
      </c>
      <c r="E311" s="92">
        <v>2</v>
      </c>
      <c r="F311" s="367" t="s">
        <v>43</v>
      </c>
      <c r="G311" s="454">
        <f>'D.2-Penj-APBDesa'!K2046</f>
        <v>0</v>
      </c>
      <c r="H311" s="77"/>
      <c r="I311" s="408"/>
      <c r="J311" s="408"/>
      <c r="K311" s="408"/>
      <c r="L311" s="408"/>
      <c r="M311" s="408"/>
      <c r="N311" s="408"/>
      <c r="O311" s="408"/>
      <c r="P311" s="408"/>
      <c r="Q311" s="408"/>
      <c r="R311" s="408"/>
      <c r="S311" s="408"/>
      <c r="T311" s="408"/>
      <c r="U311" s="408"/>
    </row>
    <row r="312" spans="1:21" ht="32.1" hidden="1" customHeight="1">
      <c r="A312" s="453">
        <v>3</v>
      </c>
      <c r="B312" s="420">
        <v>3</v>
      </c>
      <c r="C312" s="435" t="s">
        <v>45</v>
      </c>
      <c r="D312" s="92"/>
      <c r="E312" s="92"/>
      <c r="F312" s="433" t="s">
        <v>486</v>
      </c>
      <c r="G312" s="426">
        <f>G313</f>
        <v>0</v>
      </c>
      <c r="H312" s="77"/>
      <c r="I312" s="408"/>
      <c r="J312" s="408"/>
      <c r="K312" s="408"/>
      <c r="L312" s="408"/>
      <c r="M312" s="408"/>
      <c r="N312" s="408"/>
      <c r="O312" s="408"/>
      <c r="P312" s="408"/>
      <c r="Q312" s="408"/>
      <c r="R312" s="408"/>
      <c r="S312" s="408"/>
      <c r="T312" s="408"/>
      <c r="U312" s="408"/>
    </row>
    <row r="313" spans="1:21" ht="19.5" hidden="1" customHeight="1">
      <c r="A313" s="453">
        <v>3</v>
      </c>
      <c r="B313" s="420">
        <v>3</v>
      </c>
      <c r="C313" s="435" t="s">
        <v>45</v>
      </c>
      <c r="D313" s="92">
        <v>5</v>
      </c>
      <c r="E313" s="92">
        <v>3</v>
      </c>
      <c r="F313" s="367" t="s">
        <v>55</v>
      </c>
      <c r="G313" s="454">
        <f>'D.2-Penj-APBDesa'!K2053</f>
        <v>0</v>
      </c>
      <c r="H313" s="77"/>
      <c r="I313" s="408"/>
      <c r="J313" s="408"/>
      <c r="K313" s="408"/>
      <c r="L313" s="408"/>
      <c r="M313" s="408"/>
      <c r="N313" s="408"/>
      <c r="O313" s="408"/>
      <c r="P313" s="408"/>
      <c r="Q313" s="408"/>
      <c r="R313" s="408"/>
      <c r="S313" s="408"/>
      <c r="T313" s="408"/>
      <c r="U313" s="408"/>
    </row>
    <row r="314" spans="1:21" ht="19.5" hidden="1" customHeight="1">
      <c r="A314" s="453">
        <v>3</v>
      </c>
      <c r="B314" s="420">
        <v>3</v>
      </c>
      <c r="C314" s="435" t="s">
        <v>49</v>
      </c>
      <c r="D314" s="92"/>
      <c r="E314" s="92"/>
      <c r="F314" s="433" t="s">
        <v>487</v>
      </c>
      <c r="G314" s="434">
        <f>G315</f>
        <v>0</v>
      </c>
      <c r="H314" s="77"/>
      <c r="I314" s="408"/>
      <c r="J314" s="408"/>
      <c r="K314" s="408"/>
      <c r="L314" s="408"/>
      <c r="M314" s="408"/>
      <c r="N314" s="408"/>
      <c r="O314" s="408"/>
      <c r="P314" s="408"/>
      <c r="Q314" s="408"/>
      <c r="R314" s="408"/>
      <c r="S314" s="408"/>
      <c r="T314" s="408"/>
      <c r="U314" s="408"/>
    </row>
    <row r="315" spans="1:21" ht="19.5" hidden="1" customHeight="1">
      <c r="A315" s="453">
        <v>3</v>
      </c>
      <c r="B315" s="420">
        <v>3</v>
      </c>
      <c r="C315" s="435" t="s">
        <v>49</v>
      </c>
      <c r="D315" s="92">
        <v>5</v>
      </c>
      <c r="E315" s="92">
        <v>2</v>
      </c>
      <c r="F315" s="367" t="s">
        <v>43</v>
      </c>
      <c r="G315" s="454">
        <f>'D.2-Penj-APBDesa'!K2072</f>
        <v>0</v>
      </c>
      <c r="H315" s="77"/>
      <c r="I315" s="408"/>
      <c r="J315" s="408"/>
      <c r="K315" s="408"/>
      <c r="L315" s="408"/>
      <c r="M315" s="408"/>
      <c r="N315" s="408"/>
      <c r="O315" s="408"/>
      <c r="P315" s="408"/>
      <c r="Q315" s="408"/>
      <c r="R315" s="408"/>
      <c r="S315" s="408"/>
      <c r="T315" s="408"/>
      <c r="U315" s="408"/>
    </row>
    <row r="316" spans="1:21" ht="19.5" hidden="1" customHeight="1">
      <c r="A316" s="453">
        <v>3</v>
      </c>
      <c r="B316" s="420">
        <v>3</v>
      </c>
      <c r="C316" s="435" t="s">
        <v>585</v>
      </c>
      <c r="D316" s="92"/>
      <c r="E316" s="92"/>
      <c r="F316" s="425" t="s">
        <v>617</v>
      </c>
      <c r="G316" s="434">
        <f>G317</f>
        <v>0</v>
      </c>
      <c r="H316" s="77"/>
      <c r="I316" s="408"/>
      <c r="J316" s="408"/>
      <c r="K316" s="408"/>
      <c r="L316" s="408"/>
      <c r="M316" s="408"/>
      <c r="N316" s="408"/>
      <c r="O316" s="408"/>
      <c r="P316" s="408"/>
      <c r="Q316" s="408"/>
      <c r="R316" s="408"/>
      <c r="S316" s="408"/>
      <c r="T316" s="408"/>
      <c r="U316" s="408"/>
    </row>
    <row r="317" spans="1:21" ht="19.5" hidden="1" customHeight="1">
      <c r="A317" s="453">
        <v>3</v>
      </c>
      <c r="B317" s="420">
        <v>3</v>
      </c>
      <c r="C317" s="435" t="s">
        <v>585</v>
      </c>
      <c r="D317" s="92">
        <v>5</v>
      </c>
      <c r="E317" s="92">
        <v>2</v>
      </c>
      <c r="F317" s="367" t="s">
        <v>43</v>
      </c>
      <c r="G317" s="454">
        <f>'D.2-Penj-APBDesa'!K2093</f>
        <v>0</v>
      </c>
      <c r="H317" s="77"/>
      <c r="I317" s="408"/>
      <c r="J317" s="408"/>
      <c r="K317" s="408"/>
      <c r="L317" s="408"/>
      <c r="M317" s="408"/>
      <c r="N317" s="408"/>
      <c r="O317" s="408"/>
      <c r="P317" s="408"/>
      <c r="Q317" s="408"/>
      <c r="R317" s="408"/>
      <c r="S317" s="408"/>
      <c r="T317" s="408"/>
      <c r="U317" s="408"/>
    </row>
    <row r="318" spans="1:21" ht="19.5" customHeight="1" collapsed="1">
      <c r="A318" s="455">
        <v>3</v>
      </c>
      <c r="B318" s="452">
        <v>4</v>
      </c>
      <c r="C318" s="435"/>
      <c r="D318" s="92"/>
      <c r="E318" s="92"/>
      <c r="F318" s="466" t="s">
        <v>488</v>
      </c>
      <c r="G318" s="422">
        <f>G319+G321+G323+G325+G327</f>
        <v>10351900</v>
      </c>
      <c r="H318" s="77"/>
      <c r="I318" s="408"/>
      <c r="J318" s="408"/>
      <c r="K318" s="408"/>
      <c r="L318" s="408"/>
      <c r="M318" s="408"/>
      <c r="N318" s="408"/>
      <c r="O318" s="408"/>
      <c r="P318" s="408"/>
      <c r="Q318" s="408"/>
      <c r="R318" s="408"/>
      <c r="S318" s="408"/>
      <c r="T318" s="408"/>
      <c r="U318" s="408"/>
    </row>
    <row r="319" spans="1:21" ht="19.5" hidden="1" customHeight="1">
      <c r="A319" s="453">
        <v>3</v>
      </c>
      <c r="B319" s="420">
        <v>4</v>
      </c>
      <c r="C319" s="435" t="s">
        <v>34</v>
      </c>
      <c r="D319" s="92"/>
      <c r="E319" s="92"/>
      <c r="F319" s="425" t="s">
        <v>489</v>
      </c>
      <c r="G319" s="422">
        <f>G320</f>
        <v>0</v>
      </c>
      <c r="H319" s="77"/>
      <c r="I319" s="408"/>
      <c r="J319" s="408"/>
      <c r="K319" s="408"/>
      <c r="L319" s="408"/>
      <c r="M319" s="408"/>
      <c r="N319" s="408"/>
      <c r="O319" s="408"/>
      <c r="P319" s="408"/>
      <c r="Q319" s="408"/>
      <c r="R319" s="408"/>
      <c r="S319" s="408"/>
      <c r="T319" s="408"/>
      <c r="U319" s="408"/>
    </row>
    <row r="320" spans="1:21" ht="19.5" hidden="1" customHeight="1">
      <c r="A320" s="453">
        <v>3</v>
      </c>
      <c r="B320" s="420">
        <v>4</v>
      </c>
      <c r="C320" s="435" t="s">
        <v>34</v>
      </c>
      <c r="D320" s="92">
        <v>5</v>
      </c>
      <c r="E320" s="92">
        <v>2</v>
      </c>
      <c r="F320" s="367" t="s">
        <v>43</v>
      </c>
      <c r="G320" s="454">
        <f>'D.2-Penj-APBDesa'!K2103</f>
        <v>0</v>
      </c>
      <c r="H320" s="77"/>
      <c r="I320" s="408"/>
      <c r="J320" s="408"/>
      <c r="K320" s="408"/>
      <c r="L320" s="408"/>
      <c r="M320" s="408"/>
      <c r="N320" s="408"/>
      <c r="O320" s="408"/>
      <c r="P320" s="408"/>
      <c r="Q320" s="408"/>
      <c r="R320" s="408"/>
      <c r="S320" s="408"/>
      <c r="T320" s="408"/>
      <c r="U320" s="408"/>
    </row>
    <row r="321" spans="1:30" ht="19.5" hidden="1" customHeight="1">
      <c r="A321" s="453">
        <v>3</v>
      </c>
      <c r="B321" s="420">
        <v>4</v>
      </c>
      <c r="C321" s="435" t="s">
        <v>37</v>
      </c>
      <c r="D321" s="92"/>
      <c r="E321" s="92"/>
      <c r="F321" s="425" t="s">
        <v>490</v>
      </c>
      <c r="G321" s="422">
        <f>G322</f>
        <v>0</v>
      </c>
      <c r="H321" s="77"/>
      <c r="I321" s="408"/>
      <c r="J321" s="408"/>
      <c r="K321" s="408"/>
      <c r="L321" s="408"/>
      <c r="M321" s="408"/>
      <c r="N321" s="408"/>
      <c r="O321" s="408"/>
      <c r="P321" s="408"/>
      <c r="Q321" s="408"/>
      <c r="R321" s="408"/>
      <c r="S321" s="408"/>
      <c r="T321" s="408"/>
      <c r="U321" s="408"/>
    </row>
    <row r="322" spans="1:30" ht="19.5" hidden="1" customHeight="1">
      <c r="A322" s="453">
        <v>3</v>
      </c>
      <c r="B322" s="420">
        <v>4</v>
      </c>
      <c r="C322" s="435" t="s">
        <v>37</v>
      </c>
      <c r="D322" s="92">
        <v>5</v>
      </c>
      <c r="E322" s="92">
        <v>2</v>
      </c>
      <c r="F322" s="367" t="s">
        <v>43</v>
      </c>
      <c r="G322" s="454">
        <f>'D.2-Penj-APBDesa'!K2119</f>
        <v>0</v>
      </c>
      <c r="H322" s="77"/>
      <c r="I322" s="408"/>
      <c r="J322" s="408"/>
      <c r="K322" s="408"/>
      <c r="L322" s="408"/>
      <c r="M322" s="408"/>
      <c r="N322" s="408"/>
      <c r="O322" s="408"/>
      <c r="P322" s="408"/>
      <c r="Q322" s="408"/>
      <c r="R322" s="408"/>
      <c r="S322" s="408"/>
      <c r="T322" s="408"/>
      <c r="U322" s="408"/>
    </row>
    <row r="323" spans="1:30" ht="19.5" customHeight="1" collapsed="1">
      <c r="A323" s="453">
        <v>3</v>
      </c>
      <c r="B323" s="420">
        <v>4</v>
      </c>
      <c r="C323" s="435" t="s">
        <v>39</v>
      </c>
      <c r="D323" s="92"/>
      <c r="E323" s="92"/>
      <c r="F323" s="425" t="s">
        <v>491</v>
      </c>
      <c r="G323" s="422">
        <f>G324</f>
        <v>10351900</v>
      </c>
      <c r="H323" s="77" t="s">
        <v>44</v>
      </c>
      <c r="I323" s="408"/>
      <c r="J323" s="408"/>
      <c r="K323" s="408"/>
      <c r="L323" s="408"/>
      <c r="M323" s="408"/>
      <c r="N323" s="408"/>
      <c r="O323" s="408"/>
      <c r="P323" s="408"/>
      <c r="Q323" s="408"/>
      <c r="R323" s="408"/>
      <c r="S323" s="408"/>
      <c r="T323" s="408"/>
      <c r="U323" s="408"/>
    </row>
    <row r="324" spans="1:30" ht="19.5" customHeight="1">
      <c r="A324" s="453">
        <v>3</v>
      </c>
      <c r="B324" s="420">
        <v>4</v>
      </c>
      <c r="C324" s="435" t="s">
        <v>39</v>
      </c>
      <c r="D324" s="92">
        <v>5</v>
      </c>
      <c r="E324" s="92">
        <v>2</v>
      </c>
      <c r="F324" s="367" t="s">
        <v>43</v>
      </c>
      <c r="G324" s="454">
        <v>10351900</v>
      </c>
      <c r="H324" s="77"/>
      <c r="I324" s="407"/>
      <c r="J324" s="407"/>
      <c r="K324" s="673">
        <f>'3.4.3'!N59</f>
        <v>1140000</v>
      </c>
      <c r="L324" s="486">
        <f>'3.4.3'!O59</f>
        <v>0</v>
      </c>
      <c r="M324" s="486">
        <f>'3.4.3'!P59</f>
        <v>0</v>
      </c>
      <c r="N324" s="486">
        <f>'3.4.3'!Q59</f>
        <v>8207500</v>
      </c>
      <c r="O324" s="408"/>
      <c r="P324" s="408"/>
      <c r="Q324" s="486">
        <f>'3.4.3'!T59</f>
        <v>1654400</v>
      </c>
      <c r="R324" s="486">
        <f>'3.4.3'!U59</f>
        <v>0</v>
      </c>
      <c r="S324" s="486">
        <f>'3.4.3'!V59</f>
        <v>0</v>
      </c>
      <c r="T324" s="486">
        <f>'3.4.3'!W59</f>
        <v>2150000</v>
      </c>
      <c r="U324" s="486">
        <f>SUM(I324:T324)</f>
        <v>13151900</v>
      </c>
    </row>
    <row r="325" spans="1:30" ht="19.5" hidden="1" customHeight="1">
      <c r="A325" s="453">
        <v>3</v>
      </c>
      <c r="B325" s="420">
        <v>4</v>
      </c>
      <c r="C325" s="435" t="s">
        <v>41</v>
      </c>
      <c r="D325" s="92"/>
      <c r="E325" s="92"/>
      <c r="F325" s="425" t="s">
        <v>492</v>
      </c>
      <c r="G325" s="422">
        <f>G326</f>
        <v>0</v>
      </c>
      <c r="H325" s="77" t="s">
        <v>48</v>
      </c>
      <c r="I325" s="408"/>
      <c r="J325" s="408"/>
      <c r="K325" s="408"/>
      <c r="L325" s="408"/>
      <c r="M325" s="408"/>
      <c r="N325" s="408"/>
      <c r="O325" s="408"/>
      <c r="P325" s="408"/>
      <c r="Q325" s="408"/>
      <c r="R325" s="408"/>
      <c r="S325" s="408"/>
      <c r="T325" s="408"/>
      <c r="U325" s="408"/>
    </row>
    <row r="326" spans="1:30" ht="19.5" hidden="1" customHeight="1">
      <c r="A326" s="453">
        <v>3</v>
      </c>
      <c r="B326" s="420">
        <v>4</v>
      </c>
      <c r="C326" s="435" t="s">
        <v>41</v>
      </c>
      <c r="D326" s="92">
        <v>5</v>
      </c>
      <c r="E326" s="92">
        <v>2</v>
      </c>
      <c r="F326" s="367" t="s">
        <v>43</v>
      </c>
      <c r="G326" s="454"/>
      <c r="H326" s="77"/>
      <c r="I326" s="408"/>
      <c r="J326" s="408"/>
      <c r="K326" s="408"/>
      <c r="L326" s="408"/>
      <c r="M326" s="408"/>
      <c r="N326" s="408"/>
      <c r="O326" s="408"/>
      <c r="P326" s="486"/>
      <c r="Q326" s="408"/>
      <c r="R326" s="408"/>
      <c r="S326" s="408"/>
      <c r="T326" s="408"/>
      <c r="U326" s="486">
        <f>SUM(I326:T326)</f>
        <v>0</v>
      </c>
    </row>
    <row r="327" spans="1:30" ht="19.5" hidden="1" customHeight="1">
      <c r="A327" s="453">
        <v>3</v>
      </c>
      <c r="B327" s="420">
        <v>4</v>
      </c>
      <c r="C327" s="435" t="s">
        <v>585</v>
      </c>
      <c r="D327" s="92"/>
      <c r="E327" s="92"/>
      <c r="F327" s="425" t="s">
        <v>618</v>
      </c>
      <c r="G327" s="422">
        <f>G328</f>
        <v>0</v>
      </c>
      <c r="H327" s="77"/>
      <c r="I327" s="408"/>
      <c r="J327" s="408"/>
      <c r="K327" s="408"/>
      <c r="L327" s="408"/>
      <c r="M327" s="408"/>
      <c r="N327" s="408"/>
      <c r="O327" s="408"/>
      <c r="P327" s="408"/>
      <c r="Q327" s="408"/>
      <c r="R327" s="408"/>
      <c r="S327" s="408"/>
      <c r="T327" s="408"/>
      <c r="U327" s="408"/>
    </row>
    <row r="328" spans="1:30" ht="19.5" hidden="1" customHeight="1">
      <c r="A328" s="453">
        <v>3</v>
      </c>
      <c r="B328" s="420">
        <v>4</v>
      </c>
      <c r="C328" s="435" t="s">
        <v>585</v>
      </c>
      <c r="D328" s="92">
        <v>5</v>
      </c>
      <c r="E328" s="92">
        <v>2</v>
      </c>
      <c r="F328" s="367" t="s">
        <v>43</v>
      </c>
      <c r="G328" s="454">
        <f>'D.2-Penj-APBDesa'!K2171</f>
        <v>0</v>
      </c>
      <c r="H328" s="77"/>
      <c r="I328" s="408"/>
      <c r="J328" s="408"/>
      <c r="K328" s="408"/>
      <c r="L328" s="408"/>
      <c r="M328" s="408"/>
      <c r="N328" s="408"/>
      <c r="O328" s="408"/>
      <c r="P328" s="408"/>
      <c r="Q328" s="408"/>
      <c r="R328" s="408"/>
      <c r="S328" s="408"/>
      <c r="T328" s="408"/>
      <c r="U328" s="408"/>
    </row>
    <row r="329" spans="1:30" s="74" customFormat="1" ht="19.5" customHeight="1" collapsed="1">
      <c r="A329" s="380">
        <v>4</v>
      </c>
      <c r="B329" s="452"/>
      <c r="C329" s="452"/>
      <c r="D329" s="380"/>
      <c r="E329" s="380"/>
      <c r="F329" s="89" t="s">
        <v>518</v>
      </c>
      <c r="G329" s="371">
        <f>G330+G346+G361+G370+G379+G388+G395</f>
        <v>129050000</v>
      </c>
      <c r="H329" s="73"/>
      <c r="I329" s="405"/>
      <c r="J329" s="405"/>
      <c r="K329" s="405"/>
      <c r="L329" s="405"/>
      <c r="M329" s="405"/>
      <c r="N329" s="405"/>
      <c r="O329" s="405"/>
      <c r="P329" s="405"/>
      <c r="Q329" s="405"/>
      <c r="R329" s="405"/>
      <c r="S329" s="405"/>
      <c r="T329" s="405"/>
      <c r="U329" s="405"/>
      <c r="V329" s="78"/>
      <c r="W329" s="78"/>
      <c r="X329" s="78"/>
      <c r="AC329" s="78"/>
      <c r="AD329" s="78"/>
    </row>
    <row r="330" spans="1:30" s="76" customFormat="1" ht="19.5" customHeight="1">
      <c r="A330" s="415">
        <v>4</v>
      </c>
      <c r="B330" s="416">
        <v>1</v>
      </c>
      <c r="C330" s="416"/>
      <c r="D330" s="415"/>
      <c r="E330" s="415"/>
      <c r="F330" s="93" t="s">
        <v>519</v>
      </c>
      <c r="G330" s="421">
        <f>G331+G334+G336+G338+G340+G342+G344</f>
        <v>62525000</v>
      </c>
      <c r="H330" s="75"/>
      <c r="I330" s="406"/>
      <c r="J330" s="406"/>
      <c r="K330" s="406"/>
      <c r="L330" s="406"/>
      <c r="M330" s="406"/>
      <c r="N330" s="406"/>
      <c r="O330" s="406"/>
      <c r="P330" s="406"/>
      <c r="Q330" s="406"/>
      <c r="R330" s="406"/>
      <c r="S330" s="406"/>
      <c r="T330" s="406"/>
      <c r="U330" s="406"/>
      <c r="V330" s="78"/>
      <c r="W330" s="78"/>
      <c r="X330" s="78"/>
      <c r="AC330" s="74"/>
      <c r="AD330" s="74"/>
    </row>
    <row r="331" spans="1:30" ht="19.5" hidden="1" customHeight="1">
      <c r="A331" s="453">
        <v>4</v>
      </c>
      <c r="B331" s="435">
        <v>1</v>
      </c>
      <c r="C331" s="435" t="s">
        <v>34</v>
      </c>
      <c r="D331" s="92"/>
      <c r="E331" s="92"/>
      <c r="F331" s="467" t="s">
        <v>520</v>
      </c>
      <c r="G331" s="422">
        <f>G332</f>
        <v>0</v>
      </c>
      <c r="H331" s="77"/>
      <c r="I331" s="408"/>
      <c r="J331" s="408"/>
      <c r="K331" s="408"/>
      <c r="L331" s="408"/>
      <c r="M331" s="408"/>
      <c r="N331" s="408"/>
      <c r="O331" s="408"/>
      <c r="P331" s="408"/>
      <c r="Q331" s="408"/>
      <c r="R331" s="408"/>
      <c r="S331" s="408"/>
      <c r="T331" s="408"/>
      <c r="U331" s="408"/>
      <c r="AC331" s="76"/>
      <c r="AD331" s="76"/>
    </row>
    <row r="332" spans="1:30" ht="19.5" hidden="1" customHeight="1">
      <c r="A332" s="453">
        <v>4</v>
      </c>
      <c r="B332" s="435">
        <v>1</v>
      </c>
      <c r="C332" s="435" t="s">
        <v>34</v>
      </c>
      <c r="D332" s="92">
        <v>5</v>
      </c>
      <c r="E332" s="92">
        <v>2</v>
      </c>
      <c r="F332" s="367" t="s">
        <v>43</v>
      </c>
      <c r="G332" s="454">
        <f>'D.2-Penj-APBDesa'!K2182</f>
        <v>0</v>
      </c>
      <c r="H332" s="77"/>
      <c r="I332" s="408"/>
      <c r="J332" s="408"/>
      <c r="K332" s="408"/>
      <c r="L332" s="408"/>
      <c r="M332" s="408"/>
      <c r="N332" s="408"/>
      <c r="O332" s="408"/>
      <c r="P332" s="408"/>
      <c r="Q332" s="408"/>
      <c r="R332" s="408"/>
      <c r="S332" s="408"/>
      <c r="T332" s="408"/>
      <c r="U332" s="408"/>
      <c r="V332" s="74"/>
      <c r="W332" s="74"/>
      <c r="X332" s="74"/>
    </row>
    <row r="333" spans="1:30" ht="19.5" hidden="1" customHeight="1">
      <c r="A333" s="453">
        <v>4</v>
      </c>
      <c r="B333" s="435">
        <v>1</v>
      </c>
      <c r="C333" s="435" t="s">
        <v>34</v>
      </c>
      <c r="D333" s="92">
        <v>5</v>
      </c>
      <c r="E333" s="92">
        <v>3</v>
      </c>
      <c r="F333" s="367" t="s">
        <v>55</v>
      </c>
      <c r="G333" s="454">
        <f>'D.2-Penj-APBDesa'!K2198</f>
        <v>0</v>
      </c>
      <c r="H333" s="77"/>
      <c r="I333" s="408"/>
      <c r="J333" s="408"/>
      <c r="K333" s="408"/>
      <c r="L333" s="408"/>
      <c r="M333" s="408"/>
      <c r="N333" s="408"/>
      <c r="O333" s="408"/>
      <c r="P333" s="408"/>
      <c r="Q333" s="408"/>
      <c r="R333" s="408"/>
      <c r="S333" s="408"/>
      <c r="T333" s="408"/>
      <c r="U333" s="408"/>
      <c r="V333" s="76"/>
      <c r="W333" s="76"/>
      <c r="X333" s="76"/>
    </row>
    <row r="334" spans="1:30" ht="19.5" hidden="1" customHeight="1">
      <c r="A334" s="453">
        <v>4</v>
      </c>
      <c r="B334" s="435">
        <v>1</v>
      </c>
      <c r="C334" s="435" t="s">
        <v>37</v>
      </c>
      <c r="D334" s="92"/>
      <c r="E334" s="92"/>
      <c r="F334" s="467" t="s">
        <v>521</v>
      </c>
      <c r="G334" s="422">
        <f>G335</f>
        <v>0</v>
      </c>
      <c r="H334" s="77"/>
      <c r="I334" s="408"/>
      <c r="J334" s="408"/>
      <c r="K334" s="408"/>
      <c r="L334" s="408"/>
      <c r="M334" s="408"/>
      <c r="N334" s="408"/>
      <c r="O334" s="408"/>
      <c r="P334" s="408"/>
      <c r="Q334" s="408"/>
      <c r="R334" s="408"/>
      <c r="S334" s="408"/>
      <c r="T334" s="408"/>
      <c r="U334" s="408"/>
    </row>
    <row r="335" spans="1:30" ht="19.5" hidden="1" customHeight="1">
      <c r="A335" s="453">
        <v>4</v>
      </c>
      <c r="B335" s="435">
        <v>1</v>
      </c>
      <c r="C335" s="435" t="s">
        <v>37</v>
      </c>
      <c r="D335" s="92">
        <v>5</v>
      </c>
      <c r="E335" s="92">
        <v>2</v>
      </c>
      <c r="F335" s="367" t="s">
        <v>43</v>
      </c>
      <c r="G335" s="454">
        <f>'D.2-Penj-APBDesa'!K2202</f>
        <v>0</v>
      </c>
      <c r="H335" s="77"/>
      <c r="I335" s="408"/>
      <c r="J335" s="408"/>
      <c r="K335" s="408"/>
      <c r="L335" s="408"/>
      <c r="M335" s="408"/>
      <c r="N335" s="408"/>
      <c r="O335" s="408"/>
      <c r="P335" s="408"/>
      <c r="Q335" s="408"/>
      <c r="R335" s="408"/>
      <c r="S335" s="408"/>
      <c r="T335" s="408"/>
      <c r="U335" s="408"/>
    </row>
    <row r="336" spans="1:30" ht="24" hidden="1" customHeight="1">
      <c r="A336" s="453">
        <v>4</v>
      </c>
      <c r="B336" s="435">
        <v>1</v>
      </c>
      <c r="C336" s="435" t="s">
        <v>39</v>
      </c>
      <c r="D336" s="92"/>
      <c r="E336" s="92"/>
      <c r="F336" s="467" t="s">
        <v>522</v>
      </c>
      <c r="G336" s="422">
        <f>G337</f>
        <v>0</v>
      </c>
      <c r="H336" s="77"/>
      <c r="I336" s="408"/>
      <c r="J336" s="408"/>
      <c r="K336" s="408"/>
      <c r="L336" s="408"/>
      <c r="M336" s="408"/>
      <c r="N336" s="408"/>
      <c r="O336" s="408"/>
      <c r="P336" s="408"/>
      <c r="Q336" s="408"/>
      <c r="R336" s="408"/>
      <c r="S336" s="408"/>
      <c r="T336" s="408"/>
      <c r="U336" s="408"/>
    </row>
    <row r="337" spans="1:30" ht="19.5" hidden="1" customHeight="1">
      <c r="A337" s="453">
        <v>4</v>
      </c>
      <c r="B337" s="435">
        <v>1</v>
      </c>
      <c r="C337" s="435" t="s">
        <v>39</v>
      </c>
      <c r="D337" s="92">
        <v>5</v>
      </c>
      <c r="E337" s="92">
        <v>3</v>
      </c>
      <c r="F337" s="367" t="s">
        <v>55</v>
      </c>
      <c r="G337" s="454">
        <f>'D.2-Penj-APBDesa'!K2206</f>
        <v>0</v>
      </c>
      <c r="H337" s="77"/>
      <c r="I337" s="408"/>
      <c r="J337" s="408"/>
      <c r="K337" s="408"/>
      <c r="L337" s="408"/>
      <c r="M337" s="408"/>
      <c r="N337" s="408"/>
      <c r="O337" s="408"/>
      <c r="P337" s="408"/>
      <c r="Q337" s="408"/>
      <c r="R337" s="408"/>
      <c r="S337" s="408"/>
      <c r="T337" s="408"/>
      <c r="U337" s="408"/>
    </row>
    <row r="338" spans="1:30" ht="23.1" hidden="1" customHeight="1">
      <c r="A338" s="453">
        <v>4</v>
      </c>
      <c r="B338" s="435">
        <v>1</v>
      </c>
      <c r="C338" s="435" t="s">
        <v>41</v>
      </c>
      <c r="D338" s="92"/>
      <c r="E338" s="92"/>
      <c r="F338" s="467" t="s">
        <v>523</v>
      </c>
      <c r="G338" s="422">
        <f>G339</f>
        <v>0</v>
      </c>
      <c r="H338" s="77"/>
      <c r="I338" s="408"/>
      <c r="J338" s="408"/>
      <c r="K338" s="408"/>
      <c r="L338" s="408"/>
      <c r="M338" s="408"/>
      <c r="N338" s="408"/>
      <c r="O338" s="408"/>
      <c r="P338" s="408"/>
      <c r="Q338" s="408"/>
      <c r="R338" s="408"/>
      <c r="S338" s="408"/>
      <c r="T338" s="408"/>
      <c r="U338" s="408"/>
    </row>
    <row r="339" spans="1:30" ht="19.5" hidden="1" customHeight="1">
      <c r="A339" s="453">
        <v>4</v>
      </c>
      <c r="B339" s="435">
        <v>1</v>
      </c>
      <c r="C339" s="435" t="s">
        <v>41</v>
      </c>
      <c r="D339" s="92">
        <v>5</v>
      </c>
      <c r="E339" s="92">
        <v>3</v>
      </c>
      <c r="F339" s="367" t="s">
        <v>55</v>
      </c>
      <c r="G339" s="454">
        <f>'D.2-Penj-APBDesa'!K2215</f>
        <v>0</v>
      </c>
      <c r="H339" s="77"/>
      <c r="I339" s="408"/>
      <c r="J339" s="408"/>
      <c r="K339" s="408"/>
      <c r="L339" s="408"/>
      <c r="M339" s="408"/>
      <c r="N339" s="408"/>
      <c r="O339" s="408"/>
      <c r="P339" s="408"/>
      <c r="Q339" s="408"/>
      <c r="R339" s="408"/>
      <c r="S339" s="408"/>
      <c r="T339" s="408"/>
      <c r="U339" s="408"/>
    </row>
    <row r="340" spans="1:30" ht="19.5" customHeight="1" collapsed="1">
      <c r="A340" s="453">
        <v>4</v>
      </c>
      <c r="B340" s="435">
        <v>1</v>
      </c>
      <c r="C340" s="435" t="s">
        <v>45</v>
      </c>
      <c r="D340" s="92"/>
      <c r="E340" s="92"/>
      <c r="F340" s="467" t="s">
        <v>524</v>
      </c>
      <c r="G340" s="422">
        <f>G341</f>
        <v>62525000</v>
      </c>
      <c r="H340" s="77" t="s">
        <v>48</v>
      </c>
      <c r="I340" s="408"/>
      <c r="J340" s="408"/>
      <c r="K340" s="408"/>
      <c r="L340" s="408"/>
      <c r="M340" s="408"/>
      <c r="N340" s="408"/>
      <c r="O340" s="408"/>
      <c r="P340" s="408"/>
      <c r="Q340" s="408"/>
      <c r="R340" s="408"/>
      <c r="S340" s="408"/>
      <c r="T340" s="408"/>
      <c r="U340" s="408"/>
    </row>
    <row r="341" spans="1:30" ht="19.5" customHeight="1">
      <c r="A341" s="453">
        <v>4</v>
      </c>
      <c r="B341" s="435">
        <v>1</v>
      </c>
      <c r="C341" s="435" t="s">
        <v>45</v>
      </c>
      <c r="D341" s="92">
        <v>5</v>
      </c>
      <c r="E341" s="92">
        <v>2</v>
      </c>
      <c r="F341" s="367" t="s">
        <v>43</v>
      </c>
      <c r="G341" s="454">
        <v>62525000</v>
      </c>
      <c r="H341" s="77"/>
      <c r="I341" s="408"/>
      <c r="J341" s="664">
        <f>G341</f>
        <v>62525000</v>
      </c>
      <c r="K341" s="408"/>
      <c r="L341" s="408"/>
      <c r="M341" s="486"/>
      <c r="N341" s="408"/>
      <c r="O341" s="408"/>
      <c r="P341" s="408"/>
      <c r="Q341" s="408"/>
      <c r="R341" s="408"/>
      <c r="S341" s="408"/>
      <c r="T341" s="408"/>
      <c r="U341" s="486">
        <f>SUM(I341:T341)</f>
        <v>62525000</v>
      </c>
    </row>
    <row r="342" spans="1:30" ht="44.1" hidden="1" customHeight="1">
      <c r="A342" s="453">
        <v>4</v>
      </c>
      <c r="B342" s="435">
        <v>1</v>
      </c>
      <c r="C342" s="435" t="s">
        <v>49</v>
      </c>
      <c r="D342" s="92"/>
      <c r="E342" s="92"/>
      <c r="F342" s="467" t="s">
        <v>525</v>
      </c>
      <c r="G342" s="422">
        <f>G343</f>
        <v>0</v>
      </c>
      <c r="H342" s="77"/>
      <c r="I342" s="408"/>
      <c r="J342" s="408"/>
      <c r="K342" s="408"/>
      <c r="L342" s="408"/>
      <c r="M342" s="408"/>
      <c r="N342" s="408"/>
      <c r="O342" s="408"/>
      <c r="P342" s="408"/>
      <c r="Q342" s="408"/>
      <c r="R342" s="408"/>
      <c r="S342" s="408"/>
      <c r="T342" s="408"/>
      <c r="U342" s="408"/>
    </row>
    <row r="343" spans="1:30" ht="19.5" hidden="1" customHeight="1">
      <c r="A343" s="453">
        <v>4</v>
      </c>
      <c r="B343" s="435">
        <v>1</v>
      </c>
      <c r="C343" s="435" t="s">
        <v>49</v>
      </c>
      <c r="D343" s="92">
        <v>5</v>
      </c>
      <c r="E343" s="92">
        <v>2</v>
      </c>
      <c r="F343" s="367" t="s">
        <v>43</v>
      </c>
      <c r="G343" s="454">
        <f>'D.2-Penj-APBDesa'!K2241</f>
        <v>0</v>
      </c>
      <c r="H343" s="77"/>
      <c r="I343" s="408"/>
      <c r="J343" s="408"/>
      <c r="K343" s="408"/>
      <c r="L343" s="408"/>
      <c r="M343" s="408"/>
      <c r="N343" s="408"/>
      <c r="O343" s="408"/>
      <c r="P343" s="408"/>
      <c r="Q343" s="408"/>
      <c r="R343" s="408"/>
      <c r="S343" s="408"/>
      <c r="T343" s="408"/>
      <c r="U343" s="408"/>
    </row>
    <row r="344" spans="1:30" ht="27.95" hidden="1" customHeight="1">
      <c r="A344" s="453">
        <v>4</v>
      </c>
      <c r="B344" s="435">
        <v>1</v>
      </c>
      <c r="C344" s="435" t="s">
        <v>585</v>
      </c>
      <c r="D344" s="92"/>
      <c r="E344" s="92"/>
      <c r="F344" s="467" t="s">
        <v>619</v>
      </c>
      <c r="G344" s="422">
        <f>G345</f>
        <v>0</v>
      </c>
      <c r="H344" s="77"/>
      <c r="I344" s="408"/>
      <c r="J344" s="408"/>
      <c r="K344" s="408"/>
      <c r="L344" s="408"/>
      <c r="M344" s="408"/>
      <c r="N344" s="408"/>
      <c r="O344" s="408"/>
      <c r="P344" s="408"/>
      <c r="Q344" s="408"/>
      <c r="R344" s="408"/>
      <c r="S344" s="408"/>
      <c r="T344" s="408"/>
      <c r="U344" s="408"/>
    </row>
    <row r="345" spans="1:30" ht="19.5" hidden="1" customHeight="1">
      <c r="A345" s="453">
        <v>4</v>
      </c>
      <c r="B345" s="435">
        <v>1</v>
      </c>
      <c r="C345" s="435" t="s">
        <v>585</v>
      </c>
      <c r="D345" s="92">
        <v>5</v>
      </c>
      <c r="E345" s="92">
        <v>2</v>
      </c>
      <c r="F345" s="367" t="s">
        <v>43</v>
      </c>
      <c r="G345" s="454">
        <f>'D.2-Penj-APBDesa'!K2259</f>
        <v>0</v>
      </c>
      <c r="H345" s="77"/>
      <c r="I345" s="408"/>
      <c r="J345" s="408"/>
      <c r="K345" s="408"/>
      <c r="L345" s="408"/>
      <c r="M345" s="408"/>
      <c r="N345" s="408"/>
      <c r="O345" s="408"/>
      <c r="P345" s="408"/>
      <c r="Q345" s="408"/>
      <c r="R345" s="408"/>
      <c r="S345" s="408"/>
      <c r="T345" s="408"/>
      <c r="U345" s="408"/>
    </row>
    <row r="346" spans="1:30" s="76" customFormat="1" ht="19.5" customHeight="1" collapsed="1">
      <c r="A346" s="415">
        <v>4</v>
      </c>
      <c r="B346" s="416">
        <v>2</v>
      </c>
      <c r="C346" s="416"/>
      <c r="D346" s="415"/>
      <c r="E346" s="415"/>
      <c r="F346" s="93" t="s">
        <v>526</v>
      </c>
      <c r="G346" s="421">
        <f>G347+G350+G353+G355+G357+G359</f>
        <v>62525000</v>
      </c>
      <c r="H346" s="75"/>
      <c r="I346" s="406"/>
      <c r="J346" s="406"/>
      <c r="K346" s="406"/>
      <c r="L346" s="406"/>
      <c r="M346" s="406"/>
      <c r="N346" s="406"/>
      <c r="O346" s="406"/>
      <c r="P346" s="406"/>
      <c r="Q346" s="406"/>
      <c r="R346" s="406"/>
      <c r="S346" s="406"/>
      <c r="T346" s="406"/>
      <c r="U346" s="406"/>
      <c r="V346" s="78"/>
      <c r="W346" s="78"/>
      <c r="X346" s="78"/>
      <c r="AC346" s="78"/>
      <c r="AD346" s="78"/>
    </row>
    <row r="347" spans="1:30" ht="36" customHeight="1">
      <c r="A347" s="453">
        <v>4</v>
      </c>
      <c r="B347" s="435">
        <v>2</v>
      </c>
      <c r="C347" s="435" t="s">
        <v>34</v>
      </c>
      <c r="D347" s="92"/>
      <c r="E347" s="92"/>
      <c r="F347" s="467" t="s">
        <v>527</v>
      </c>
      <c r="G347" s="422">
        <f>G348+G349</f>
        <v>62525000</v>
      </c>
      <c r="H347" s="77" t="s">
        <v>48</v>
      </c>
      <c r="I347" s="408"/>
      <c r="J347" s="408"/>
      <c r="K347" s="408"/>
      <c r="L347" s="408"/>
      <c r="M347" s="408"/>
      <c r="N347" s="408"/>
      <c r="O347" s="408"/>
      <c r="P347" s="408"/>
      <c r="Q347" s="408"/>
      <c r="R347" s="408"/>
      <c r="S347" s="408"/>
      <c r="T347" s="408"/>
      <c r="U347" s="408"/>
      <c r="AC347" s="76"/>
      <c r="AD347" s="76"/>
    </row>
    <row r="348" spans="1:30" ht="19.5" customHeight="1">
      <c r="A348" s="453">
        <v>4</v>
      </c>
      <c r="B348" s="435">
        <v>2</v>
      </c>
      <c r="C348" s="435" t="s">
        <v>34</v>
      </c>
      <c r="D348" s="92">
        <v>5</v>
      </c>
      <c r="E348" s="92">
        <v>2</v>
      </c>
      <c r="F348" s="367" t="s">
        <v>43</v>
      </c>
      <c r="G348" s="454">
        <v>62525000</v>
      </c>
      <c r="H348" s="77"/>
      <c r="I348" s="408"/>
      <c r="J348" s="408"/>
      <c r="K348" s="408"/>
      <c r="L348" s="408"/>
      <c r="M348" s="408"/>
      <c r="N348" s="664">
        <f>G348</f>
        <v>62525000</v>
      </c>
      <c r="O348" s="486"/>
      <c r="P348" s="408"/>
      <c r="Q348" s="408"/>
      <c r="R348" s="408"/>
      <c r="S348" s="408"/>
      <c r="T348" s="408"/>
      <c r="U348" s="486">
        <f>SUM(I348:T348)</f>
        <v>62525000</v>
      </c>
    </row>
    <row r="349" spans="1:30" ht="19.5" customHeight="1">
      <c r="A349" s="453">
        <v>4</v>
      </c>
      <c r="B349" s="435">
        <v>2</v>
      </c>
      <c r="C349" s="435" t="s">
        <v>34</v>
      </c>
      <c r="D349" s="92">
        <v>5</v>
      </c>
      <c r="E349" s="92">
        <v>3</v>
      </c>
      <c r="F349" s="367" t="s">
        <v>55</v>
      </c>
      <c r="G349" s="454">
        <f>'D.2-Penj-APBDesa'!K2292</f>
        <v>0</v>
      </c>
      <c r="H349" s="77"/>
      <c r="I349" s="408"/>
      <c r="J349" s="408"/>
      <c r="K349" s="408"/>
      <c r="L349" s="408"/>
      <c r="M349" s="408"/>
      <c r="N349" s="408"/>
      <c r="O349" s="408"/>
      <c r="P349" s="408"/>
      <c r="Q349" s="408"/>
      <c r="R349" s="408"/>
      <c r="S349" s="408"/>
      <c r="T349" s="408"/>
      <c r="U349" s="408"/>
      <c r="V349" s="76"/>
      <c r="W349" s="76"/>
      <c r="X349" s="76"/>
    </row>
    <row r="350" spans="1:30" ht="44.1" hidden="1" customHeight="1">
      <c r="A350" s="453">
        <v>4</v>
      </c>
      <c r="B350" s="435">
        <v>2</v>
      </c>
      <c r="C350" s="435" t="s">
        <v>37</v>
      </c>
      <c r="D350" s="92"/>
      <c r="E350" s="92"/>
      <c r="F350" s="467" t="s">
        <v>528</v>
      </c>
      <c r="G350" s="422">
        <f>G351+G352</f>
        <v>0</v>
      </c>
      <c r="H350" s="77"/>
      <c r="I350" s="408"/>
      <c r="J350" s="408"/>
      <c r="K350" s="408"/>
      <c r="L350" s="408"/>
      <c r="M350" s="408"/>
      <c r="N350" s="408"/>
      <c r="O350" s="408"/>
      <c r="P350" s="408"/>
      <c r="Q350" s="408"/>
      <c r="R350" s="408"/>
      <c r="S350" s="408"/>
      <c r="T350" s="408"/>
      <c r="U350" s="408"/>
    </row>
    <row r="351" spans="1:30" ht="19.5" hidden="1" customHeight="1">
      <c r="A351" s="453">
        <v>4</v>
      </c>
      <c r="B351" s="435">
        <v>2</v>
      </c>
      <c r="C351" s="435" t="s">
        <v>37</v>
      </c>
      <c r="D351" s="92">
        <v>5</v>
      </c>
      <c r="E351" s="92">
        <v>2</v>
      </c>
      <c r="F351" s="367" t="s">
        <v>43</v>
      </c>
      <c r="G351" s="454">
        <f>'D.2-Penj-APBDesa'!K2297</f>
        <v>0</v>
      </c>
      <c r="H351" s="77"/>
      <c r="I351" s="408"/>
      <c r="J351" s="408"/>
      <c r="K351" s="408"/>
      <c r="L351" s="408"/>
      <c r="M351" s="408"/>
      <c r="N351" s="408"/>
      <c r="O351" s="408"/>
      <c r="P351" s="408"/>
      <c r="Q351" s="408"/>
      <c r="R351" s="408"/>
      <c r="S351" s="408"/>
      <c r="T351" s="408"/>
      <c r="U351" s="408"/>
    </row>
    <row r="352" spans="1:30" ht="19.5" hidden="1" customHeight="1">
      <c r="A352" s="453">
        <v>4</v>
      </c>
      <c r="B352" s="435">
        <v>2</v>
      </c>
      <c r="C352" s="435" t="s">
        <v>37</v>
      </c>
      <c r="D352" s="92">
        <v>5</v>
      </c>
      <c r="E352" s="92">
        <v>3</v>
      </c>
      <c r="F352" s="367" t="s">
        <v>55</v>
      </c>
      <c r="G352" s="454">
        <f>'D.2-Penj-APBDesa'!K2306</f>
        <v>0</v>
      </c>
      <c r="H352" s="77"/>
      <c r="I352" s="408"/>
      <c r="J352" s="408"/>
      <c r="K352" s="408"/>
      <c r="L352" s="408"/>
      <c r="M352" s="408"/>
      <c r="N352" s="408"/>
      <c r="O352" s="408"/>
      <c r="P352" s="408"/>
      <c r="Q352" s="408"/>
      <c r="R352" s="408"/>
      <c r="S352" s="408"/>
      <c r="T352" s="408"/>
      <c r="U352" s="408"/>
    </row>
    <row r="353" spans="1:30" ht="19.5" hidden="1" customHeight="1">
      <c r="A353" s="453">
        <v>4</v>
      </c>
      <c r="B353" s="435">
        <v>2</v>
      </c>
      <c r="C353" s="435" t="s">
        <v>39</v>
      </c>
      <c r="D353" s="92"/>
      <c r="E353" s="92"/>
      <c r="F353" s="467" t="s">
        <v>529</v>
      </c>
      <c r="G353" s="422">
        <f>G354</f>
        <v>0</v>
      </c>
      <c r="H353" s="77"/>
      <c r="I353" s="408"/>
      <c r="J353" s="408"/>
      <c r="K353" s="408"/>
      <c r="L353" s="408"/>
      <c r="M353" s="408"/>
      <c r="N353" s="408"/>
      <c r="O353" s="408"/>
      <c r="P353" s="408"/>
      <c r="Q353" s="408"/>
      <c r="R353" s="408"/>
      <c r="S353" s="408"/>
      <c r="T353" s="408"/>
      <c r="U353" s="408"/>
    </row>
    <row r="354" spans="1:30" ht="19.5" hidden="1" customHeight="1">
      <c r="A354" s="453">
        <v>4</v>
      </c>
      <c r="B354" s="435">
        <v>2</v>
      </c>
      <c r="C354" s="435" t="s">
        <v>39</v>
      </c>
      <c r="D354" s="92">
        <v>5</v>
      </c>
      <c r="E354" s="92">
        <v>2</v>
      </c>
      <c r="F354" s="367" t="s">
        <v>43</v>
      </c>
      <c r="G354" s="454">
        <f>'D.2-Penj-APBDesa'!K2311</f>
        <v>0</v>
      </c>
      <c r="H354" s="77"/>
      <c r="I354" s="408"/>
      <c r="J354" s="408"/>
      <c r="K354" s="408"/>
      <c r="L354" s="408"/>
      <c r="M354" s="408"/>
      <c r="N354" s="408"/>
      <c r="O354" s="408"/>
      <c r="P354" s="408"/>
      <c r="Q354" s="408"/>
      <c r="R354" s="408"/>
      <c r="S354" s="408"/>
      <c r="T354" s="408"/>
      <c r="U354" s="408"/>
    </row>
    <row r="355" spans="1:30" ht="27.95" hidden="1" customHeight="1">
      <c r="A355" s="453">
        <v>4</v>
      </c>
      <c r="B355" s="435">
        <v>2</v>
      </c>
      <c r="C355" s="435" t="s">
        <v>41</v>
      </c>
      <c r="D355" s="92"/>
      <c r="E355" s="92"/>
      <c r="F355" s="467" t="s">
        <v>530</v>
      </c>
      <c r="G355" s="422">
        <f>G356</f>
        <v>0</v>
      </c>
      <c r="H355" s="77"/>
      <c r="I355" s="408"/>
      <c r="J355" s="408"/>
      <c r="K355" s="408"/>
      <c r="L355" s="408"/>
      <c r="M355" s="408"/>
      <c r="N355" s="408"/>
      <c r="O355" s="408"/>
      <c r="P355" s="408"/>
      <c r="Q355" s="408"/>
      <c r="R355" s="408"/>
      <c r="S355" s="408"/>
      <c r="T355" s="408"/>
      <c r="U355" s="408"/>
    </row>
    <row r="356" spans="1:30" ht="19.5" hidden="1" customHeight="1">
      <c r="A356" s="453">
        <v>4</v>
      </c>
      <c r="B356" s="435">
        <v>2</v>
      </c>
      <c r="C356" s="435" t="s">
        <v>41</v>
      </c>
      <c r="D356" s="92">
        <v>5</v>
      </c>
      <c r="E356" s="92">
        <v>2</v>
      </c>
      <c r="F356" s="367" t="s">
        <v>43</v>
      </c>
      <c r="G356" s="454">
        <f>'D.2-Penj-APBDesa'!K2315</f>
        <v>0</v>
      </c>
      <c r="H356" s="77"/>
      <c r="I356" s="408"/>
      <c r="J356" s="408"/>
      <c r="K356" s="408"/>
      <c r="L356" s="408"/>
      <c r="M356" s="408"/>
      <c r="N356" s="408"/>
      <c r="O356" s="408"/>
      <c r="P356" s="408"/>
      <c r="Q356" s="408"/>
      <c r="R356" s="408"/>
      <c r="S356" s="408"/>
      <c r="T356" s="408"/>
      <c r="U356" s="408"/>
    </row>
    <row r="357" spans="1:30" ht="44.1" hidden="1" customHeight="1">
      <c r="A357" s="453">
        <v>4</v>
      </c>
      <c r="B357" s="435">
        <v>2</v>
      </c>
      <c r="C357" s="435" t="s">
        <v>45</v>
      </c>
      <c r="D357" s="92"/>
      <c r="E357" s="92"/>
      <c r="F357" s="467" t="s">
        <v>531</v>
      </c>
      <c r="G357" s="422">
        <f>G358</f>
        <v>0</v>
      </c>
      <c r="H357" s="77"/>
      <c r="I357" s="408"/>
      <c r="J357" s="408"/>
      <c r="K357" s="408"/>
      <c r="L357" s="408"/>
      <c r="M357" s="408"/>
      <c r="N357" s="408"/>
      <c r="O357" s="408"/>
      <c r="P357" s="408"/>
      <c r="Q357" s="408"/>
      <c r="R357" s="408"/>
      <c r="S357" s="408"/>
      <c r="T357" s="408"/>
      <c r="U357" s="408"/>
    </row>
    <row r="358" spans="1:30" ht="19.5" hidden="1" customHeight="1">
      <c r="A358" s="453">
        <v>4</v>
      </c>
      <c r="B358" s="435">
        <v>2</v>
      </c>
      <c r="C358" s="435" t="s">
        <v>45</v>
      </c>
      <c r="D358" s="92">
        <v>5</v>
      </c>
      <c r="E358" s="92">
        <v>2</v>
      </c>
      <c r="F358" s="367" t="s">
        <v>43</v>
      </c>
      <c r="G358" s="454">
        <f>'D.2-Penj-APBDesa'!K2319</f>
        <v>0</v>
      </c>
      <c r="H358" s="77"/>
      <c r="I358" s="408"/>
      <c r="J358" s="408"/>
      <c r="K358" s="408"/>
      <c r="L358" s="408"/>
      <c r="M358" s="408"/>
      <c r="N358" s="408"/>
      <c r="O358" s="408"/>
      <c r="P358" s="408"/>
      <c r="Q358" s="408"/>
      <c r="R358" s="408"/>
      <c r="S358" s="408"/>
      <c r="T358" s="408"/>
      <c r="U358" s="408"/>
    </row>
    <row r="359" spans="1:30" ht="27.95" hidden="1" customHeight="1">
      <c r="A359" s="453">
        <v>4</v>
      </c>
      <c r="B359" s="435">
        <v>2</v>
      </c>
      <c r="C359" s="435" t="s">
        <v>585</v>
      </c>
      <c r="D359" s="92"/>
      <c r="E359" s="92"/>
      <c r="F359" s="467" t="s">
        <v>620</v>
      </c>
      <c r="G359" s="422">
        <f>G360</f>
        <v>0</v>
      </c>
      <c r="H359" s="77"/>
      <c r="I359" s="408"/>
      <c r="J359" s="408"/>
      <c r="K359" s="408"/>
      <c r="L359" s="408"/>
      <c r="M359" s="408"/>
      <c r="N359" s="408"/>
      <c r="O359" s="408"/>
      <c r="P359" s="408"/>
      <c r="Q359" s="408"/>
      <c r="R359" s="408"/>
      <c r="S359" s="408"/>
      <c r="T359" s="408"/>
      <c r="U359" s="408"/>
    </row>
    <row r="360" spans="1:30" ht="19.5" hidden="1" customHeight="1">
      <c r="A360" s="453">
        <v>4</v>
      </c>
      <c r="B360" s="435">
        <v>2</v>
      </c>
      <c r="C360" s="435" t="s">
        <v>585</v>
      </c>
      <c r="D360" s="92">
        <v>5</v>
      </c>
      <c r="E360" s="92">
        <v>2</v>
      </c>
      <c r="F360" s="367" t="s">
        <v>43</v>
      </c>
      <c r="G360" s="454">
        <f>'D.2-Penj-APBDesa'!K2337</f>
        <v>0</v>
      </c>
      <c r="H360" s="77"/>
      <c r="I360" s="408"/>
      <c r="J360" s="408"/>
      <c r="K360" s="408"/>
      <c r="L360" s="408"/>
      <c r="M360" s="408"/>
      <c r="N360" s="408"/>
      <c r="O360" s="408"/>
      <c r="P360" s="408"/>
      <c r="Q360" s="408"/>
      <c r="R360" s="408"/>
      <c r="S360" s="408"/>
      <c r="T360" s="408"/>
      <c r="U360" s="408"/>
    </row>
    <row r="361" spans="1:30" s="76" customFormat="1" ht="19.5" customHeight="1" collapsed="1">
      <c r="A361" s="415">
        <v>4</v>
      </c>
      <c r="B361" s="416">
        <v>3</v>
      </c>
      <c r="C361" s="416"/>
      <c r="D361" s="415"/>
      <c r="E361" s="415"/>
      <c r="F361" s="93" t="s">
        <v>532</v>
      </c>
      <c r="G361" s="421">
        <f>G362+G364+G366+G368</f>
        <v>4000000</v>
      </c>
      <c r="H361" s="75"/>
      <c r="I361" s="406"/>
      <c r="J361" s="406"/>
      <c r="K361" s="406"/>
      <c r="L361" s="406"/>
      <c r="M361" s="406"/>
      <c r="N361" s="406"/>
      <c r="O361" s="406"/>
      <c r="P361" s="406"/>
      <c r="Q361" s="406"/>
      <c r="R361" s="406"/>
      <c r="S361" s="406"/>
      <c r="T361" s="406"/>
      <c r="U361" s="406"/>
      <c r="V361" s="78"/>
      <c r="W361" s="78"/>
      <c r="X361" s="78"/>
      <c r="AC361" s="78"/>
      <c r="AD361" s="78"/>
    </row>
    <row r="362" spans="1:30" ht="26.1" hidden="1" customHeight="1">
      <c r="A362" s="453">
        <v>4</v>
      </c>
      <c r="B362" s="435">
        <v>3</v>
      </c>
      <c r="C362" s="435" t="s">
        <v>34</v>
      </c>
      <c r="D362" s="92"/>
      <c r="E362" s="92"/>
      <c r="F362" s="467" t="s">
        <v>533</v>
      </c>
      <c r="G362" s="422">
        <f>G363</f>
        <v>0</v>
      </c>
      <c r="H362" s="77"/>
      <c r="I362" s="408"/>
      <c r="J362" s="408"/>
      <c r="K362" s="408"/>
      <c r="L362" s="408"/>
      <c r="M362" s="408"/>
      <c r="N362" s="408"/>
      <c r="O362" s="408"/>
      <c r="P362" s="408"/>
      <c r="Q362" s="408"/>
      <c r="R362" s="408"/>
      <c r="S362" s="408"/>
      <c r="T362" s="408"/>
      <c r="U362" s="408"/>
      <c r="AC362" s="76"/>
      <c r="AD362" s="76"/>
    </row>
    <row r="363" spans="1:30" ht="19.5" hidden="1" customHeight="1">
      <c r="A363" s="453">
        <v>4</v>
      </c>
      <c r="B363" s="435">
        <v>3</v>
      </c>
      <c r="C363" s="435" t="s">
        <v>34</v>
      </c>
      <c r="D363" s="92">
        <v>5</v>
      </c>
      <c r="E363" s="92">
        <v>2</v>
      </c>
      <c r="F363" s="367" t="s">
        <v>43</v>
      </c>
      <c r="G363" s="454">
        <f>'D.2-Penj-APBDesa'!K2343</f>
        <v>0</v>
      </c>
      <c r="H363" s="77"/>
      <c r="I363" s="408"/>
      <c r="J363" s="408"/>
      <c r="K363" s="408"/>
      <c r="L363" s="408"/>
      <c r="M363" s="408"/>
      <c r="N363" s="408"/>
      <c r="O363" s="408"/>
      <c r="P363" s="408"/>
      <c r="Q363" s="408"/>
      <c r="R363" s="408"/>
      <c r="S363" s="408"/>
      <c r="T363" s="408"/>
      <c r="U363" s="408"/>
    </row>
    <row r="364" spans="1:30" ht="16.5" customHeight="1" collapsed="1">
      <c r="A364" s="453">
        <v>4</v>
      </c>
      <c r="B364" s="435">
        <v>3</v>
      </c>
      <c r="C364" s="435" t="s">
        <v>34</v>
      </c>
      <c r="D364" s="92"/>
      <c r="E364" s="92"/>
      <c r="F364" s="467" t="s">
        <v>534</v>
      </c>
      <c r="G364" s="422">
        <f>G365</f>
        <v>4000000</v>
      </c>
      <c r="H364" s="77" t="s">
        <v>876</v>
      </c>
      <c r="I364" s="408"/>
      <c r="J364" s="408"/>
      <c r="K364" s="408"/>
      <c r="L364" s="408"/>
      <c r="M364" s="408"/>
      <c r="N364" s="408"/>
      <c r="O364" s="408"/>
      <c r="P364" s="408"/>
      <c r="Q364" s="408"/>
      <c r="R364" s="408"/>
      <c r="S364" s="408"/>
      <c r="T364" s="408"/>
      <c r="U364" s="408"/>
      <c r="V364" s="76"/>
      <c r="W364" s="76"/>
      <c r="X364" s="76"/>
    </row>
    <row r="365" spans="1:30" ht="19.5" customHeight="1">
      <c r="A365" s="453">
        <v>4</v>
      </c>
      <c r="B365" s="435">
        <v>3</v>
      </c>
      <c r="C365" s="435" t="s">
        <v>37</v>
      </c>
      <c r="D365" s="92">
        <v>5</v>
      </c>
      <c r="E365" s="92">
        <v>2</v>
      </c>
      <c r="F365" s="367" t="s">
        <v>43</v>
      </c>
      <c r="G365" s="454">
        <v>4000000</v>
      </c>
      <c r="H365" s="77"/>
      <c r="I365" s="408"/>
      <c r="J365" s="408"/>
      <c r="K365" s="408"/>
      <c r="L365" s="408"/>
      <c r="M365" s="472">
        <v>4000000</v>
      </c>
      <c r="N365" s="408"/>
      <c r="O365" s="408"/>
      <c r="P365" s="486"/>
      <c r="Q365" s="408"/>
      <c r="R365" s="408"/>
      <c r="S365" s="408"/>
      <c r="T365" s="408"/>
      <c r="U365" s="486">
        <f>SUM(I365:T365)</f>
        <v>4000000</v>
      </c>
    </row>
    <row r="366" spans="1:30" ht="26.1" hidden="1" customHeight="1">
      <c r="A366" s="453">
        <v>4</v>
      </c>
      <c r="B366" s="435">
        <v>3</v>
      </c>
      <c r="C366" s="435" t="s">
        <v>39</v>
      </c>
      <c r="D366" s="92"/>
      <c r="E366" s="92"/>
      <c r="F366" s="467" t="s">
        <v>535</v>
      </c>
      <c r="G366" s="422">
        <f>G367</f>
        <v>0</v>
      </c>
      <c r="H366" s="77"/>
      <c r="I366" s="408"/>
      <c r="J366" s="408"/>
      <c r="K366" s="408"/>
      <c r="L366" s="408"/>
      <c r="M366" s="408"/>
      <c r="N366" s="408"/>
      <c r="O366" s="408"/>
      <c r="P366" s="408"/>
      <c r="Q366" s="408"/>
      <c r="R366" s="408"/>
      <c r="S366" s="408"/>
      <c r="T366" s="408"/>
      <c r="U366" s="408"/>
    </row>
    <row r="367" spans="1:30" ht="19.5" hidden="1" customHeight="1">
      <c r="A367" s="453">
        <v>4</v>
      </c>
      <c r="B367" s="435">
        <v>3</v>
      </c>
      <c r="C367" s="435" t="s">
        <v>39</v>
      </c>
      <c r="D367" s="92">
        <v>5</v>
      </c>
      <c r="E367" s="92">
        <v>2</v>
      </c>
      <c r="F367" s="367" t="s">
        <v>43</v>
      </c>
      <c r="G367" s="454">
        <f>'D.2-Penj-APBDesa'!K2364</f>
        <v>0</v>
      </c>
      <c r="H367" s="77"/>
      <c r="I367" s="408"/>
      <c r="J367" s="408"/>
      <c r="K367" s="408"/>
      <c r="L367" s="408"/>
      <c r="M367" s="408"/>
      <c r="N367" s="408"/>
      <c r="O367" s="408"/>
      <c r="P367" s="408"/>
      <c r="Q367" s="408"/>
      <c r="R367" s="408"/>
      <c r="S367" s="408"/>
      <c r="T367" s="408"/>
      <c r="U367" s="408"/>
    </row>
    <row r="368" spans="1:30" ht="26.1" hidden="1" customHeight="1">
      <c r="A368" s="453">
        <v>4</v>
      </c>
      <c r="B368" s="435">
        <v>3</v>
      </c>
      <c r="C368" s="435" t="s">
        <v>585</v>
      </c>
      <c r="D368" s="92"/>
      <c r="E368" s="92"/>
      <c r="F368" s="467" t="s">
        <v>621</v>
      </c>
      <c r="G368" s="422">
        <f>G369</f>
        <v>0</v>
      </c>
      <c r="H368" s="77"/>
      <c r="I368" s="408"/>
      <c r="J368" s="408"/>
      <c r="K368" s="408"/>
      <c r="L368" s="408"/>
      <c r="M368" s="408"/>
      <c r="N368" s="408"/>
      <c r="O368" s="408"/>
      <c r="P368" s="408"/>
      <c r="Q368" s="408"/>
      <c r="R368" s="408"/>
      <c r="S368" s="408"/>
      <c r="T368" s="408"/>
      <c r="U368" s="408"/>
    </row>
    <row r="369" spans="1:21" ht="19.5" hidden="1" customHeight="1">
      <c r="A369" s="453">
        <v>4</v>
      </c>
      <c r="B369" s="435">
        <v>3</v>
      </c>
      <c r="C369" s="435" t="s">
        <v>585</v>
      </c>
      <c r="D369" s="92">
        <v>5</v>
      </c>
      <c r="E369" s="92">
        <v>2</v>
      </c>
      <c r="F369" s="367" t="s">
        <v>43</v>
      </c>
      <c r="G369" s="454">
        <f>'D.2-Penj-APBDesa'!K2370</f>
        <v>0</v>
      </c>
      <c r="H369" s="77"/>
      <c r="I369" s="408"/>
      <c r="J369" s="408"/>
      <c r="K369" s="408"/>
      <c r="L369" s="408"/>
      <c r="M369" s="408"/>
      <c r="N369" s="408"/>
      <c r="O369" s="408"/>
      <c r="P369" s="408"/>
      <c r="Q369" s="408"/>
      <c r="R369" s="408"/>
      <c r="S369" s="408"/>
      <c r="T369" s="408"/>
      <c r="U369" s="408"/>
    </row>
    <row r="370" spans="1:21" ht="31.5" collapsed="1">
      <c r="A370" s="380">
        <v>4</v>
      </c>
      <c r="B370" s="452">
        <v>4</v>
      </c>
      <c r="C370" s="420"/>
      <c r="D370" s="92"/>
      <c r="E370" s="92"/>
      <c r="F370" s="468" t="s">
        <v>536</v>
      </c>
      <c r="G370" s="422">
        <f>G371+G373+G375+G377</f>
        <v>0</v>
      </c>
      <c r="H370" s="77"/>
      <c r="I370" s="408"/>
      <c r="J370" s="408"/>
      <c r="K370" s="408"/>
      <c r="L370" s="408"/>
      <c r="M370" s="408"/>
      <c r="N370" s="408"/>
      <c r="O370" s="408"/>
      <c r="P370" s="408"/>
      <c r="Q370" s="408"/>
      <c r="R370" s="408"/>
      <c r="S370" s="408"/>
      <c r="T370" s="408"/>
      <c r="U370" s="408"/>
    </row>
    <row r="371" spans="1:21" hidden="1">
      <c r="A371" s="92">
        <v>4</v>
      </c>
      <c r="B371" s="420">
        <v>4</v>
      </c>
      <c r="C371" s="420" t="s">
        <v>34</v>
      </c>
      <c r="D371" s="92"/>
      <c r="E371" s="92"/>
      <c r="F371" s="467" t="s">
        <v>537</v>
      </c>
      <c r="G371" s="422">
        <f>G372</f>
        <v>0</v>
      </c>
      <c r="H371" s="77"/>
      <c r="I371" s="408"/>
      <c r="J371" s="408"/>
      <c r="K371" s="408"/>
      <c r="L371" s="408"/>
      <c r="M371" s="408"/>
      <c r="N371" s="408"/>
      <c r="O371" s="408"/>
      <c r="P371" s="408"/>
      <c r="Q371" s="408"/>
      <c r="R371" s="408"/>
      <c r="S371" s="408"/>
      <c r="T371" s="408"/>
      <c r="U371" s="408"/>
    </row>
    <row r="372" spans="1:21" ht="19.5" hidden="1" customHeight="1">
      <c r="A372" s="453">
        <v>4</v>
      </c>
      <c r="B372" s="420">
        <v>4</v>
      </c>
      <c r="C372" s="420" t="s">
        <v>34</v>
      </c>
      <c r="D372" s="92">
        <v>5</v>
      </c>
      <c r="E372" s="92">
        <v>2</v>
      </c>
      <c r="F372" s="367" t="s">
        <v>43</v>
      </c>
      <c r="G372" s="454">
        <f>'D.2-Penj-APBDesa'!K2377</f>
        <v>0</v>
      </c>
      <c r="H372" s="77"/>
      <c r="I372" s="408"/>
      <c r="J372" s="408"/>
      <c r="K372" s="408"/>
      <c r="L372" s="408"/>
      <c r="M372" s="408"/>
      <c r="N372" s="408"/>
      <c r="O372" s="408"/>
      <c r="P372" s="408"/>
      <c r="Q372" s="408"/>
      <c r="R372" s="408"/>
      <c r="S372" s="408"/>
      <c r="T372" s="408"/>
      <c r="U372" s="408"/>
    </row>
    <row r="373" spans="1:21" hidden="1">
      <c r="A373" s="453">
        <v>4</v>
      </c>
      <c r="B373" s="420">
        <v>4</v>
      </c>
      <c r="C373" s="420" t="s">
        <v>37</v>
      </c>
      <c r="D373" s="92"/>
      <c r="E373" s="92"/>
      <c r="F373" s="467" t="s">
        <v>538</v>
      </c>
      <c r="G373" s="422">
        <f>G374</f>
        <v>0</v>
      </c>
      <c r="H373" s="77"/>
      <c r="I373" s="408"/>
      <c r="J373" s="408"/>
      <c r="K373" s="408"/>
      <c r="L373" s="408"/>
      <c r="M373" s="408"/>
      <c r="N373" s="408"/>
      <c r="O373" s="408"/>
      <c r="P373" s="408"/>
      <c r="Q373" s="408"/>
      <c r="R373" s="408"/>
      <c r="S373" s="408"/>
      <c r="T373" s="408"/>
      <c r="U373" s="408"/>
    </row>
    <row r="374" spans="1:21" ht="19.5" hidden="1" customHeight="1">
      <c r="A374" s="453">
        <v>4</v>
      </c>
      <c r="B374" s="420">
        <v>4</v>
      </c>
      <c r="C374" s="420" t="s">
        <v>37</v>
      </c>
      <c r="D374" s="92">
        <v>5</v>
      </c>
      <c r="E374" s="92">
        <v>2</v>
      </c>
      <c r="F374" s="367" t="s">
        <v>43</v>
      </c>
      <c r="G374" s="454">
        <f>'D.2-Penj-APBDesa'!K2395</f>
        <v>0</v>
      </c>
      <c r="H374" s="77"/>
      <c r="I374" s="408"/>
      <c r="J374" s="408"/>
      <c r="K374" s="408"/>
      <c r="L374" s="408"/>
      <c r="M374" s="408"/>
      <c r="N374" s="408"/>
      <c r="O374" s="408"/>
      <c r="P374" s="408"/>
      <c r="Q374" s="408"/>
      <c r="R374" s="408"/>
      <c r="S374" s="408"/>
      <c r="T374" s="408"/>
      <c r="U374" s="408"/>
    </row>
    <row r="375" spans="1:21" ht="31.5" hidden="1">
      <c r="A375" s="453">
        <v>4</v>
      </c>
      <c r="B375" s="420">
        <v>4</v>
      </c>
      <c r="C375" s="420" t="s">
        <v>39</v>
      </c>
      <c r="D375" s="92"/>
      <c r="E375" s="92"/>
      <c r="F375" s="467" t="s">
        <v>539</v>
      </c>
      <c r="G375" s="422">
        <f>G376</f>
        <v>0</v>
      </c>
      <c r="H375" s="77"/>
      <c r="I375" s="408"/>
      <c r="J375" s="408"/>
      <c r="K375" s="408"/>
      <c r="L375" s="408"/>
      <c r="M375" s="408"/>
      <c r="N375" s="408"/>
      <c r="O375" s="408"/>
      <c r="P375" s="408"/>
      <c r="Q375" s="408"/>
      <c r="R375" s="408"/>
      <c r="S375" s="408"/>
      <c r="T375" s="408"/>
      <c r="U375" s="408"/>
    </row>
    <row r="376" spans="1:21" ht="19.5" hidden="1" customHeight="1">
      <c r="A376" s="453">
        <v>4</v>
      </c>
      <c r="B376" s="420">
        <v>4</v>
      </c>
      <c r="C376" s="420" t="s">
        <v>39</v>
      </c>
      <c r="D376" s="92">
        <v>5</v>
      </c>
      <c r="E376" s="92">
        <v>2</v>
      </c>
      <c r="F376" s="367" t="s">
        <v>43</v>
      </c>
      <c r="G376" s="454">
        <f>'D.2-Penj-APBDesa'!K2413</f>
        <v>0</v>
      </c>
      <c r="H376" s="77"/>
      <c r="I376" s="408"/>
      <c r="J376" s="408"/>
      <c r="K376" s="408"/>
      <c r="L376" s="408"/>
      <c r="M376" s="408"/>
      <c r="N376" s="408"/>
      <c r="O376" s="408"/>
      <c r="P376" s="408"/>
      <c r="Q376" s="408"/>
      <c r="R376" s="408"/>
      <c r="S376" s="408"/>
      <c r="T376" s="408"/>
      <c r="U376" s="408"/>
    </row>
    <row r="377" spans="1:21" ht="31.5" hidden="1">
      <c r="A377" s="453">
        <v>4</v>
      </c>
      <c r="B377" s="420">
        <v>4</v>
      </c>
      <c r="C377" s="420" t="s">
        <v>585</v>
      </c>
      <c r="D377" s="92"/>
      <c r="E377" s="92"/>
      <c r="F377" s="467" t="s">
        <v>622</v>
      </c>
      <c r="G377" s="422">
        <f>G378</f>
        <v>0</v>
      </c>
      <c r="H377" s="77"/>
      <c r="I377" s="408"/>
      <c r="J377" s="408"/>
      <c r="K377" s="408"/>
      <c r="L377" s="408"/>
      <c r="M377" s="408"/>
      <c r="N377" s="408"/>
      <c r="O377" s="408"/>
      <c r="P377" s="408"/>
      <c r="Q377" s="408"/>
      <c r="R377" s="408"/>
      <c r="S377" s="408"/>
      <c r="T377" s="408"/>
      <c r="U377" s="408"/>
    </row>
    <row r="378" spans="1:21" ht="19.5" hidden="1" customHeight="1">
      <c r="A378" s="453">
        <v>4</v>
      </c>
      <c r="B378" s="420">
        <v>4</v>
      </c>
      <c r="C378" s="420" t="s">
        <v>585</v>
      </c>
      <c r="D378" s="92">
        <v>5</v>
      </c>
      <c r="E378" s="92">
        <v>2</v>
      </c>
      <c r="F378" s="367" t="s">
        <v>43</v>
      </c>
      <c r="G378" s="454">
        <f>'D.2-Penj-APBDesa'!K2434</f>
        <v>0</v>
      </c>
      <c r="H378" s="77"/>
      <c r="I378" s="408"/>
      <c r="J378" s="408"/>
      <c r="K378" s="408"/>
      <c r="L378" s="408"/>
      <c r="M378" s="408"/>
      <c r="N378" s="408"/>
      <c r="O378" s="408"/>
      <c r="P378" s="408"/>
      <c r="Q378" s="408"/>
      <c r="R378" s="408"/>
      <c r="S378" s="408"/>
      <c r="T378" s="408"/>
      <c r="U378" s="408"/>
    </row>
    <row r="379" spans="1:21" ht="31.5" collapsed="1">
      <c r="A379" s="380">
        <v>4</v>
      </c>
      <c r="B379" s="452">
        <v>5</v>
      </c>
      <c r="C379" s="420"/>
      <c r="D379" s="92"/>
      <c r="E379" s="92"/>
      <c r="F379" s="456" t="s">
        <v>540</v>
      </c>
      <c r="G379" s="459">
        <f>G380+G382+G384+G386</f>
        <v>0</v>
      </c>
      <c r="H379" s="77"/>
      <c r="I379" s="408"/>
      <c r="J379" s="408"/>
      <c r="K379" s="408"/>
      <c r="L379" s="408"/>
      <c r="M379" s="408"/>
      <c r="N379" s="408"/>
      <c r="O379" s="408"/>
      <c r="P379" s="408"/>
      <c r="Q379" s="408"/>
      <c r="R379" s="408"/>
      <c r="S379" s="408"/>
      <c r="T379" s="408"/>
      <c r="U379" s="408"/>
    </row>
    <row r="380" spans="1:21" ht="31.5" hidden="1">
      <c r="A380" s="92">
        <v>4</v>
      </c>
      <c r="B380" s="420">
        <v>5</v>
      </c>
      <c r="C380" s="420" t="s">
        <v>34</v>
      </c>
      <c r="D380" s="92"/>
      <c r="E380" s="92"/>
      <c r="F380" s="433" t="s">
        <v>541</v>
      </c>
      <c r="G380" s="459">
        <f>G381</f>
        <v>0</v>
      </c>
      <c r="H380" s="77"/>
      <c r="I380" s="408"/>
      <c r="J380" s="408"/>
      <c r="K380" s="408"/>
      <c r="L380" s="408"/>
      <c r="M380" s="408"/>
      <c r="N380" s="408"/>
      <c r="O380" s="408"/>
      <c r="P380" s="408"/>
      <c r="Q380" s="408"/>
      <c r="R380" s="408"/>
      <c r="S380" s="408"/>
      <c r="T380" s="408"/>
      <c r="U380" s="408"/>
    </row>
    <row r="381" spans="1:21" ht="19.5" hidden="1" customHeight="1">
      <c r="A381" s="453">
        <v>4</v>
      </c>
      <c r="B381" s="420">
        <v>5</v>
      </c>
      <c r="C381" s="420" t="s">
        <v>34</v>
      </c>
      <c r="D381" s="92">
        <v>5</v>
      </c>
      <c r="E381" s="92">
        <v>2</v>
      </c>
      <c r="F381" s="367" t="s">
        <v>43</v>
      </c>
      <c r="G381" s="454">
        <f>'D.2-Penj-APBDesa'!K2449</f>
        <v>0</v>
      </c>
      <c r="H381" s="77"/>
      <c r="I381" s="408"/>
      <c r="J381" s="408"/>
      <c r="K381" s="408"/>
      <c r="L381" s="408"/>
      <c r="M381" s="408"/>
      <c r="N381" s="408"/>
      <c r="O381" s="408"/>
      <c r="P381" s="408"/>
      <c r="Q381" s="408"/>
      <c r="R381" s="408"/>
      <c r="S381" s="408"/>
      <c r="T381" s="408"/>
      <c r="U381" s="408"/>
    </row>
    <row r="382" spans="1:21" ht="31.5" hidden="1">
      <c r="A382" s="92">
        <v>4</v>
      </c>
      <c r="B382" s="420">
        <v>5</v>
      </c>
      <c r="C382" s="420" t="s">
        <v>37</v>
      </c>
      <c r="D382" s="92"/>
      <c r="E382" s="92"/>
      <c r="F382" s="433" t="s">
        <v>542</v>
      </c>
      <c r="G382" s="459">
        <f>G383</f>
        <v>0</v>
      </c>
      <c r="H382" s="77"/>
      <c r="I382" s="408"/>
      <c r="J382" s="408"/>
      <c r="K382" s="408"/>
      <c r="L382" s="408"/>
      <c r="M382" s="408"/>
      <c r="N382" s="408"/>
      <c r="O382" s="408"/>
      <c r="P382" s="408"/>
      <c r="Q382" s="408"/>
      <c r="R382" s="408"/>
      <c r="S382" s="408"/>
      <c r="T382" s="408"/>
      <c r="U382" s="408"/>
    </row>
    <row r="383" spans="1:21" ht="19.5" hidden="1" customHeight="1">
      <c r="A383" s="453">
        <v>4</v>
      </c>
      <c r="B383" s="420">
        <v>5</v>
      </c>
      <c r="C383" s="420" t="s">
        <v>37</v>
      </c>
      <c r="D383" s="92">
        <v>5</v>
      </c>
      <c r="E383" s="92">
        <v>2</v>
      </c>
      <c r="F383" s="367" t="s">
        <v>43</v>
      </c>
      <c r="G383" s="454">
        <f>'D.2-Penj-APBDesa'!K2470</f>
        <v>0</v>
      </c>
      <c r="H383" s="77"/>
      <c r="I383" s="408"/>
      <c r="J383" s="408"/>
      <c r="K383" s="408"/>
      <c r="L383" s="408"/>
      <c r="M383" s="408"/>
      <c r="N383" s="408"/>
      <c r="O383" s="408"/>
      <c r="P383" s="408"/>
      <c r="Q383" s="408"/>
      <c r="R383" s="408"/>
      <c r="S383" s="408"/>
      <c r="T383" s="408"/>
      <c r="U383" s="408"/>
    </row>
    <row r="384" spans="1:21" ht="39" hidden="1" customHeight="1">
      <c r="A384" s="92">
        <v>4</v>
      </c>
      <c r="B384" s="420">
        <v>5</v>
      </c>
      <c r="C384" s="420" t="s">
        <v>39</v>
      </c>
      <c r="D384" s="92"/>
      <c r="E384" s="92"/>
      <c r="F384" s="433" t="s">
        <v>543</v>
      </c>
      <c r="G384" s="426">
        <f>G385</f>
        <v>0</v>
      </c>
      <c r="H384" s="77"/>
      <c r="I384" s="408"/>
      <c r="J384" s="408"/>
      <c r="K384" s="408"/>
      <c r="L384" s="408"/>
      <c r="M384" s="408"/>
      <c r="N384" s="408"/>
      <c r="O384" s="408"/>
      <c r="P384" s="408"/>
      <c r="Q384" s="408"/>
      <c r="R384" s="408"/>
      <c r="S384" s="408"/>
      <c r="T384" s="408"/>
      <c r="U384" s="408"/>
    </row>
    <row r="385" spans="1:21" ht="19.5" hidden="1" customHeight="1">
      <c r="A385" s="453">
        <v>4</v>
      </c>
      <c r="B385" s="420">
        <v>5</v>
      </c>
      <c r="C385" s="420" t="s">
        <v>39</v>
      </c>
      <c r="D385" s="92">
        <v>5</v>
      </c>
      <c r="E385" s="92">
        <v>2</v>
      </c>
      <c r="F385" s="367" t="s">
        <v>43</v>
      </c>
      <c r="G385" s="454">
        <f>'D.2-Penj-APBDesa'!K2487</f>
        <v>0</v>
      </c>
      <c r="H385" s="77"/>
      <c r="I385" s="408"/>
      <c r="J385" s="408"/>
      <c r="K385" s="408"/>
      <c r="L385" s="408"/>
      <c r="M385" s="408"/>
      <c r="N385" s="408"/>
      <c r="O385" s="408"/>
      <c r="P385" s="408"/>
      <c r="Q385" s="408"/>
      <c r="R385" s="408"/>
      <c r="S385" s="408"/>
      <c r="T385" s="408"/>
      <c r="U385" s="408"/>
    </row>
    <row r="386" spans="1:21" ht="31.5" hidden="1">
      <c r="A386" s="453">
        <v>4</v>
      </c>
      <c r="B386" s="420">
        <v>5</v>
      </c>
      <c r="C386" s="420" t="s">
        <v>585</v>
      </c>
      <c r="D386" s="92"/>
      <c r="E386" s="92"/>
      <c r="F386" s="433" t="s">
        <v>623</v>
      </c>
      <c r="G386" s="459">
        <f>G387</f>
        <v>0</v>
      </c>
      <c r="H386" s="77"/>
      <c r="I386" s="408"/>
      <c r="J386" s="408"/>
      <c r="K386" s="408"/>
      <c r="L386" s="408"/>
      <c r="M386" s="408"/>
      <c r="N386" s="408"/>
      <c r="O386" s="408"/>
      <c r="P386" s="408"/>
      <c r="Q386" s="408"/>
      <c r="R386" s="408"/>
      <c r="S386" s="408"/>
      <c r="T386" s="408"/>
      <c r="U386" s="408"/>
    </row>
    <row r="387" spans="1:21" ht="19.5" hidden="1" customHeight="1">
      <c r="A387" s="453">
        <v>4</v>
      </c>
      <c r="B387" s="420">
        <v>5</v>
      </c>
      <c r="C387" s="420" t="s">
        <v>585</v>
      </c>
      <c r="D387" s="92">
        <v>5</v>
      </c>
      <c r="E387" s="92">
        <v>2</v>
      </c>
      <c r="F387" s="367" t="s">
        <v>43</v>
      </c>
      <c r="G387" s="454">
        <f>'D.2-Penj-APBDesa'!K2494</f>
        <v>0</v>
      </c>
      <c r="H387" s="77"/>
      <c r="I387" s="408"/>
      <c r="J387" s="408"/>
      <c r="K387" s="408"/>
      <c r="L387" s="408"/>
      <c r="M387" s="408"/>
      <c r="N387" s="408"/>
      <c r="O387" s="408"/>
      <c r="P387" s="408"/>
      <c r="Q387" s="408"/>
      <c r="R387" s="408"/>
      <c r="S387" s="408"/>
      <c r="T387" s="408"/>
      <c r="U387" s="408"/>
    </row>
    <row r="388" spans="1:21" collapsed="1">
      <c r="A388" s="380">
        <v>4</v>
      </c>
      <c r="B388" s="452">
        <v>6</v>
      </c>
      <c r="C388" s="420"/>
      <c r="D388" s="92"/>
      <c r="E388" s="92"/>
      <c r="F388" s="458" t="s">
        <v>544</v>
      </c>
      <c r="G388" s="459">
        <f>G389+G382+G393</f>
        <v>0</v>
      </c>
      <c r="H388" s="77"/>
      <c r="I388" s="408"/>
      <c r="J388" s="408"/>
      <c r="K388" s="408"/>
      <c r="L388" s="408"/>
      <c r="M388" s="408"/>
      <c r="N388" s="408"/>
      <c r="O388" s="408"/>
      <c r="P388" s="408"/>
      <c r="Q388" s="408"/>
      <c r="R388" s="408"/>
      <c r="S388" s="408"/>
      <c r="T388" s="408"/>
      <c r="U388" s="408"/>
    </row>
    <row r="389" spans="1:21" ht="31.5" hidden="1">
      <c r="A389" s="92">
        <v>4</v>
      </c>
      <c r="B389" s="420">
        <v>6</v>
      </c>
      <c r="C389" s="420" t="s">
        <v>34</v>
      </c>
      <c r="D389" s="92"/>
      <c r="E389" s="92"/>
      <c r="F389" s="433" t="s">
        <v>545</v>
      </c>
      <c r="G389" s="459">
        <f>G390</f>
        <v>0</v>
      </c>
      <c r="H389" s="77"/>
      <c r="I389" s="408"/>
      <c r="J389" s="408"/>
      <c r="K389" s="408"/>
      <c r="L389" s="408"/>
      <c r="M389" s="408"/>
      <c r="N389" s="408"/>
      <c r="O389" s="408"/>
      <c r="P389" s="408"/>
      <c r="Q389" s="408"/>
      <c r="R389" s="408"/>
      <c r="S389" s="408"/>
      <c r="T389" s="408"/>
      <c r="U389" s="408"/>
    </row>
    <row r="390" spans="1:21" ht="19.5" hidden="1" customHeight="1">
      <c r="A390" s="453">
        <v>4</v>
      </c>
      <c r="B390" s="420">
        <v>6</v>
      </c>
      <c r="C390" s="420" t="s">
        <v>34</v>
      </c>
      <c r="D390" s="92">
        <v>5</v>
      </c>
      <c r="E390" s="92">
        <v>2</v>
      </c>
      <c r="F390" s="367" t="s">
        <v>43</v>
      </c>
      <c r="G390" s="454">
        <f>'D.2-Penj-APBDesa'!K2512</f>
        <v>0</v>
      </c>
      <c r="H390" s="77"/>
      <c r="I390" s="408"/>
      <c r="J390" s="408"/>
      <c r="K390" s="408"/>
      <c r="L390" s="408"/>
      <c r="M390" s="408"/>
      <c r="N390" s="408"/>
      <c r="O390" s="408"/>
      <c r="P390" s="408"/>
      <c r="Q390" s="408"/>
      <c r="R390" s="408"/>
      <c r="S390" s="408"/>
      <c r="T390" s="408"/>
      <c r="U390" s="408"/>
    </row>
    <row r="391" spans="1:21" ht="31.5" hidden="1">
      <c r="A391" s="92">
        <v>4</v>
      </c>
      <c r="B391" s="420">
        <v>6</v>
      </c>
      <c r="C391" s="420" t="s">
        <v>37</v>
      </c>
      <c r="D391" s="92"/>
      <c r="E391" s="92"/>
      <c r="F391" s="433" t="s">
        <v>546</v>
      </c>
      <c r="G391" s="459">
        <f>G392</f>
        <v>0</v>
      </c>
      <c r="H391" s="77"/>
      <c r="I391" s="408"/>
      <c r="J391" s="408"/>
      <c r="K391" s="408"/>
      <c r="L391" s="408"/>
      <c r="M391" s="408"/>
      <c r="N391" s="408"/>
      <c r="O391" s="408"/>
      <c r="P391" s="408"/>
      <c r="Q391" s="408"/>
      <c r="R391" s="408"/>
      <c r="S391" s="408"/>
      <c r="T391" s="408"/>
      <c r="U391" s="408"/>
    </row>
    <row r="392" spans="1:21" ht="19.5" hidden="1" customHeight="1">
      <c r="A392" s="453">
        <v>4</v>
      </c>
      <c r="B392" s="420">
        <v>6</v>
      </c>
      <c r="C392" s="420" t="s">
        <v>37</v>
      </c>
      <c r="D392" s="92">
        <v>5</v>
      </c>
      <c r="E392" s="92">
        <v>2</v>
      </c>
      <c r="F392" s="367" t="s">
        <v>43</v>
      </c>
      <c r="G392" s="454">
        <f>'D.2-Penj-APBDesa'!K2526</f>
        <v>0</v>
      </c>
      <c r="H392" s="77"/>
      <c r="I392" s="408"/>
      <c r="J392" s="408"/>
      <c r="K392" s="408"/>
      <c r="L392" s="408"/>
      <c r="M392" s="408"/>
      <c r="N392" s="408"/>
      <c r="O392" s="408"/>
      <c r="P392" s="408"/>
      <c r="Q392" s="408"/>
      <c r="R392" s="408"/>
      <c r="S392" s="408"/>
      <c r="T392" s="408"/>
      <c r="U392" s="408"/>
    </row>
    <row r="393" spans="1:21" hidden="1">
      <c r="A393" s="92">
        <v>4</v>
      </c>
      <c r="B393" s="420">
        <v>6</v>
      </c>
      <c r="C393" s="420" t="s">
        <v>585</v>
      </c>
      <c r="D393" s="92"/>
      <c r="E393" s="92"/>
      <c r="F393" s="433" t="s">
        <v>624</v>
      </c>
      <c r="G393" s="459">
        <f>G394</f>
        <v>0</v>
      </c>
      <c r="H393" s="77"/>
      <c r="I393" s="408"/>
      <c r="J393" s="408"/>
      <c r="K393" s="408"/>
      <c r="L393" s="408"/>
      <c r="M393" s="408"/>
      <c r="N393" s="408"/>
      <c r="O393" s="408"/>
      <c r="P393" s="408"/>
      <c r="Q393" s="408"/>
      <c r="R393" s="408"/>
      <c r="S393" s="408"/>
      <c r="T393" s="408"/>
      <c r="U393" s="408"/>
    </row>
    <row r="394" spans="1:21" ht="19.5" hidden="1" customHeight="1">
      <c r="A394" s="453">
        <v>4</v>
      </c>
      <c r="B394" s="420">
        <v>6</v>
      </c>
      <c r="C394" s="420" t="s">
        <v>585</v>
      </c>
      <c r="D394" s="92">
        <v>5</v>
      </c>
      <c r="E394" s="92">
        <v>2</v>
      </c>
      <c r="F394" s="367" t="s">
        <v>43</v>
      </c>
      <c r="G394" s="454">
        <f>'D.2-Penj-APBDesa'!K2544</f>
        <v>0</v>
      </c>
      <c r="H394" s="77"/>
      <c r="I394" s="408"/>
      <c r="J394" s="408"/>
      <c r="K394" s="408"/>
      <c r="L394" s="408"/>
      <c r="M394" s="408"/>
      <c r="N394" s="408"/>
      <c r="O394" s="408"/>
      <c r="P394" s="408"/>
      <c r="Q394" s="408"/>
      <c r="R394" s="408"/>
      <c r="S394" s="408"/>
      <c r="T394" s="408"/>
      <c r="U394" s="408"/>
    </row>
    <row r="395" spans="1:21" collapsed="1">
      <c r="A395" s="380">
        <v>4</v>
      </c>
      <c r="B395" s="452">
        <v>7</v>
      </c>
      <c r="C395" s="420"/>
      <c r="D395" s="92"/>
      <c r="E395" s="92"/>
      <c r="F395" s="458" t="s">
        <v>547</v>
      </c>
      <c r="G395" s="459">
        <f>G396+G398+G400+G403+G405</f>
        <v>0</v>
      </c>
      <c r="H395" s="77"/>
      <c r="I395" s="408"/>
      <c r="J395" s="408"/>
      <c r="K395" s="408"/>
      <c r="L395" s="408"/>
      <c r="M395" s="408"/>
      <c r="N395" s="408"/>
      <c r="O395" s="408"/>
      <c r="P395" s="408"/>
      <c r="Q395" s="408"/>
      <c r="R395" s="408"/>
      <c r="S395" s="408"/>
      <c r="T395" s="408"/>
      <c r="U395" s="408"/>
    </row>
    <row r="396" spans="1:21" hidden="1">
      <c r="A396" s="92">
        <v>4</v>
      </c>
      <c r="B396" s="420">
        <v>7</v>
      </c>
      <c r="C396" s="420" t="s">
        <v>34</v>
      </c>
      <c r="D396" s="92"/>
      <c r="E396" s="92"/>
      <c r="F396" s="469" t="s">
        <v>548</v>
      </c>
      <c r="G396" s="434">
        <f>G397</f>
        <v>0</v>
      </c>
      <c r="H396" s="77"/>
      <c r="I396" s="408"/>
      <c r="J396" s="408"/>
      <c r="K396" s="408"/>
      <c r="L396" s="408"/>
      <c r="M396" s="408"/>
      <c r="N396" s="408"/>
      <c r="O396" s="408"/>
      <c r="P396" s="408"/>
      <c r="Q396" s="408"/>
      <c r="R396" s="408"/>
      <c r="S396" s="408"/>
      <c r="T396" s="408"/>
      <c r="U396" s="408"/>
    </row>
    <row r="397" spans="1:21" ht="19.5" hidden="1" customHeight="1">
      <c r="A397" s="453">
        <v>4</v>
      </c>
      <c r="B397" s="435">
        <v>7</v>
      </c>
      <c r="C397" s="420" t="s">
        <v>34</v>
      </c>
      <c r="D397" s="92">
        <v>5</v>
      </c>
      <c r="E397" s="92">
        <v>2</v>
      </c>
      <c r="F397" s="367" t="s">
        <v>43</v>
      </c>
      <c r="G397" s="454">
        <f>'D.2-Penj-APBDesa'!K2559</f>
        <v>0</v>
      </c>
      <c r="H397" s="77"/>
      <c r="I397" s="408"/>
      <c r="J397" s="408"/>
      <c r="K397" s="408"/>
      <c r="L397" s="408"/>
      <c r="M397" s="408"/>
      <c r="N397" s="408"/>
      <c r="O397" s="408"/>
      <c r="P397" s="408"/>
      <c r="Q397" s="408"/>
      <c r="R397" s="408"/>
      <c r="S397" s="408"/>
      <c r="T397" s="408"/>
      <c r="U397" s="408"/>
    </row>
    <row r="398" spans="1:21" ht="31.5" hidden="1" collapsed="1">
      <c r="A398" s="453">
        <v>4</v>
      </c>
      <c r="B398" s="435">
        <v>7</v>
      </c>
      <c r="C398" s="435" t="s">
        <v>37</v>
      </c>
      <c r="D398" s="92"/>
      <c r="E398" s="92"/>
      <c r="F398" s="469" t="s">
        <v>549</v>
      </c>
      <c r="G398" s="434">
        <f>G399</f>
        <v>0</v>
      </c>
      <c r="H398" s="77" t="s">
        <v>48</v>
      </c>
      <c r="I398" s="408"/>
      <c r="J398" s="408"/>
      <c r="K398" s="408"/>
      <c r="L398" s="408"/>
      <c r="M398" s="408"/>
      <c r="N398" s="408"/>
      <c r="O398" s="408"/>
      <c r="P398" s="408"/>
      <c r="Q398" s="408"/>
      <c r="R398" s="408"/>
      <c r="S398" s="408"/>
      <c r="T398" s="408"/>
      <c r="U398" s="408"/>
    </row>
    <row r="399" spans="1:21" ht="19.5" hidden="1" customHeight="1">
      <c r="A399" s="453">
        <v>4</v>
      </c>
      <c r="B399" s="435">
        <v>7</v>
      </c>
      <c r="C399" s="435" t="s">
        <v>37</v>
      </c>
      <c r="D399" s="92">
        <v>5</v>
      </c>
      <c r="E399" s="92">
        <v>3</v>
      </c>
      <c r="F399" s="367" t="s">
        <v>55</v>
      </c>
      <c r="G399" s="454"/>
      <c r="H399" s="77"/>
      <c r="I399" s="408"/>
      <c r="J399" s="408"/>
      <c r="K399" s="408"/>
      <c r="L399" s="408"/>
      <c r="M399" s="408"/>
      <c r="N399" s="408"/>
      <c r="O399" s="408"/>
      <c r="P399" s="408"/>
      <c r="Q399" s="408"/>
      <c r="R399" s="486"/>
      <c r="S399" s="408"/>
      <c r="T399" s="408"/>
      <c r="U399" s="486">
        <f>SUM(I399:T399)</f>
        <v>0</v>
      </c>
    </row>
    <row r="400" spans="1:21" hidden="1">
      <c r="A400" s="453">
        <v>4</v>
      </c>
      <c r="B400" s="435">
        <v>7</v>
      </c>
      <c r="C400" s="420" t="s">
        <v>39</v>
      </c>
      <c r="D400" s="92"/>
      <c r="E400" s="92"/>
      <c r="F400" s="469" t="s">
        <v>550</v>
      </c>
      <c r="G400" s="434">
        <f>G401+G402</f>
        <v>0</v>
      </c>
      <c r="H400" s="77"/>
      <c r="I400" s="408"/>
      <c r="J400" s="408"/>
      <c r="K400" s="408"/>
      <c r="L400" s="408"/>
      <c r="M400" s="408"/>
      <c r="N400" s="408"/>
      <c r="O400" s="408"/>
      <c r="P400" s="408"/>
      <c r="Q400" s="408"/>
      <c r="R400" s="408"/>
      <c r="S400" s="408"/>
      <c r="T400" s="408"/>
      <c r="U400" s="408"/>
    </row>
    <row r="401" spans="1:30" ht="19.5" hidden="1" customHeight="1">
      <c r="A401" s="453">
        <v>4</v>
      </c>
      <c r="B401" s="435">
        <v>7</v>
      </c>
      <c r="C401" s="420" t="s">
        <v>39</v>
      </c>
      <c r="D401" s="92">
        <v>5</v>
      </c>
      <c r="E401" s="92">
        <v>2</v>
      </c>
      <c r="F401" s="367" t="s">
        <v>43</v>
      </c>
      <c r="G401" s="454">
        <f>'D.2-Penj-APBDesa'!K2572</f>
        <v>0</v>
      </c>
      <c r="H401" s="77"/>
      <c r="I401" s="408"/>
      <c r="J401" s="408"/>
      <c r="K401" s="408"/>
      <c r="L401" s="408"/>
      <c r="M401" s="408"/>
      <c r="N401" s="408"/>
      <c r="O401" s="408"/>
      <c r="P401" s="408"/>
      <c r="Q401" s="408"/>
      <c r="R401" s="408"/>
      <c r="S401" s="408"/>
      <c r="T401" s="408"/>
      <c r="U401" s="408"/>
    </row>
    <row r="402" spans="1:30" ht="19.5" hidden="1" customHeight="1">
      <c r="A402" s="453">
        <v>4</v>
      </c>
      <c r="B402" s="435">
        <v>7</v>
      </c>
      <c r="C402" s="420" t="s">
        <v>39</v>
      </c>
      <c r="D402" s="92">
        <v>5</v>
      </c>
      <c r="E402" s="92">
        <v>3</v>
      </c>
      <c r="F402" s="367" t="s">
        <v>55</v>
      </c>
      <c r="G402" s="454">
        <f>'D.2-Penj-APBDesa'!K2588</f>
        <v>0</v>
      </c>
      <c r="H402" s="77"/>
      <c r="I402" s="408"/>
      <c r="J402" s="408"/>
      <c r="K402" s="408"/>
      <c r="L402" s="408"/>
      <c r="M402" s="408"/>
      <c r="N402" s="408"/>
      <c r="O402" s="408"/>
      <c r="P402" s="408"/>
      <c r="Q402" s="408"/>
      <c r="R402" s="408"/>
      <c r="S402" s="408"/>
      <c r="T402" s="408"/>
      <c r="U402" s="408"/>
    </row>
    <row r="403" spans="1:30" ht="39.950000000000003" hidden="1" customHeight="1">
      <c r="A403" s="92">
        <v>4</v>
      </c>
      <c r="B403" s="420">
        <v>7</v>
      </c>
      <c r="C403" s="420" t="s">
        <v>41</v>
      </c>
      <c r="D403" s="92"/>
      <c r="E403" s="92"/>
      <c r="F403" s="469" t="s">
        <v>551</v>
      </c>
      <c r="G403" s="426">
        <f>G404</f>
        <v>0</v>
      </c>
      <c r="H403" s="77"/>
      <c r="I403" s="408"/>
      <c r="J403" s="408"/>
      <c r="K403" s="408"/>
      <c r="L403" s="408"/>
      <c r="M403" s="408"/>
      <c r="N403" s="408"/>
      <c r="O403" s="408"/>
      <c r="P403" s="408"/>
      <c r="Q403" s="408"/>
      <c r="R403" s="408"/>
      <c r="S403" s="408"/>
      <c r="T403" s="408"/>
      <c r="U403" s="408"/>
    </row>
    <row r="404" spans="1:30" ht="19.5" hidden="1" customHeight="1">
      <c r="A404" s="453">
        <v>4</v>
      </c>
      <c r="B404" s="435">
        <v>7</v>
      </c>
      <c r="C404" s="420" t="s">
        <v>41</v>
      </c>
      <c r="D404" s="92">
        <v>5</v>
      </c>
      <c r="E404" s="92">
        <v>2</v>
      </c>
      <c r="F404" s="367" t="s">
        <v>43</v>
      </c>
      <c r="G404" s="454">
        <f>'D.2-Penj-APBDesa'!K2595</f>
        <v>0</v>
      </c>
      <c r="H404" s="77"/>
      <c r="I404" s="408"/>
      <c r="J404" s="408"/>
      <c r="K404" s="408"/>
      <c r="L404" s="408"/>
      <c r="M404" s="408"/>
      <c r="N404" s="408"/>
      <c r="O404" s="408"/>
      <c r="P404" s="408"/>
      <c r="Q404" s="408"/>
      <c r="R404" s="408"/>
      <c r="S404" s="408"/>
      <c r="T404" s="408"/>
      <c r="U404" s="408"/>
    </row>
    <row r="405" spans="1:30" ht="31.5" hidden="1">
      <c r="A405" s="453">
        <v>4</v>
      </c>
      <c r="B405" s="435">
        <v>7</v>
      </c>
      <c r="C405" s="420" t="s">
        <v>585</v>
      </c>
      <c r="D405" s="92"/>
      <c r="E405" s="92"/>
      <c r="F405" s="469" t="s">
        <v>625</v>
      </c>
      <c r="G405" s="434">
        <f>G406</f>
        <v>0</v>
      </c>
      <c r="H405" s="77"/>
      <c r="I405" s="408"/>
      <c r="J405" s="408"/>
      <c r="K405" s="408"/>
      <c r="L405" s="408"/>
      <c r="M405" s="408"/>
      <c r="N405" s="408"/>
      <c r="O405" s="408"/>
      <c r="P405" s="408"/>
      <c r="Q405" s="408"/>
      <c r="R405" s="408"/>
      <c r="S405" s="408"/>
      <c r="T405" s="408"/>
      <c r="U405" s="408"/>
    </row>
    <row r="406" spans="1:30" ht="19.5" hidden="1" customHeight="1">
      <c r="A406" s="453">
        <v>4</v>
      </c>
      <c r="B406" s="435">
        <v>7</v>
      </c>
      <c r="C406" s="420" t="s">
        <v>585</v>
      </c>
      <c r="D406" s="92">
        <v>5</v>
      </c>
      <c r="E406" s="92">
        <v>2</v>
      </c>
      <c r="F406" s="367" t="s">
        <v>43</v>
      </c>
      <c r="G406" s="454">
        <f>'D.2-Penj-APBDesa'!K2616</f>
        <v>0</v>
      </c>
      <c r="H406" s="77"/>
      <c r="I406" s="408"/>
      <c r="J406" s="408"/>
      <c r="K406" s="408"/>
      <c r="L406" s="408"/>
      <c r="M406" s="408"/>
      <c r="N406" s="408"/>
      <c r="O406" s="408"/>
      <c r="P406" s="408"/>
      <c r="Q406" s="408"/>
      <c r="R406" s="408"/>
      <c r="S406" s="408"/>
      <c r="T406" s="408"/>
      <c r="U406" s="408"/>
    </row>
    <row r="407" spans="1:30" s="74" customFormat="1" ht="17.25" customHeight="1" collapsed="1">
      <c r="A407" s="380">
        <v>5</v>
      </c>
      <c r="B407" s="452"/>
      <c r="C407" s="452"/>
      <c r="D407" s="380"/>
      <c r="E407" s="380"/>
      <c r="F407" s="89" t="s">
        <v>552</v>
      </c>
      <c r="G407" s="371">
        <f>G408+G411+G414</f>
        <v>2300000</v>
      </c>
      <c r="H407" s="73"/>
      <c r="I407" s="405"/>
      <c r="J407" s="405"/>
      <c r="K407" s="405"/>
      <c r="L407" s="405"/>
      <c r="M407" s="405"/>
      <c r="N407" s="405"/>
      <c r="O407" s="405"/>
      <c r="P407" s="405"/>
      <c r="Q407" s="405"/>
      <c r="R407" s="405"/>
      <c r="S407" s="405"/>
      <c r="T407" s="405"/>
      <c r="U407" s="405"/>
      <c r="V407" s="78"/>
      <c r="W407" s="78"/>
      <c r="X407" s="78"/>
      <c r="AC407" s="78"/>
      <c r="AD407" s="78"/>
    </row>
    <row r="408" spans="1:30" s="74" customFormat="1">
      <c r="A408" s="380">
        <v>5</v>
      </c>
      <c r="B408" s="452">
        <v>1</v>
      </c>
      <c r="C408" s="380"/>
      <c r="D408" s="380"/>
      <c r="E408" s="380"/>
      <c r="F408" s="89" t="s">
        <v>553</v>
      </c>
      <c r="G408" s="371">
        <f>G409</f>
        <v>2300000</v>
      </c>
      <c r="H408" s="73"/>
      <c r="I408" s="405"/>
      <c r="J408" s="405"/>
      <c r="K408" s="405"/>
      <c r="L408" s="405"/>
      <c r="M408" s="405"/>
      <c r="N408" s="405"/>
      <c r="O408" s="405"/>
      <c r="P408" s="405"/>
      <c r="Q408" s="405"/>
      <c r="R408" s="405"/>
      <c r="S408" s="405"/>
      <c r="T408" s="405"/>
      <c r="U408" s="405"/>
      <c r="V408" s="78"/>
      <c r="W408" s="78"/>
      <c r="X408" s="78"/>
    </row>
    <row r="409" spans="1:30" s="76" customFormat="1">
      <c r="A409" s="415">
        <v>5</v>
      </c>
      <c r="B409" s="416">
        <v>1</v>
      </c>
      <c r="C409" s="416" t="s">
        <v>554</v>
      </c>
      <c r="D409" s="415"/>
      <c r="E409" s="415"/>
      <c r="F409" s="93" t="s">
        <v>553</v>
      </c>
      <c r="G409" s="421">
        <f>G410</f>
        <v>2300000</v>
      </c>
      <c r="H409" s="75" t="s">
        <v>876</v>
      </c>
      <c r="I409" s="406"/>
      <c r="J409" s="406"/>
      <c r="K409" s="406"/>
      <c r="L409" s="406"/>
      <c r="M409" s="406"/>
      <c r="N409" s="406"/>
      <c r="O409" s="406"/>
      <c r="P409" s="406"/>
      <c r="Q409" s="406"/>
      <c r="R409" s="406"/>
      <c r="S409" s="406"/>
      <c r="T409" s="608"/>
      <c r="U409" s="486">
        <f>SUM(I409:T409)</f>
        <v>0</v>
      </c>
      <c r="V409" s="78"/>
      <c r="W409" s="78"/>
      <c r="X409" s="78"/>
      <c r="AC409" s="74"/>
      <c r="AD409" s="74"/>
    </row>
    <row r="410" spans="1:30" s="80" customFormat="1" ht="18.75">
      <c r="A410" s="418">
        <v>5</v>
      </c>
      <c r="B410" s="419">
        <v>1</v>
      </c>
      <c r="C410" s="419" t="s">
        <v>554</v>
      </c>
      <c r="D410" s="418">
        <v>5</v>
      </c>
      <c r="E410" s="418">
        <v>4</v>
      </c>
      <c r="F410" s="90" t="s">
        <v>555</v>
      </c>
      <c r="G410" s="382">
        <v>2300000</v>
      </c>
      <c r="H410" s="79"/>
      <c r="I410" s="487">
        <v>1000000</v>
      </c>
      <c r="J410" s="407"/>
      <c r="K410" s="407"/>
      <c r="L410" s="407"/>
      <c r="M410" s="407"/>
      <c r="N410" s="472"/>
      <c r="O410" s="407"/>
      <c r="P410" s="407"/>
      <c r="Q410" s="407"/>
      <c r="R410" s="407"/>
      <c r="S410" s="407"/>
      <c r="T410" s="496">
        <v>1300000</v>
      </c>
      <c r="U410" s="486">
        <f>SUM(I410:T410)</f>
        <v>2300000</v>
      </c>
      <c r="V410" s="74"/>
      <c r="W410" s="74"/>
      <c r="X410" s="74"/>
      <c r="AC410" s="76"/>
      <c r="AD410" s="76"/>
    </row>
    <row r="411" spans="1:30" s="74" customFormat="1" ht="18.75">
      <c r="A411" s="380">
        <v>5</v>
      </c>
      <c r="B411" s="452">
        <v>2</v>
      </c>
      <c r="C411" s="380"/>
      <c r="D411" s="380"/>
      <c r="E411" s="380"/>
      <c r="F411" s="89" t="s">
        <v>556</v>
      </c>
      <c r="G411" s="371">
        <f>G412</f>
        <v>0</v>
      </c>
      <c r="H411" s="73"/>
      <c r="I411" s="405"/>
      <c r="J411" s="405"/>
      <c r="K411" s="405"/>
      <c r="L411" s="405"/>
      <c r="M411" s="405"/>
      <c r="N411" s="405"/>
      <c r="O411" s="405"/>
      <c r="P411" s="405"/>
      <c r="Q411" s="405"/>
      <c r="R411" s="405"/>
      <c r="S411" s="405"/>
      <c r="T411" s="405"/>
      <c r="U411" s="405"/>
      <c r="AC411" s="80"/>
      <c r="AD411" s="80"/>
    </row>
    <row r="412" spans="1:30" s="76" customFormat="1" hidden="1">
      <c r="A412" s="415">
        <v>5</v>
      </c>
      <c r="B412" s="416">
        <v>2</v>
      </c>
      <c r="C412" s="416" t="s">
        <v>554</v>
      </c>
      <c r="D412" s="415"/>
      <c r="E412" s="415"/>
      <c r="F412" s="93" t="s">
        <v>553</v>
      </c>
      <c r="G412" s="421">
        <f>G413</f>
        <v>0</v>
      </c>
      <c r="H412" s="75"/>
      <c r="I412" s="406"/>
      <c r="J412" s="406"/>
      <c r="K412" s="406"/>
      <c r="L412" s="406"/>
      <c r="M412" s="406"/>
      <c r="N412" s="406"/>
      <c r="O412" s="406"/>
      <c r="P412" s="406"/>
      <c r="Q412" s="406"/>
      <c r="R412" s="406"/>
      <c r="S412" s="406"/>
      <c r="T412" s="406"/>
      <c r="U412" s="406"/>
      <c r="AC412" s="74"/>
      <c r="AD412" s="74"/>
    </row>
    <row r="413" spans="1:30" s="80" customFormat="1" ht="18.75" hidden="1">
      <c r="A413" s="418">
        <v>5</v>
      </c>
      <c r="B413" s="419">
        <v>2</v>
      </c>
      <c r="C413" s="419" t="s">
        <v>554</v>
      </c>
      <c r="D413" s="418">
        <v>5</v>
      </c>
      <c r="E413" s="418">
        <v>4</v>
      </c>
      <c r="F413" s="90" t="s">
        <v>555</v>
      </c>
      <c r="G413" s="382"/>
      <c r="H413" s="79"/>
      <c r="I413" s="407"/>
      <c r="J413" s="407"/>
      <c r="K413" s="407"/>
      <c r="L413" s="407"/>
      <c r="M413" s="407"/>
      <c r="N413" s="407"/>
      <c r="O413" s="407"/>
      <c r="P413" s="407"/>
      <c r="Q413" s="407"/>
      <c r="R413" s="407"/>
      <c r="S413" s="407"/>
      <c r="T413" s="407"/>
      <c r="U413" s="407"/>
      <c r="AC413" s="76"/>
      <c r="AD413" s="76"/>
    </row>
    <row r="414" spans="1:30" s="74" customFormat="1" ht="18.75" hidden="1">
      <c r="A414" s="380">
        <v>5</v>
      </c>
      <c r="B414" s="452">
        <v>3</v>
      </c>
      <c r="C414" s="380"/>
      <c r="D414" s="380"/>
      <c r="E414" s="380"/>
      <c r="F414" s="89" t="s">
        <v>557</v>
      </c>
      <c r="G414" s="371">
        <f>G415</f>
        <v>0</v>
      </c>
      <c r="H414" s="73"/>
      <c r="I414" s="405"/>
      <c r="J414" s="405"/>
      <c r="K414" s="405"/>
      <c r="L414" s="405"/>
      <c r="M414" s="405"/>
      <c r="N414" s="405"/>
      <c r="O414" s="405"/>
      <c r="P414" s="405"/>
      <c r="Q414" s="405"/>
      <c r="R414" s="405"/>
      <c r="S414" s="405"/>
      <c r="T414" s="405"/>
      <c r="U414" s="405"/>
      <c r="AC414" s="80"/>
      <c r="AD414" s="80"/>
    </row>
    <row r="415" spans="1:30" s="76" customFormat="1" hidden="1">
      <c r="A415" s="415">
        <v>5</v>
      </c>
      <c r="B415" s="416">
        <v>3</v>
      </c>
      <c r="C415" s="416" t="s">
        <v>554</v>
      </c>
      <c r="D415" s="415"/>
      <c r="E415" s="415"/>
      <c r="F415" s="93" t="s">
        <v>553</v>
      </c>
      <c r="G415" s="421">
        <f>G416</f>
        <v>0</v>
      </c>
      <c r="H415" s="75"/>
      <c r="I415" s="406"/>
      <c r="J415" s="406"/>
      <c r="K415" s="406"/>
      <c r="L415" s="406"/>
      <c r="M415" s="406"/>
      <c r="N415" s="406"/>
      <c r="O415" s="406"/>
      <c r="P415" s="406"/>
      <c r="Q415" s="406"/>
      <c r="R415" s="406"/>
      <c r="S415" s="406"/>
      <c r="T415" s="406"/>
      <c r="U415" s="406"/>
      <c r="AC415" s="74"/>
      <c r="AD415" s="74"/>
    </row>
    <row r="416" spans="1:30" s="80" customFormat="1" ht="18.75" hidden="1">
      <c r="A416" s="418">
        <v>5</v>
      </c>
      <c r="B416" s="419">
        <v>3</v>
      </c>
      <c r="C416" s="419" t="s">
        <v>554</v>
      </c>
      <c r="D416" s="418">
        <v>5</v>
      </c>
      <c r="E416" s="418">
        <v>4</v>
      </c>
      <c r="F416" s="90" t="s">
        <v>555</v>
      </c>
      <c r="G416" s="382"/>
      <c r="H416" s="79"/>
      <c r="I416" s="407"/>
      <c r="J416" s="407"/>
      <c r="K416" s="407"/>
      <c r="L416" s="407"/>
      <c r="M416" s="407"/>
      <c r="N416" s="407"/>
      <c r="O416" s="407"/>
      <c r="P416" s="407"/>
      <c r="Q416" s="407"/>
      <c r="R416" s="407"/>
      <c r="S416" s="407"/>
      <c r="T416" s="407"/>
      <c r="U416" s="407"/>
      <c r="AC416" s="76"/>
      <c r="AD416" s="76"/>
    </row>
    <row r="417" spans="1:30" s="80" customFormat="1" ht="18.75">
      <c r="A417" s="418">
        <v>6</v>
      </c>
      <c r="B417" s="419"/>
      <c r="C417" s="419"/>
      <c r="D417" s="418"/>
      <c r="E417" s="418"/>
      <c r="F417" s="90" t="s">
        <v>982</v>
      </c>
      <c r="G417" s="382">
        <f>G419</f>
        <v>115260000</v>
      </c>
      <c r="H417" s="79"/>
      <c r="I417" s="407"/>
      <c r="J417" s="407"/>
      <c r="K417" s="407"/>
      <c r="L417" s="407"/>
      <c r="M417" s="407"/>
      <c r="N417" s="407"/>
      <c r="O417" s="407"/>
      <c r="P417" s="407"/>
      <c r="Q417" s="407"/>
      <c r="R417" s="407"/>
      <c r="S417" s="407"/>
      <c r="T417" s="407"/>
      <c r="U417" s="407"/>
      <c r="V417" s="74"/>
      <c r="W417" s="74"/>
      <c r="X417" s="74"/>
    </row>
    <row r="418" spans="1:30" s="80" customFormat="1" ht="18.75">
      <c r="A418" s="418">
        <v>6</v>
      </c>
      <c r="B418" s="419">
        <v>1</v>
      </c>
      <c r="C418" s="419"/>
      <c r="D418" s="418"/>
      <c r="E418" s="418"/>
      <c r="F418" s="90" t="s">
        <v>561</v>
      </c>
      <c r="G418" s="382"/>
      <c r="H418" s="79"/>
      <c r="I418" s="407"/>
      <c r="J418" s="407"/>
      <c r="K418" s="407"/>
      <c r="L418" s="407"/>
      <c r="M418" s="407"/>
      <c r="N418" s="407"/>
      <c r="O418" s="407"/>
      <c r="P418" s="407"/>
      <c r="Q418" s="407"/>
      <c r="R418" s="407"/>
      <c r="S418" s="407"/>
      <c r="T418" s="407"/>
      <c r="U418" s="486">
        <f>SUM(I418:T418)</f>
        <v>0</v>
      </c>
      <c r="V418" s="76"/>
      <c r="W418" s="76"/>
      <c r="X418" s="76"/>
    </row>
    <row r="419" spans="1:30" s="80" customFormat="1" ht="18.75">
      <c r="A419" s="418">
        <v>6</v>
      </c>
      <c r="B419" s="419">
        <v>2</v>
      </c>
      <c r="C419" s="419"/>
      <c r="D419" s="418"/>
      <c r="E419" s="418"/>
      <c r="F419" s="90" t="s">
        <v>562</v>
      </c>
      <c r="G419" s="382">
        <v>115260000</v>
      </c>
      <c r="H419" s="79" t="s">
        <v>48</v>
      </c>
      <c r="I419" s="407"/>
      <c r="J419" s="487"/>
      <c r="K419" s="665">
        <v>55754000</v>
      </c>
      <c r="L419" s="407"/>
      <c r="M419" s="407"/>
      <c r="N419" s="665">
        <v>38703000</v>
      </c>
      <c r="O419" s="407"/>
      <c r="P419" s="487"/>
      <c r="Q419" s="487">
        <v>20803000</v>
      </c>
      <c r="R419" s="407"/>
      <c r="S419" s="407"/>
      <c r="T419" s="407"/>
      <c r="U419" s="486">
        <f>SUM(I419:T419)</f>
        <v>115260000</v>
      </c>
    </row>
    <row r="420" spans="1:30" ht="18.75">
      <c r="A420" s="92"/>
      <c r="B420" s="92"/>
      <c r="C420" s="92"/>
      <c r="D420" s="92"/>
      <c r="E420" s="92"/>
      <c r="F420" s="89" t="s">
        <v>558</v>
      </c>
      <c r="G420" s="371" t="e">
        <f>G407+G329+G270+G14+G102+G417</f>
        <v>#REF!</v>
      </c>
      <c r="H420" s="77"/>
      <c r="I420" s="472" t="e">
        <f>SUM(I14:I419)</f>
        <v>#REF!</v>
      </c>
      <c r="J420" s="472" t="e">
        <f t="shared" ref="J420:T420" si="2">SUM(J14:J419)</f>
        <v>#REF!</v>
      </c>
      <c r="K420" s="472" t="e">
        <f t="shared" si="2"/>
        <v>#REF!</v>
      </c>
      <c r="L420" s="472" t="e">
        <f t="shared" si="2"/>
        <v>#REF!</v>
      </c>
      <c r="M420" s="472" t="e">
        <f t="shared" si="2"/>
        <v>#REF!</v>
      </c>
      <c r="N420" s="472" t="e">
        <f>SUM(N14:N419)</f>
        <v>#REF!</v>
      </c>
      <c r="O420" s="472" t="e">
        <f t="shared" si="2"/>
        <v>#REF!</v>
      </c>
      <c r="P420" s="472" t="e">
        <f t="shared" si="2"/>
        <v>#REF!</v>
      </c>
      <c r="Q420" s="472" t="e">
        <f t="shared" si="2"/>
        <v>#REF!</v>
      </c>
      <c r="R420" s="472" t="e">
        <f t="shared" si="2"/>
        <v>#REF!</v>
      </c>
      <c r="S420" s="472" t="e">
        <f t="shared" si="2"/>
        <v>#REF!</v>
      </c>
      <c r="T420" s="472" t="e">
        <f t="shared" si="2"/>
        <v>#REF!</v>
      </c>
      <c r="U420" s="472" t="e">
        <f>SUM(U14:U419)</f>
        <v>#REF!</v>
      </c>
      <c r="V420" s="80"/>
      <c r="W420" s="80"/>
      <c r="X420" s="80"/>
      <c r="AC420" s="80"/>
      <c r="AD420" s="80"/>
    </row>
    <row r="421" spans="1:30" ht="18.75">
      <c r="A421" s="393"/>
      <c r="B421" s="393"/>
      <c r="C421" s="393"/>
      <c r="D421" s="393"/>
      <c r="E421" s="393"/>
      <c r="F421" s="383"/>
      <c r="G421" s="658"/>
      <c r="H421" s="383"/>
      <c r="I421" s="645"/>
      <c r="J421" s="645"/>
      <c r="K421" s="645"/>
      <c r="L421" s="645"/>
      <c r="M421" s="645"/>
      <c r="N421" s="645"/>
      <c r="O421" s="645"/>
      <c r="P421" s="645"/>
      <c r="Q421" s="645"/>
      <c r="R421" s="645"/>
      <c r="S421" s="645"/>
      <c r="T421" s="645"/>
      <c r="U421" s="642"/>
      <c r="V421" s="80"/>
      <c r="W421" s="80"/>
      <c r="X421" s="80"/>
    </row>
    <row r="422" spans="1:30" ht="24" customHeight="1">
      <c r="A422" s="384"/>
      <c r="B422" s="384"/>
      <c r="C422" s="384"/>
      <c r="D422" s="384"/>
      <c r="E422" s="384"/>
      <c r="F422" s="384"/>
      <c r="G422" s="899"/>
      <c r="H422" s="899"/>
      <c r="I422" s="642"/>
      <c r="J422" s="642"/>
      <c r="K422" s="642"/>
      <c r="L422" s="642"/>
      <c r="M422" s="642"/>
      <c r="N422" s="642">
        <f>N419+K419</f>
        <v>94457000</v>
      </c>
      <c r="O422" s="642"/>
      <c r="P422" s="642"/>
      <c r="Q422" s="642"/>
      <c r="R422" s="642"/>
      <c r="S422" s="78" t="s">
        <v>1028</v>
      </c>
      <c r="V422" s="80"/>
      <c r="W422" s="80"/>
      <c r="X422" s="80"/>
    </row>
    <row r="423" spans="1:30" ht="24" customHeight="1">
      <c r="A423" s="384"/>
      <c r="B423" s="384"/>
      <c r="C423" s="384"/>
      <c r="D423" s="384"/>
      <c r="E423" s="384"/>
      <c r="F423" s="384"/>
      <c r="G423" s="899" t="s">
        <v>948</v>
      </c>
      <c r="H423" s="899"/>
      <c r="N423" s="642">
        <f>N180+N422</f>
        <v>154457000</v>
      </c>
    </row>
    <row r="424" spans="1:30" ht="36" customHeight="1">
      <c r="A424" s="384"/>
      <c r="B424" s="384"/>
      <c r="C424" s="384"/>
      <c r="D424" s="384"/>
      <c r="E424" s="384"/>
      <c r="F424" s="384"/>
      <c r="G424" s="900" t="s">
        <v>949</v>
      </c>
      <c r="H424" s="900"/>
      <c r="S424" s="901" t="s">
        <v>1026</v>
      </c>
      <c r="T424" s="901"/>
    </row>
    <row r="425" spans="1:30">
      <c r="A425" s="384"/>
      <c r="B425" s="384"/>
      <c r="C425" s="384"/>
      <c r="D425" s="384"/>
      <c r="E425" s="384"/>
      <c r="F425" s="384"/>
      <c r="G425" s="659"/>
      <c r="H425" s="393"/>
    </row>
    <row r="426" spans="1:30">
      <c r="A426" s="384"/>
      <c r="B426" s="384"/>
      <c r="C426" s="384"/>
      <c r="D426" s="384"/>
      <c r="E426" s="384"/>
      <c r="F426" s="384"/>
      <c r="G426" s="659"/>
      <c r="H426" s="393"/>
    </row>
    <row r="427" spans="1:30" ht="24" customHeight="1">
      <c r="A427" s="384"/>
      <c r="B427" s="384"/>
      <c r="C427" s="384"/>
      <c r="D427" s="384"/>
      <c r="E427" s="384"/>
      <c r="F427" s="384"/>
      <c r="G427" s="660"/>
      <c r="H427" s="660"/>
    </row>
    <row r="428" spans="1:30">
      <c r="A428" s="384"/>
      <c r="B428" s="384"/>
      <c r="C428" s="384"/>
      <c r="D428" s="384"/>
      <c r="E428" s="384"/>
      <c r="F428" s="384"/>
      <c r="G428" s="900" t="s">
        <v>950</v>
      </c>
      <c r="H428" s="900"/>
      <c r="S428" s="902" t="s">
        <v>1027</v>
      </c>
      <c r="T428" s="902"/>
    </row>
    <row r="429" spans="1:30">
      <c r="M429" s="902" t="s">
        <v>952</v>
      </c>
      <c r="N429" s="902"/>
      <c r="O429" s="902"/>
    </row>
    <row r="430" spans="1:30">
      <c r="M430" s="902" t="s">
        <v>924</v>
      </c>
      <c r="N430" s="902"/>
      <c r="O430" s="902"/>
    </row>
    <row r="431" spans="1:30">
      <c r="M431" s="902"/>
      <c r="N431" s="902"/>
      <c r="O431" s="902"/>
    </row>
    <row r="432" spans="1:30">
      <c r="M432" s="902"/>
      <c r="N432" s="902"/>
      <c r="O432" s="902"/>
    </row>
    <row r="433" spans="13:15">
      <c r="M433" s="902"/>
      <c r="N433" s="902"/>
      <c r="O433" s="902"/>
    </row>
    <row r="434" spans="13:15">
      <c r="M434" s="902" t="s">
        <v>89</v>
      </c>
      <c r="N434" s="902"/>
      <c r="O434" s="902"/>
    </row>
    <row r="435" spans="13:15">
      <c r="M435" s="902"/>
      <c r="N435" s="902"/>
      <c r="O435" s="902"/>
    </row>
  </sheetData>
  <mergeCells count="36">
    <mergeCell ref="M435:O435"/>
    <mergeCell ref="M429:O429"/>
    <mergeCell ref="M430:O430"/>
    <mergeCell ref="M431:O431"/>
    <mergeCell ref="M432:O432"/>
    <mergeCell ref="M433:O433"/>
    <mergeCell ref="M434:O434"/>
    <mergeCell ref="G422:H422"/>
    <mergeCell ref="G423:H423"/>
    <mergeCell ref="G424:H424"/>
    <mergeCell ref="S424:T424"/>
    <mergeCell ref="G428:H428"/>
    <mergeCell ref="S428:T428"/>
    <mergeCell ref="A12:C12"/>
    <mergeCell ref="D12:E12"/>
    <mergeCell ref="I12:T12"/>
    <mergeCell ref="K10:K11"/>
    <mergeCell ref="L10:L11"/>
    <mergeCell ref="M10:M11"/>
    <mergeCell ref="N10:N11"/>
    <mergeCell ref="O10:O11"/>
    <mergeCell ref="P10:P11"/>
    <mergeCell ref="A1:U1"/>
    <mergeCell ref="A2:U2"/>
    <mergeCell ref="A9:E11"/>
    <mergeCell ref="F9:F11"/>
    <mergeCell ref="G9:H9"/>
    <mergeCell ref="I9:T9"/>
    <mergeCell ref="U9:U11"/>
    <mergeCell ref="H10:H11"/>
    <mergeCell ref="I10:I11"/>
    <mergeCell ref="J10:J11"/>
    <mergeCell ref="Q10:Q11"/>
    <mergeCell ref="R10:R11"/>
    <mergeCell ref="S10:S11"/>
    <mergeCell ref="T10:T11"/>
  </mergeCells>
  <pageMargins left="0.23622047244094491" right="0.31496062992125984" top="0.32" bottom="0.3" header="0.31496062992125984" footer="0.31496062992125984"/>
  <pageSetup paperSize="5" scale="40" orientation="landscape" horizontalDpi="4294967293" r:id="rId1"/>
  <rowBreaks count="1" manualBreakCount="1">
    <brk id="17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52</vt:i4>
      </vt:variant>
      <vt:variant>
        <vt:lpstr>Named Ranges</vt:lpstr>
      </vt:variant>
      <vt:variant>
        <vt:i4>15</vt:i4>
      </vt:variant>
    </vt:vector>
  </HeadingPairs>
  <TitlesOfParts>
    <vt:vector size="67" baseType="lpstr">
      <vt:lpstr>TABEL 4,1,1</vt:lpstr>
      <vt:lpstr>PRIORITAS</vt:lpstr>
      <vt:lpstr>USULAN</vt:lpstr>
      <vt:lpstr>Sheet1</vt:lpstr>
      <vt:lpstr>RKA UMUM</vt:lpstr>
      <vt:lpstr>RKA KASI PEM</vt:lpstr>
      <vt:lpstr>RKA KASI EKB</vt:lpstr>
      <vt:lpstr>LAMPIRAN</vt:lpstr>
      <vt:lpstr>RKA</vt:lpstr>
      <vt:lpstr>D1-APBDesa</vt:lpstr>
      <vt:lpstr>D.2-Penj-APBDesa</vt:lpstr>
      <vt:lpstr>PAGU</vt:lpstr>
      <vt:lpstr>1.1.1</vt:lpstr>
      <vt:lpstr>1.1.2</vt:lpstr>
      <vt:lpstr>1.1.3</vt:lpstr>
      <vt:lpstr>1.1.5</vt:lpstr>
      <vt:lpstr>1.1.4</vt:lpstr>
      <vt:lpstr>1.1.7</vt:lpstr>
      <vt:lpstr>1,4,10</vt:lpstr>
      <vt:lpstr>1.2.1</vt:lpstr>
      <vt:lpstr>1.4.1</vt:lpstr>
      <vt:lpstr>1.4.2</vt:lpstr>
      <vt:lpstr>2.2.2</vt:lpstr>
      <vt:lpstr>2.3.10</vt:lpstr>
      <vt:lpstr>2.6.3</vt:lpstr>
      <vt:lpstr>4.2.1</vt:lpstr>
      <vt:lpstr>1.1.6</vt:lpstr>
      <vt:lpstr>6.2.2</vt:lpstr>
      <vt:lpstr>1.4.7</vt:lpstr>
      <vt:lpstr>1.4.3</vt:lpstr>
      <vt:lpstr>1.4.4</vt:lpstr>
      <vt:lpstr>1.4.11</vt:lpstr>
      <vt:lpstr>2.1.1</vt:lpstr>
      <vt:lpstr>2.1.7</vt:lpstr>
      <vt:lpstr>2.3.9</vt:lpstr>
      <vt:lpstr>2.3.13</vt:lpstr>
      <vt:lpstr>2.5.2</vt:lpstr>
      <vt:lpstr>2.3.18</vt:lpstr>
      <vt:lpstr>3.2.3</vt:lpstr>
      <vt:lpstr>3.4.3</vt:lpstr>
      <vt:lpstr>3.4.4</vt:lpstr>
      <vt:lpstr>4.1.5</vt:lpstr>
      <vt:lpstr>4.3.1</vt:lpstr>
      <vt:lpstr>4.3.2</vt:lpstr>
      <vt:lpstr>4.4.1</vt:lpstr>
      <vt:lpstr>4.7.2</vt:lpstr>
      <vt:lpstr>5,2,0</vt:lpstr>
      <vt:lpstr>Sheet2</vt:lpstr>
      <vt:lpstr>Sheet3</vt:lpstr>
      <vt:lpstr>Sheet4</vt:lpstr>
      <vt:lpstr>Sheet5</vt:lpstr>
      <vt:lpstr>Sheet6</vt:lpstr>
      <vt:lpstr>'1,4,10'!Print_Area</vt:lpstr>
      <vt:lpstr>'1.1.1'!Print_Area</vt:lpstr>
      <vt:lpstr>'1.1.2'!Print_Area</vt:lpstr>
      <vt:lpstr>'1.1.4'!Print_Area</vt:lpstr>
      <vt:lpstr>'1.1.6'!Print_Area</vt:lpstr>
      <vt:lpstr>'1.1.7'!Print_Area</vt:lpstr>
      <vt:lpstr>'1.4.1'!Print_Area</vt:lpstr>
      <vt:lpstr>'1.4.2'!Print_Area</vt:lpstr>
      <vt:lpstr>'4.7.2'!Print_Area</vt:lpstr>
      <vt:lpstr>'D1-APBDesa'!Print_Area</vt:lpstr>
      <vt:lpstr>LAMPIRAN!Print_Area</vt:lpstr>
      <vt:lpstr>RKA!Print_Area</vt:lpstr>
      <vt:lpstr>'RKA KASI PEM'!Print_Area</vt:lpstr>
      <vt:lpstr>Sheet1!Print_Area</vt:lpstr>
      <vt:lpstr>'TABEL 4,1,1'!Print_Area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asus01z75346h@outlook.com</cp:lastModifiedBy>
  <cp:lastPrinted>2023-09-07T04:33:37Z</cp:lastPrinted>
  <dcterms:created xsi:type="dcterms:W3CDTF">2018-12-16T13:53:44Z</dcterms:created>
  <dcterms:modified xsi:type="dcterms:W3CDTF">2025-07-22T04:36:46Z</dcterms:modified>
</cp:coreProperties>
</file>