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zappa/Documents/"/>
    </mc:Choice>
  </mc:AlternateContent>
  <xr:revisionPtr revIDLastSave="0" documentId="13_ncr:1_{F398170F-E314-474A-965A-E3FA9F5CC8DE}" xr6:coauthVersionLast="47" xr6:coauthVersionMax="47" xr10:uidLastSave="{00000000-0000-0000-0000-000000000000}"/>
  <bookViews>
    <workbookView xWindow="56460" yWindow="-2100" windowWidth="25820" windowHeight="28300" activeTab="1" xr2:uid="{82C4D358-94A6-0A48-93ED-AF5ADE71D09C}"/>
  </bookViews>
  <sheets>
    <sheet name="PrizePicks" sheetId="1" r:id="rId1"/>
    <sheet name="Underdog" sheetId="4" r:id="rId2"/>
    <sheet name="Thr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F7" i="3"/>
  <c r="G12" i="1"/>
  <c r="G13" i="1"/>
  <c r="G14" i="1"/>
  <c r="G15" i="1"/>
  <c r="H13" i="1"/>
  <c r="H16" i="1"/>
  <c r="G16" i="1"/>
  <c r="H15" i="1"/>
  <c r="H14" i="1"/>
  <c r="H12" i="1"/>
  <c r="I14" i="4"/>
  <c r="J14" i="4"/>
  <c r="I17" i="4"/>
  <c r="J17" i="4"/>
  <c r="I17" i="3"/>
  <c r="H17" i="3"/>
  <c r="I16" i="3"/>
  <c r="H16" i="3"/>
  <c r="I15" i="3"/>
  <c r="H15" i="3"/>
  <c r="I14" i="3"/>
  <c r="H14" i="3"/>
  <c r="I13" i="3"/>
  <c r="H13" i="3"/>
  <c r="I15" i="4"/>
  <c r="J18" i="4"/>
  <c r="I18" i="4"/>
  <c r="J16" i="4"/>
  <c r="I16" i="4"/>
  <c r="J15" i="4"/>
  <c r="J13" i="3" l="1"/>
  <c r="J16" i="3"/>
  <c r="J14" i="3"/>
  <c r="J15" i="3"/>
  <c r="I16" i="1"/>
  <c r="I14" i="1"/>
  <c r="I13" i="1"/>
  <c r="I12" i="1"/>
  <c r="I15" i="1"/>
  <c r="J17" i="3"/>
  <c r="K17" i="4"/>
  <c r="K15" i="4"/>
  <c r="K18" i="4"/>
  <c r="K16" i="4"/>
  <c r="K14" i="4"/>
  <c r="E3" i="1" l="1"/>
  <c r="C3" i="1" s="1"/>
  <c r="F3" i="1" s="1"/>
  <c r="J4" i="3"/>
  <c r="F4" i="3"/>
  <c r="D4" i="3" s="1"/>
  <c r="G4" i="3" s="1"/>
  <c r="F6" i="3"/>
  <c r="D6" i="3" s="1"/>
  <c r="G6" i="3" s="1"/>
  <c r="F5" i="3"/>
  <c r="D5" i="3" s="1"/>
  <c r="G5" i="3" s="1"/>
  <c r="G7" i="3"/>
  <c r="G6" i="4"/>
  <c r="G7" i="4"/>
  <c r="E7" i="4" s="1"/>
  <c r="G5" i="4"/>
  <c r="E5" i="4" s="1"/>
  <c r="H5" i="4" s="1"/>
  <c r="I5" i="4" s="1"/>
  <c r="E5" i="1"/>
  <c r="C5" i="1" s="1"/>
  <c r="C6" i="1"/>
  <c r="F6" i="1" s="1"/>
  <c r="G8" i="4"/>
  <c r="E8" i="4" s="1"/>
  <c r="E6" i="1"/>
  <c r="I3" i="1" s="1"/>
  <c r="E4" i="1"/>
  <c r="C4" i="1" s="1"/>
  <c r="E6" i="4" l="1"/>
  <c r="H6" i="4" s="1"/>
  <c r="I6" i="4" s="1"/>
  <c r="F4" i="1"/>
  <c r="H8" i="4"/>
  <c r="I8" i="4" s="1"/>
  <c r="H7" i="4"/>
  <c r="I7" i="4" s="1"/>
  <c r="L5" i="4"/>
  <c r="F5" i="1"/>
</calcChain>
</file>

<file path=xl/sharedStrings.xml><?xml version="1.0" encoding="utf-8"?>
<sst xmlns="http://schemas.openxmlformats.org/spreadsheetml/2006/main" count="63" uniqueCount="31">
  <si>
    <t>2 Leg</t>
  </si>
  <si>
    <t>3 Leg</t>
  </si>
  <si>
    <t>4 Leg</t>
  </si>
  <si>
    <t>Bet Size</t>
  </si>
  <si>
    <t>Negative Odds</t>
  </si>
  <si>
    <t>Positive Odds</t>
  </si>
  <si>
    <t>Implied Prob (Neg)</t>
  </si>
  <si>
    <t>Implied Prob (Pos)</t>
  </si>
  <si>
    <t>Bet</t>
  </si>
  <si>
    <t>Prob Winning</t>
  </si>
  <si>
    <t>Prob of Winning Bet</t>
  </si>
  <si>
    <t>Exp. PrizePicks Profit</t>
  </si>
  <si>
    <t>Bankroll</t>
  </si>
  <si>
    <t>Suggested Wager</t>
  </si>
  <si>
    <t>Prob for Chosen Legs</t>
  </si>
  <si>
    <t>5 Leg</t>
  </si>
  <si>
    <t>ROI</t>
  </si>
  <si>
    <t>Exp Return</t>
  </si>
  <si>
    <t>Exp. UnderDog Profit</t>
  </si>
  <si>
    <t>Fields O0.5 INT</t>
  </si>
  <si>
    <t>Wentz O11.5 rush yds</t>
  </si>
  <si>
    <t>Exp. Thrive Profit</t>
  </si>
  <si>
    <t>Zuccarello U2.5 SOG</t>
  </si>
  <si>
    <t>Mooney U3.5 Recp</t>
  </si>
  <si>
    <t>Danault U2.0 SOG (BUFF)</t>
  </si>
  <si>
    <t>Straw O0.5 bases</t>
  </si>
  <si>
    <t>Gray U10.5 Rec Yds</t>
  </si>
  <si>
    <t>Dyami Brown U1.5 Recp</t>
  </si>
  <si>
    <t>Turner U10.5 Rec Yds</t>
  </si>
  <si>
    <t>Dobbins O44.5 Rush Yds</t>
  </si>
  <si>
    <t>Kmet U29.5 Rec Yds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</si>
</sst>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0" fillId="2" borderId="2" xfId="0" applyFill="1" applyBorder="1"/>
    <xf numFmtId="0" fontId="0" fillId="2" borderId="1" xfId="0" applyFill="1" applyBorder="1"/>
    <xf numFmtId="9" fontId="0" fillId="0" borderId="0" xfId="1" applyFont="1" applyBorder="1"/>
    <xf numFmtId="0" fontId="2" fillId="0" borderId="3" xfId="0" applyFont="1" applyBorder="1"/>
    <xf numFmtId="9" fontId="2" fillId="0" borderId="1" xfId="1" applyFont="1" applyBorder="1"/>
    <xf numFmtId="9" fontId="0" fillId="0" borderId="1" xfId="1" applyFon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3" borderId="4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0CF6-E567-CA48-B959-83CBA6B2BE03}">
  <dimension ref="B1:P29"/>
  <sheetViews>
    <sheetView zoomScale="105" workbookViewId="0">
      <selection activeCell="D12" sqref="D12"/>
    </sheetView>
  </sheetViews>
  <sheetFormatPr baseColWidth="10" defaultRowHeight="16" x14ac:dyDescent="0.2"/>
  <cols>
    <col min="2" max="2" width="12.1640625" customWidth="1"/>
    <col min="3" max="3" width="14.5" customWidth="1"/>
    <col min="4" max="4" width="30" customWidth="1"/>
    <col min="5" max="5" width="21.6640625" customWidth="1"/>
    <col min="6" max="6" width="12.6640625" bestFit="1" customWidth="1"/>
    <col min="7" max="7" width="20.6640625" bestFit="1" customWidth="1"/>
    <col min="8" max="8" width="16.83203125" bestFit="1" customWidth="1"/>
    <col min="9" max="9" width="14" bestFit="1" customWidth="1"/>
    <col min="10" max="10" width="16.33203125" customWidth="1"/>
    <col min="12" max="12" width="17.6640625" bestFit="1" customWidth="1"/>
    <col min="13" max="13" width="13.5" bestFit="1" customWidth="1"/>
    <col min="15" max="15" width="16.5" bestFit="1" customWidth="1"/>
    <col min="16" max="16" width="13.5" bestFit="1" customWidth="1"/>
  </cols>
  <sheetData>
    <row r="1" spans="2:16" ht="17" thickBot="1" x14ac:dyDescent="0.25"/>
    <row r="2" spans="2:16" ht="17" thickBot="1" x14ac:dyDescent="0.25">
      <c r="C2" s="12" t="s">
        <v>11</v>
      </c>
      <c r="D2" s="12"/>
      <c r="E2" s="3" t="s">
        <v>10</v>
      </c>
      <c r="F2" s="3" t="s">
        <v>16</v>
      </c>
      <c r="H2" s="3" t="s">
        <v>12</v>
      </c>
      <c r="I2" s="1">
        <v>300</v>
      </c>
      <c r="K2" s="7" t="s">
        <v>3</v>
      </c>
      <c r="L2" s="4">
        <v>10</v>
      </c>
      <c r="O2" s="2"/>
    </row>
    <row r="3" spans="2:16" x14ac:dyDescent="0.2">
      <c r="B3" s="3" t="s">
        <v>0</v>
      </c>
      <c r="C3" s="11">
        <f>3*L2*E3-L2</f>
        <v>0.29386071597959784</v>
      </c>
      <c r="D3" s="11"/>
      <c r="E3" s="1">
        <f>LARGE(I12:I16,1)*LARGE(I12:I16,2)</f>
        <v>0.34312869053265327</v>
      </c>
      <c r="F3" s="9">
        <f>C3/L2</f>
        <v>2.9386071597959786E-2</v>
      </c>
      <c r="H3" s="3" t="s">
        <v>13</v>
      </c>
      <c r="I3" s="1">
        <f>E6-((1-E6)/14)</f>
        <v>-7.1428571428571425E-2</v>
      </c>
      <c r="O3" s="2"/>
    </row>
    <row r="4" spans="2:16" x14ac:dyDescent="0.2">
      <c r="B4" s="3" t="s">
        <v>1</v>
      </c>
      <c r="C4" s="11">
        <f>5*L2*E4-L2</f>
        <v>-0.37492391350459009</v>
      </c>
      <c r="D4" s="11"/>
      <c r="E4" s="1">
        <f>LARGE(I12:I16,1)*LARGE(I12:I16,2)*LARGE(I12:I16,3)</f>
        <v>0.1925015217299082</v>
      </c>
      <c r="F4" s="9">
        <f>C4/L2</f>
        <v>-3.7492391350459009E-2</v>
      </c>
      <c r="H4" s="8" t="s">
        <v>14</v>
      </c>
      <c r="I4" s="1"/>
    </row>
    <row r="5" spans="2:16" x14ac:dyDescent="0.2">
      <c r="B5" s="3" t="s">
        <v>2</v>
      </c>
      <c r="C5" s="11">
        <f>10*L2*E5-L2</f>
        <v>0.76465456097638551</v>
      </c>
      <c r="D5" s="11"/>
      <c r="E5" s="1">
        <f>LARGE(I12:I16,1)*LARGE(I12:I16,2)*LARGE(I12:I16,3)*LARGE(I12:I16,4)</f>
        <v>0.10764654560976385</v>
      </c>
      <c r="F5" s="9">
        <f>C5/L2</f>
        <v>7.6465456097638551E-2</v>
      </c>
      <c r="L5" s="2"/>
    </row>
    <row r="6" spans="2:16" x14ac:dyDescent="0.2">
      <c r="B6" s="3" t="s">
        <v>15</v>
      </c>
      <c r="C6" s="11">
        <f>10*I12*I13*I14*I15*I16*L2+2*L2*LARGE(I12:I16,1)*LARGE(I12:I16,2)*LARGE(I12:I16,3)*LARGE(I12:I16,4)+0.4*L2*LARGE(I12:I16,1)*LARGE(I12:I16,2)*LARGE(I12:I16,3)-L2</f>
        <v>-7.0770630008850901</v>
      </c>
      <c r="D6" s="11"/>
      <c r="E6" s="1">
        <f>I12*I13*I14*I15*I16</f>
        <v>0</v>
      </c>
      <c r="F6" s="9">
        <f>C6/L2</f>
        <v>-0.70770630008850899</v>
      </c>
      <c r="G6" s="6"/>
    </row>
    <row r="9" spans="2:16" x14ac:dyDescent="0.2">
      <c r="P9" s="2"/>
    </row>
    <row r="11" spans="2:16" x14ac:dyDescent="0.2">
      <c r="C11" s="1"/>
      <c r="D11" s="3" t="s">
        <v>8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9</v>
      </c>
      <c r="J11" s="2"/>
      <c r="K11" s="2"/>
    </row>
    <row r="12" spans="2:16" x14ac:dyDescent="0.2">
      <c r="C12" s="3">
        <v>1</v>
      </c>
      <c r="D12" s="5" t="s">
        <v>22</v>
      </c>
      <c r="E12" s="5">
        <v>-153</v>
      </c>
      <c r="F12" s="5">
        <v>114</v>
      </c>
      <c r="G12" s="1">
        <f>(-1*(E12))/((-1*E12)+100)</f>
        <v>0.60474308300395252</v>
      </c>
      <c r="H12" s="1">
        <f>100/(F12+100)</f>
        <v>0.46728971962616822</v>
      </c>
      <c r="I12" s="1">
        <f>G12/(G12+H12)</f>
        <v>0.56410874883704909</v>
      </c>
    </row>
    <row r="13" spans="2:16" x14ac:dyDescent="0.2">
      <c r="C13" s="3">
        <v>2</v>
      </c>
      <c r="D13" s="5" t="s">
        <v>23</v>
      </c>
      <c r="E13" s="5">
        <v>-150</v>
      </c>
      <c r="F13" s="5">
        <v>113</v>
      </c>
      <c r="G13" s="1">
        <f t="shared" ref="G13" si="0">(-1*(E13))/((-1*E13)+100)</f>
        <v>0.6</v>
      </c>
      <c r="H13" s="1">
        <f>100/(F13+100)</f>
        <v>0.46948356807511737</v>
      </c>
      <c r="I13" s="1">
        <f t="shared" ref="I13:I15" si="1">G13/(G13+H13)</f>
        <v>0.56101843722563649</v>
      </c>
    </row>
    <row r="14" spans="2:16" x14ac:dyDescent="0.2">
      <c r="C14" s="3">
        <v>3</v>
      </c>
      <c r="D14" s="5" t="s">
        <v>24</v>
      </c>
      <c r="E14" s="5">
        <v>-190</v>
      </c>
      <c r="F14" s="5">
        <v>137</v>
      </c>
      <c r="G14" s="1">
        <f>(-1*(E14))/((-1*E14)+100)</f>
        <v>0.65517241379310343</v>
      </c>
      <c r="H14" s="1">
        <f>100/(F14+100)</f>
        <v>0.4219409282700422</v>
      </c>
      <c r="I14" s="1">
        <f t="shared" si="1"/>
        <v>0.60826691881669592</v>
      </c>
    </row>
    <row r="15" spans="2:16" x14ac:dyDescent="0.2">
      <c r="C15" s="3">
        <v>4</v>
      </c>
      <c r="D15" s="5" t="s">
        <v>25</v>
      </c>
      <c r="E15" s="5">
        <v>-149</v>
      </c>
      <c r="F15" s="5">
        <v>112</v>
      </c>
      <c r="G15" s="1">
        <f>(-1*(E15))/((-1*E15)+100)</f>
        <v>0.59839357429718876</v>
      </c>
      <c r="H15" s="1">
        <f t="shared" ref="H15" si="2">100/(F15+100)</f>
        <v>0.47169811320754718</v>
      </c>
      <c r="I15" s="1">
        <f t="shared" si="1"/>
        <v>0.55919841382240476</v>
      </c>
    </row>
    <row r="16" spans="2:16" x14ac:dyDescent="0.2">
      <c r="C16" s="3">
        <v>5</v>
      </c>
      <c r="D16" s="5"/>
      <c r="E16" s="5"/>
      <c r="F16" s="5"/>
      <c r="G16" s="1">
        <f t="shared" ref="G16" si="3">(-1*(E16))/((-1*E16)+100)</f>
        <v>0</v>
      </c>
      <c r="H16" s="1">
        <f t="shared" ref="H16" si="4">100/(F16+100)</f>
        <v>1</v>
      </c>
      <c r="I16" s="1">
        <f t="shared" ref="I16" si="5">G16/(G16+H16)</f>
        <v>0</v>
      </c>
    </row>
    <row r="24" spans="3:9" x14ac:dyDescent="0.2">
      <c r="D24" s="2"/>
      <c r="E24" s="2"/>
      <c r="F24" s="2"/>
      <c r="G24" s="2"/>
      <c r="H24" s="2"/>
      <c r="I24" s="2"/>
    </row>
    <row r="25" spans="3:9" x14ac:dyDescent="0.2">
      <c r="C25" s="2"/>
    </row>
    <row r="26" spans="3:9" x14ac:dyDescent="0.2">
      <c r="C26" s="2"/>
    </row>
    <row r="27" spans="3:9" x14ac:dyDescent="0.2">
      <c r="C27" s="2"/>
    </row>
    <row r="28" spans="3:9" x14ac:dyDescent="0.2">
      <c r="C28" s="2"/>
    </row>
    <row r="29" spans="3:9" x14ac:dyDescent="0.2">
      <c r="C29" s="2"/>
    </row>
  </sheetData>
  <mergeCells count="5">
    <mergeCell ref="C6:D6"/>
    <mergeCell ref="C2:D2"/>
    <mergeCell ref="C3:D3"/>
    <mergeCell ref="C4:D4"/>
    <mergeCell ref="C5:D5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3331-EC6D-C34B-96A3-1A2BC59302C2}">
  <dimension ref="D3:O18"/>
  <sheetViews>
    <sheetView tabSelected="1" topLeftCell="B1" zoomScale="125" workbookViewId="0">
      <selection activeCell="I19" sqref="I19"/>
    </sheetView>
  </sheetViews>
  <sheetFormatPr baseColWidth="10" defaultRowHeight="16" x14ac:dyDescent="0.2"/>
  <cols>
    <col min="4" max="4" width="5.5" bestFit="1" customWidth="1"/>
    <col min="5" max="5" width="2.1640625" bestFit="1" customWidth="1"/>
    <col min="6" max="6" width="35.5" customWidth="1"/>
    <col min="7" max="7" width="17.83203125" bestFit="1" customWidth="1"/>
    <col min="8" max="8" width="12.33203125" bestFit="1" customWidth="1"/>
    <col min="9" max="9" width="16.83203125" bestFit="1" customWidth="1"/>
    <col min="10" max="10" width="18.33203125" bestFit="1" customWidth="1"/>
    <col min="11" max="11" width="23.6640625" customWidth="1"/>
    <col min="13" max="13" width="7.83203125" bestFit="1" customWidth="1"/>
    <col min="14" max="14" width="10.1640625" customWidth="1"/>
  </cols>
  <sheetData>
    <row r="3" spans="4:15" ht="17" thickBot="1" x14ac:dyDescent="0.25"/>
    <row r="4" spans="4:15" ht="17" thickBot="1" x14ac:dyDescent="0.25">
      <c r="E4" s="12" t="s">
        <v>18</v>
      </c>
      <c r="F4" s="12"/>
      <c r="G4" s="3" t="s">
        <v>10</v>
      </c>
      <c r="H4" s="3" t="s">
        <v>16</v>
      </c>
      <c r="I4" s="3" t="s">
        <v>17</v>
      </c>
      <c r="K4" s="3" t="s">
        <v>12</v>
      </c>
      <c r="L4" s="1">
        <v>300</v>
      </c>
      <c r="N4" s="7" t="s">
        <v>3</v>
      </c>
      <c r="O4" s="4">
        <v>10</v>
      </c>
    </row>
    <row r="5" spans="4:15" x14ac:dyDescent="0.2">
      <c r="D5" s="3" t="s">
        <v>0</v>
      </c>
      <c r="E5" s="11">
        <f>3*O4*G5-O4</f>
        <v>-0.64268070759910323</v>
      </c>
      <c r="F5" s="11"/>
      <c r="G5" s="1">
        <f>LARGE(K14:K18,1)*LARGE(K14:K18,2)</f>
        <v>0.31191064308002991</v>
      </c>
      <c r="H5" s="9">
        <f>E5/O4</f>
        <v>-6.4268070759910326E-2</v>
      </c>
      <c r="I5" s="1">
        <f>H5*O4</f>
        <v>-0.64268070759910323</v>
      </c>
      <c r="K5" s="3" t="s">
        <v>13</v>
      </c>
      <c r="L5" s="1">
        <f>L4*G7-((1-G7)/14)</f>
        <v>28.474432236495062</v>
      </c>
    </row>
    <row r="6" spans="4:15" x14ac:dyDescent="0.2">
      <c r="D6" s="3" t="s">
        <v>1</v>
      </c>
      <c r="E6" s="11">
        <f>6*O4*G6-O4</f>
        <v>0.33535971168883627</v>
      </c>
      <c r="F6" s="11"/>
      <c r="G6" s="1">
        <f>LARGE(K14:K18,1)*LARGE(K14:K18,2)*LARGE(K14:K18,3)</f>
        <v>0.17225599519481394</v>
      </c>
      <c r="H6" s="9">
        <f>E6/O4</f>
        <v>3.3535971168883627E-2</v>
      </c>
      <c r="I6" s="1">
        <f>H6*O4</f>
        <v>0.33535971168883627</v>
      </c>
      <c r="K6" s="8" t="s">
        <v>14</v>
      </c>
      <c r="L6" s="1"/>
    </row>
    <row r="7" spans="4:15" x14ac:dyDescent="0.2">
      <c r="D7" s="3" t="s">
        <v>2</v>
      </c>
      <c r="E7" s="11">
        <f>10*O4*G7-O4</f>
        <v>-0.48697806924706377</v>
      </c>
      <c r="F7" s="11"/>
      <c r="G7" s="1">
        <f>LARGE(K14:K18,1)*LARGE(K14:K18,2)*LARGE(K14:K18,3)*LARGE(K14:K18,4)</f>
        <v>9.5130219307529365E-2</v>
      </c>
      <c r="H7" s="9">
        <f>E7/O4</f>
        <v>-4.8697806924706377E-2</v>
      </c>
      <c r="I7" s="1">
        <f>H7*O4</f>
        <v>-0.48697806924706377</v>
      </c>
      <c r="O7" s="2"/>
    </row>
    <row r="8" spans="4:15" x14ac:dyDescent="0.2">
      <c r="D8" s="3" t="s">
        <v>15</v>
      </c>
      <c r="E8" s="11">
        <f>20*G8*O4-O4</f>
        <v>0.48476717949337456</v>
      </c>
      <c r="F8" s="11"/>
      <c r="G8" s="1">
        <f>K14*K15*K16*K17*K18</f>
        <v>5.2423835897466874E-2</v>
      </c>
      <c r="H8" s="9">
        <f>E8/O4</f>
        <v>4.8476717949337458E-2</v>
      </c>
      <c r="I8" s="10">
        <f>O4*H8</f>
        <v>0.48476717949337456</v>
      </c>
    </row>
    <row r="13" spans="4:15" x14ac:dyDescent="0.2">
      <c r="E13" s="1"/>
      <c r="F13" s="3" t="s">
        <v>8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9</v>
      </c>
      <c r="L13" s="2"/>
      <c r="N13" s="2"/>
    </row>
    <row r="14" spans="4:15" x14ac:dyDescent="0.2">
      <c r="E14" s="3">
        <v>1</v>
      </c>
      <c r="F14" s="5" t="s">
        <v>30</v>
      </c>
      <c r="G14" s="5">
        <v>-144</v>
      </c>
      <c r="H14" s="5">
        <v>109</v>
      </c>
      <c r="I14" s="1">
        <f>(-1*(G14))/((-1*G14)+100)</f>
        <v>0.5901639344262295</v>
      </c>
      <c r="J14" s="1">
        <f>100/(H14+100)</f>
        <v>0.4784688995215311</v>
      </c>
      <c r="K14" s="1">
        <f>I14/(I14+J14)</f>
        <v>0.55226071638285379</v>
      </c>
    </row>
    <row r="15" spans="4:15" x14ac:dyDescent="0.2">
      <c r="E15" s="3">
        <v>2</v>
      </c>
      <c r="F15" s="5" t="s">
        <v>26</v>
      </c>
      <c r="G15" s="5">
        <v>-150</v>
      </c>
      <c r="H15" s="5">
        <v>114</v>
      </c>
      <c r="I15" s="1">
        <f t="shared" ref="I15:I18" si="0">(-1*(G15))/((-1*G15)+100)</f>
        <v>0.6</v>
      </c>
      <c r="J15" s="1">
        <f t="shared" ref="J15" si="1">100/(H15+100)</f>
        <v>0.46728971962616822</v>
      </c>
      <c r="K15" s="1">
        <f t="shared" ref="K15:K18" si="2">I15/(I15+J15)</f>
        <v>0.56217162872154114</v>
      </c>
    </row>
    <row r="16" spans="4:15" x14ac:dyDescent="0.2">
      <c r="E16" s="3">
        <v>3</v>
      </c>
      <c r="F16" s="5" t="s">
        <v>27</v>
      </c>
      <c r="G16" s="5">
        <v>-146</v>
      </c>
      <c r="H16" s="5">
        <v>110</v>
      </c>
      <c r="I16" s="1">
        <f t="shared" si="0"/>
        <v>0.5934959349593496</v>
      </c>
      <c r="J16" s="1">
        <f>100/(H16+100)</f>
        <v>0.47619047619047616</v>
      </c>
      <c r="K16" s="1">
        <f t="shared" si="2"/>
        <v>0.55483170466883824</v>
      </c>
    </row>
    <row r="17" spans="5:11" x14ac:dyDescent="0.2">
      <c r="E17" s="3">
        <v>4</v>
      </c>
      <c r="F17" s="5" t="s">
        <v>28</v>
      </c>
      <c r="G17" s="5">
        <v>-144</v>
      </c>
      <c r="H17" s="5">
        <v>108</v>
      </c>
      <c r="I17" s="1">
        <f t="shared" si="0"/>
        <v>0.5901639344262295</v>
      </c>
      <c r="J17" s="1">
        <f t="shared" ref="J17:J18" si="3">100/(H17+100)</f>
        <v>0.48076923076923078</v>
      </c>
      <c r="K17" s="1">
        <f t="shared" si="2"/>
        <v>0.5510744774801295</v>
      </c>
    </row>
    <row r="18" spans="5:11" x14ac:dyDescent="0.2">
      <c r="E18" s="3">
        <v>5</v>
      </c>
      <c r="F18" s="5" t="s">
        <v>29</v>
      </c>
      <c r="G18" s="13">
        <v>-144</v>
      </c>
      <c r="H18" s="14">
        <v>109</v>
      </c>
      <c r="I18" s="1">
        <f t="shared" si="0"/>
        <v>0.5901639344262295</v>
      </c>
      <c r="J18" s="1">
        <f t="shared" si="3"/>
        <v>0.4784688995215311</v>
      </c>
      <c r="K18" s="1">
        <f t="shared" si="2"/>
        <v>0.55226071638285379</v>
      </c>
    </row>
  </sheetData>
  <mergeCells count="5">
    <mergeCell ref="E4:F4"/>
    <mergeCell ref="E5:F5"/>
    <mergeCell ref="E6:F6"/>
    <mergeCell ref="E7:F7"/>
    <mergeCell ref="E8:F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CC08-0091-4846-A4B3-983867871DDB}">
  <dimension ref="C2:M17"/>
  <sheetViews>
    <sheetView workbookViewId="0">
      <selection activeCell="D8" sqref="D8"/>
    </sheetView>
  </sheetViews>
  <sheetFormatPr baseColWidth="10" defaultRowHeight="16" x14ac:dyDescent="0.2"/>
  <cols>
    <col min="3" max="3" width="5.5" bestFit="1" customWidth="1"/>
    <col min="4" max="4" width="2.1640625" bestFit="1" customWidth="1"/>
    <col min="5" max="5" width="23.83203125" customWidth="1"/>
    <col min="6" max="6" width="17.83203125" bestFit="1" customWidth="1"/>
    <col min="7" max="7" width="12.33203125" bestFit="1" customWidth="1"/>
    <col min="8" max="8" width="16.83203125" bestFit="1" customWidth="1"/>
    <col min="9" max="9" width="18.33203125" bestFit="1" customWidth="1"/>
    <col min="10" max="10" width="12.83203125" bestFit="1" customWidth="1"/>
    <col min="12" max="12" width="7.83203125" bestFit="1" customWidth="1"/>
    <col min="13" max="13" width="3.1640625" bestFit="1" customWidth="1"/>
  </cols>
  <sheetData>
    <row r="2" spans="3:13" ht="17" thickBot="1" x14ac:dyDescent="0.25"/>
    <row r="3" spans="3:13" ht="17" thickBot="1" x14ac:dyDescent="0.25">
      <c r="D3" s="12" t="s">
        <v>21</v>
      </c>
      <c r="E3" s="12"/>
      <c r="F3" s="3" t="s">
        <v>10</v>
      </c>
      <c r="G3" s="3" t="s">
        <v>16</v>
      </c>
      <c r="I3" s="3" t="s">
        <v>12</v>
      </c>
      <c r="J3" s="1">
        <v>300</v>
      </c>
      <c r="L3" s="7" t="s">
        <v>3</v>
      </c>
      <c r="M3" s="4">
        <v>10</v>
      </c>
    </row>
    <row r="4" spans="3:13" x14ac:dyDescent="0.2">
      <c r="C4" s="3" t="s">
        <v>0</v>
      </c>
      <c r="D4" s="11">
        <f>3.6*M3*F4-M3</f>
        <v>1.6968600557208742</v>
      </c>
      <c r="E4" s="11"/>
      <c r="F4" s="1">
        <f>LARGE(J13:J17,1)*LARGE(J13:J17,2)</f>
        <v>0.32491277932557983</v>
      </c>
      <c r="G4" s="9">
        <f>D4/M3</f>
        <v>0.16968600557208741</v>
      </c>
      <c r="I4" s="3" t="s">
        <v>13</v>
      </c>
      <c r="J4" s="1">
        <f>F7-((1-F7)/14)</f>
        <v>-6.9552259157372801E-3</v>
      </c>
    </row>
    <row r="5" spans="3:13" x14ac:dyDescent="0.2">
      <c r="C5" s="3" t="s">
        <v>1</v>
      </c>
      <c r="D5" s="11">
        <f>6.2*M3*F5-M3</f>
        <v>1.4826434387103191</v>
      </c>
      <c r="E5" s="11"/>
      <c r="F5" s="1">
        <f>LARGE(J13:J17,1)*LARGE(J13:J17,2)*LARGE(J13:J17,3)</f>
        <v>0.1852039264308116</v>
      </c>
      <c r="G5" s="9">
        <f>D5/M3</f>
        <v>0.14826434387103191</v>
      </c>
      <c r="I5" s="8" t="s">
        <v>14</v>
      </c>
      <c r="J5" s="1"/>
    </row>
    <row r="6" spans="3:13" x14ac:dyDescent="0.2">
      <c r="C6" s="3" t="s">
        <v>2</v>
      </c>
      <c r="D6" s="11">
        <f>11*M3*F6-M3</f>
        <v>1.6125145585980221</v>
      </c>
      <c r="E6" s="11"/>
      <c r="F6" s="1">
        <f>LARGE(J13:J17,1)*LARGE(J13:J17,2)*LARGE(J13:J17,3)*LARGE(J13:J17,4)</f>
        <v>0.10556831416907293</v>
      </c>
      <c r="G6" s="9">
        <f>D6/M3</f>
        <v>0.16125145585980222</v>
      </c>
      <c r="M6" s="2"/>
    </row>
    <row r="7" spans="3:13" x14ac:dyDescent="0.2">
      <c r="C7" s="3" t="s">
        <v>15</v>
      </c>
      <c r="D7" s="11">
        <f>20.5*F7*M3-M3</f>
        <v>2.335900108122269</v>
      </c>
      <c r="E7" s="11"/>
      <c r="F7" s="1">
        <f>J13*J14*J15*J16*J17</f>
        <v>6.0175122478645211E-2</v>
      </c>
      <c r="G7" s="9">
        <f>D7/M3</f>
        <v>0.23359001081222691</v>
      </c>
      <c r="H7" s="6"/>
    </row>
    <row r="12" spans="3:13" x14ac:dyDescent="0.2">
      <c r="D12" s="1"/>
      <c r="E12" s="3" t="s">
        <v>8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9</v>
      </c>
      <c r="K12" s="2"/>
    </row>
    <row r="13" spans="3:13" x14ac:dyDescent="0.2">
      <c r="D13" s="3">
        <v>1</v>
      </c>
      <c r="E13" s="5" t="s">
        <v>20</v>
      </c>
      <c r="F13" s="5">
        <v>-157</v>
      </c>
      <c r="G13" s="5">
        <v>117</v>
      </c>
      <c r="H13" s="1">
        <f>(-1*(F13))/((-1*F13)+100)</f>
        <v>0.6108949416342413</v>
      </c>
      <c r="I13" s="1">
        <f>100/(G13+100)</f>
        <v>0.46082949308755761</v>
      </c>
      <c r="J13" s="1">
        <f>H13/(H13+I13)</f>
        <v>0.57001120982449094</v>
      </c>
    </row>
    <row r="14" spans="3:13" x14ac:dyDescent="0.2">
      <c r="D14" s="3">
        <v>2</v>
      </c>
      <c r="E14" s="5" t="s">
        <v>19</v>
      </c>
      <c r="F14" s="5">
        <v>-157</v>
      </c>
      <c r="G14" s="5">
        <v>117</v>
      </c>
      <c r="H14" s="1">
        <f t="shared" ref="H14:H17" si="0">(-1*(F14))/((-1*F14)+100)</f>
        <v>0.6108949416342413</v>
      </c>
      <c r="I14" s="1">
        <f t="shared" ref="I14" si="1">100/(G14+100)</f>
        <v>0.46082949308755761</v>
      </c>
      <c r="J14" s="1">
        <f t="shared" ref="J14:J17" si="2">H14/(H14+I14)</f>
        <v>0.57001120982449094</v>
      </c>
    </row>
    <row r="15" spans="3:13" x14ac:dyDescent="0.2">
      <c r="D15" s="3">
        <v>3</v>
      </c>
      <c r="E15" s="5"/>
      <c r="F15" s="5">
        <v>-157</v>
      </c>
      <c r="G15" s="5">
        <v>117</v>
      </c>
      <c r="H15" s="1">
        <f t="shared" si="0"/>
        <v>0.6108949416342413</v>
      </c>
      <c r="I15" s="1">
        <f>100/(G15+100)</f>
        <v>0.46082949308755761</v>
      </c>
      <c r="J15" s="1">
        <f t="shared" si="2"/>
        <v>0.57001120982449094</v>
      </c>
    </row>
    <row r="16" spans="3:13" x14ac:dyDescent="0.2">
      <c r="D16" s="3">
        <v>4</v>
      </c>
      <c r="E16" s="5"/>
      <c r="F16" s="5">
        <v>-157</v>
      </c>
      <c r="G16" s="5">
        <v>117</v>
      </c>
      <c r="H16" s="1">
        <f t="shared" si="0"/>
        <v>0.6108949416342413</v>
      </c>
      <c r="I16" s="1">
        <f t="shared" ref="I16:I17" si="3">100/(G16+100)</f>
        <v>0.46082949308755761</v>
      </c>
      <c r="J16" s="1">
        <f t="shared" si="2"/>
        <v>0.57001120982449094</v>
      </c>
    </row>
    <row r="17" spans="4:10" x14ac:dyDescent="0.2">
      <c r="D17" s="3">
        <v>5</v>
      </c>
      <c r="E17" s="5"/>
      <c r="F17" s="5">
        <v>-157</v>
      </c>
      <c r="G17" s="5">
        <v>117</v>
      </c>
      <c r="H17" s="1">
        <f t="shared" si="0"/>
        <v>0.6108949416342413</v>
      </c>
      <c r="I17" s="1">
        <f t="shared" si="3"/>
        <v>0.46082949308755761</v>
      </c>
      <c r="J17" s="1">
        <f t="shared" si="2"/>
        <v>0.57001120982449094</v>
      </c>
    </row>
  </sheetData>
  <mergeCells count="5">
    <mergeCell ref="D3:E3"/>
    <mergeCell ref="D4:E4"/>
    <mergeCell ref="D5:E5"/>
    <mergeCell ref="D6:E6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PrizePicks</vt:lpstr>
      <vt:lpstr>Underdog</vt:lpstr>
      <vt:lpstr>Thrive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2022-10-03T23:55:37Z</dcterms:created>
  <dcterms:modified xsi:type="dcterms:W3CDTF">2022-10-13T23:54:28Z</dcterms:modified>
</cp:coreProperties>
</file>