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rton\Documents\Everton\bUSSNESS\DIO\"/>
    </mc:Choice>
  </mc:AlternateContent>
  <bookViews>
    <workbookView xWindow="0" yWindow="0" windowWidth="2364" windowHeight="228" tabRatio="58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38" i="1" s="1"/>
  <c r="D14" i="1"/>
  <c r="D20" i="1"/>
  <c r="D21" i="1" s="1"/>
  <c r="C28" i="1"/>
  <c r="D28" i="1" s="1"/>
  <c r="C25" i="1"/>
  <c r="D25" i="1" s="1"/>
  <c r="C26" i="1"/>
  <c r="D26" i="1" s="1"/>
  <c r="C27" i="1"/>
  <c r="D27" i="1" s="1"/>
  <c r="C24" i="1"/>
  <c r="D24" i="1" s="1"/>
  <c r="D40" i="1" l="1"/>
  <c r="D39" i="1"/>
  <c r="D36" i="1"/>
  <c r="D41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<sst xmlns="http://schemas.openxmlformats.org/spreadsheetml/2006/main" count="71" uniqueCount="34">
  <si>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</si>
  <si>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</si>
  <si>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mensal?</t>
  </si>
  <si>
    <t>Patrimônio acumulado?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</si>
  <si>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</si>
  <si>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</si>
  <si>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</si>
  <si>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</si>
  <si>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</si>
  <si>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</si>
  <si>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</si>
  <si>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Dividendos</t>
  </si>
  <si>
    <t>Rendimento Carteira</t>
  </si>
  <si>
    <t>Salário</t>
  </si>
  <si>
    <t>%</t>
  </si>
  <si>
    <t xml:space="preserve">CONFIGURAÇÕES </t>
  </si>
  <si>
    <t>CENÁRIOS</t>
  </si>
  <si>
    <t>PERFIL</t>
  </si>
  <si>
    <t>VALOR A SER INVESTIDO POR MÊS</t>
  </si>
  <si>
    <t>TIPO DE FII</t>
  </si>
  <si>
    <t>PAPEL</t>
  </si>
  <si>
    <t>TIJOLO</t>
  </si>
  <si>
    <t>FOF´S</t>
  </si>
  <si>
    <t>DESENVOLVIMENTO</t>
  </si>
  <si>
    <t xml:space="preserve">HOTELARIAS </t>
  </si>
  <si>
    <t>Percentual Sugerido</t>
  </si>
  <si>
    <t>Valores</t>
  </si>
  <si>
    <t>Conservador</t>
  </si>
  <si>
    <t>HÍBRIDOS</t>
  </si>
  <si>
    <t>CHAVE</t>
  </si>
  <si>
    <t>Moderado</t>
  </si>
  <si>
    <t>Agressivo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</si>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</sst>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0.000%"/>
    <numFmt numFmtId="167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6"/>
      <color theme="0"/>
      <name val="Segoe UI"/>
      <family val="2"/>
    </font>
    <font>
      <b/>
      <sz val="12"/>
      <color theme="0"/>
      <name val="Segoe UI"/>
      <family val="2"/>
    </font>
    <font>
      <b/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ck">
        <color theme="0" tint="-0.14996795556505021"/>
      </right>
      <top style="thick">
        <color auto="1"/>
      </top>
      <bottom style="thick">
        <color theme="0" tint="-0.14996795556505021"/>
      </bottom>
      <diagonal/>
    </border>
    <border>
      <left/>
      <right style="thick">
        <color auto="1"/>
      </right>
      <top style="thick">
        <color auto="1"/>
      </top>
      <bottom style="thick">
        <color theme="0" tint="-0.14996795556505021"/>
      </bottom>
      <diagonal/>
    </border>
    <border>
      <left style="thick">
        <color theme="0" tint="-0.14996795556505021"/>
      </left>
      <right/>
      <top style="thick">
        <color auto="1"/>
      </top>
      <bottom style="thick">
        <color theme="0" tint="-0.14996795556505021"/>
      </bottom>
      <diagonal/>
    </border>
    <border>
      <left style="thick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 style="thin">
        <color theme="0" tint="-0.14996795556505021"/>
      </right>
      <top style="thin">
        <color theme="0" tint="-0.14996795556505021"/>
      </top>
      <bottom style="thick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auto="1"/>
      </bottom>
      <diagonal/>
    </border>
    <border>
      <left style="thin">
        <color theme="0" tint="-0.14996795556505021"/>
      </left>
      <right style="thick">
        <color auto="1"/>
      </right>
      <top style="thin">
        <color theme="0" tint="-0.1499679555650502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auto="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theme="0" tint="-0.14996795556505021"/>
      </bottom>
      <diagonal/>
    </border>
    <border>
      <left/>
      <right/>
      <top style="thick">
        <color auto="1"/>
      </top>
      <bottom style="thin">
        <color theme="0" tint="-0.14996795556505021"/>
      </bottom>
      <diagonal/>
    </border>
    <border>
      <left/>
      <right style="thick">
        <color auto="1"/>
      </right>
      <top style="thick">
        <color auto="1"/>
      </top>
      <bottom style="thin">
        <color theme="0" tint="-0.149967955565050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Border="1"/>
    <xf numFmtId="44" fontId="0" fillId="0" borderId="0" xfId="1" applyFont="1"/>
    <xf numFmtId="167" fontId="0" fillId="0" borderId="6" xfId="0" applyNumberFormat="1" applyBorder="1" applyAlignment="1">
      <alignment horizontal="left"/>
    </xf>
    <xf numFmtId="10" fontId="0" fillId="0" borderId="6" xfId="0" applyNumberFormat="1" applyBorder="1" applyAlignment="1">
      <alignment horizontal="left"/>
    </xf>
    <xf numFmtId="8" fontId="0" fillId="4" borderId="12" xfId="0" applyNumberFormat="1" applyFill="1" applyBorder="1" applyAlignment="1">
      <alignment horizontal="center"/>
    </xf>
    <xf numFmtId="8" fontId="0" fillId="4" borderId="13" xfId="0" applyNumberFormat="1" applyFill="1" applyBorder="1" applyAlignment="1">
      <alignment horizontal="center"/>
    </xf>
    <xf numFmtId="8" fontId="0" fillId="4" borderId="5" xfId="0" applyNumberFormat="1" applyFill="1" applyBorder="1" applyAlignment="1">
      <alignment horizontal="center"/>
    </xf>
    <xf numFmtId="8" fontId="0" fillId="4" borderId="8" xfId="0" applyNumberFormat="1" applyFill="1" applyBorder="1" applyAlignment="1">
      <alignment horizontal="center"/>
    </xf>
    <xf numFmtId="8" fontId="0" fillId="4" borderId="14" xfId="0" applyNumberFormat="1" applyFill="1" applyBorder="1" applyAlignment="1">
      <alignment horizontal="center"/>
    </xf>
    <xf numFmtId="0" fontId="6" fillId="4" borderId="4" xfId="0" applyFont="1" applyFill="1" applyBorder="1"/>
    <xf numFmtId="0" fontId="6" fillId="4" borderId="7" xfId="0" applyFont="1" applyFill="1" applyBorder="1"/>
    <xf numFmtId="0" fontId="6" fillId="4" borderId="11" xfId="0" applyFont="1" applyFill="1" applyBorder="1"/>
    <xf numFmtId="0" fontId="6" fillId="4" borderId="4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167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5" fontId="4" fillId="0" borderId="6" xfId="2" applyNumberFormat="1" applyFont="1" applyBorder="1" applyAlignment="1">
      <alignment horizontal="center"/>
    </xf>
    <xf numFmtId="8" fontId="4" fillId="4" borderId="6" xfId="0" applyNumberFormat="1" applyFont="1" applyFill="1" applyBorder="1" applyAlignment="1">
      <alignment horizontal="center"/>
    </xf>
    <xf numFmtId="8" fontId="4" fillId="4" borderId="9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167" fontId="0" fillId="4" borderId="9" xfId="0" applyNumberFormat="1" applyFill="1" applyBorder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2" fillId="2" borderId="0" xfId="3"/>
    <xf numFmtId="9" fontId="0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19" xfId="0" applyBorder="1"/>
    <xf numFmtId="0" fontId="0" fillId="0" borderId="19" xfId="0" applyBorder="1" applyAlignment="1">
      <alignment horizontal="center"/>
    </xf>
    <xf numFmtId="9" fontId="0" fillId="0" borderId="19" xfId="2" applyFont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9" fontId="0" fillId="0" borderId="19" xfId="2" applyFont="1" applyFill="1" applyBorder="1" applyAlignment="1">
      <alignment horizontal="center"/>
    </xf>
    <xf numFmtId="9" fontId="2" fillId="2" borderId="0" xfId="2" applyFont="1" applyFill="1"/>
    <xf numFmtId="167" fontId="4" fillId="4" borderId="0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15" xfId="0" applyBorder="1"/>
    <xf numFmtId="0" fontId="10" fillId="2" borderId="10" xfId="3" applyFont="1" applyBorder="1"/>
    <xf numFmtId="0" fontId="10" fillId="2" borderId="20" xfId="3" applyFont="1" applyBorder="1" applyAlignment="1">
      <alignment horizontal="center"/>
    </xf>
    <xf numFmtId="0" fontId="2" fillId="2" borderId="22" xfId="3" applyBorder="1"/>
    <xf numFmtId="0" fontId="4" fillId="4" borderId="15" xfId="0" applyFont="1" applyFill="1" applyBorder="1"/>
    <xf numFmtId="0" fontId="0" fillId="4" borderId="23" xfId="0" applyFill="1" applyBorder="1"/>
    <xf numFmtId="0" fontId="0" fillId="0" borderId="23" xfId="0" applyBorder="1"/>
    <xf numFmtId="0" fontId="4" fillId="6" borderId="15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67" fontId="0" fillId="4" borderId="23" xfId="1" applyNumberFormat="1" applyFont="1" applyFill="1" applyBorder="1" applyAlignment="1">
      <alignment horizontal="center"/>
    </xf>
    <xf numFmtId="0" fontId="0" fillId="6" borderId="24" xfId="0" applyFill="1" applyBorder="1"/>
    <xf numFmtId="0" fontId="0" fillId="6" borderId="21" xfId="0" applyFill="1" applyBorder="1"/>
    <xf numFmtId="167" fontId="0" fillId="6" borderId="25" xfId="1" applyNumberFormat="1" applyFont="1" applyFill="1" applyBorder="1" applyAlignment="1">
      <alignment horizontal="center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FOF´S</c:v>
                </c:pt>
                <c:pt idx="4">
                  <c:v>DESENVOLVIMENTO</c:v>
                </c:pt>
                <c:pt idx="5">
                  <c:v>HOTELARIAS 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7-4172-891F-50B8D4D4E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615269451700407E-2"/>
          <c:y val="0.70665288191761177"/>
          <c:w val="0.93838480832911408"/>
          <c:h val="0.2929359232600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571501</xdr:colOff>
      <xdr:row>1</xdr:row>
      <xdr:rowOff>76200</xdr:rowOff>
    </xdr:from>
    <xdr:to>
      <xdr:col>4</xdr:col>
      <xdr:colOff>68580</xdr:colOff>
      <xdr:row>9</xdr:row>
      <xdr:rowOff>78657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1" y="259080"/>
          <a:ext cx="6469379" cy="1465497"/>
        </a:xfrm>
        <a:prstGeom prst="rect">
          <a:avLst/>
        </a:prstGeom>
      </xdr:spPr>
    </xdr:pic>
    <xdr:clientData/>
  </xdr:twoCellAnchor>
  <xdr:twoCellAnchor>
    <xdr:from>
      <xdr:col>0</xdr:col>
      <xdr:colOff>601980</xdr:colOff>
      <xdr:row>42</xdr:row>
      <xdr:rowOff>76200</xdr:rowOff>
    </xdr:from>
    <xdr:to>
      <xdr:col>4</xdr:col>
      <xdr:colOff>15240</xdr:colOff>
      <xdr:row>58</xdr:row>
      <xdr:rowOff>22860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49"/>
  <sheetViews>
    <sheetView showGridLines="0" showRowColHeaders="0" tabSelected="1" workbookViewId="0">
      <selection activeCell="G34" sqref="G34:H34"/>
    </sheetView>
  </sheetViews>
  <sheetFormatPr defaultColWidth="0" defaultRowHeight="14.4" x14ac:dyDescent="0.3"/>
  <cols>
    <col min="1" max="1" width="8.88671875" customWidth="1"/>
    <col min="2" max="2" width="40.109375" customWidth="1"/>
    <col min="3" max="3" width="40" customWidth="1"/>
    <col min="4" max="4" width="12.6640625" bestFit="1" customWidth="1"/>
    <col min="5" max="5" width="3.33203125" customWidth="1"/>
    <col min="6" max="6" width="2.5546875" customWidth="1"/>
    <col min="7" max="7" width="2.6640625" customWidth="1"/>
    <col min="8" max="8" width="8.88671875" customWidth="1"/>
    <col min="9" max="9" width="8.88671875" hidden="1" customWidth="1"/>
    <col min="10" max="10" width="6.109375" hidden="1" customWidth="1"/>
    <col min="11" max="11" width="13.44140625" hidden="1" customWidth="1"/>
    <col min="12" max="12" width="12.44140625" hidden="1"/>
    <col min="13" max="16384" width="8.88671875" hidden="1"/>
  </cols>
  <sheetData>
    <row r="10" spans="2:4" ht="15" thickBot="1" x14ac:dyDescent="0.35"/>
    <row r="11" spans="2:4" ht="33" customHeight="1" thickTop="1" x14ac:dyDescent="0.3">
      <c r="B11" s="34" t="s">
        <v>15</v>
      </c>
      <c r="C11" s="35"/>
      <c r="D11" s="36"/>
    </row>
    <row r="12" spans="2:4" ht="15.6" x14ac:dyDescent="0.3">
      <c r="B12" s="15" t="s">
        <v>13</v>
      </c>
      <c r="C12" s="16"/>
      <c r="D12" s="5">
        <v>4200</v>
      </c>
    </row>
    <row r="13" spans="2:4" ht="15.6" x14ac:dyDescent="0.3">
      <c r="B13" s="15" t="s">
        <v>12</v>
      </c>
      <c r="C13" s="16"/>
      <c r="D13" s="6">
        <v>6.0000000000000001E-3</v>
      </c>
    </row>
    <row r="14" spans="2:4" ht="16.2" thickBot="1" x14ac:dyDescent="0.35">
      <c r="B14" s="17" t="s">
        <v>33</v>
      </c>
      <c r="C14" s="18"/>
      <c r="D14" s="37">
        <f xml:space="preserve"> salario*30%</f>
        <v>1260</v>
      </c>
    </row>
    <row r="15" spans="2:4" ht="15.6" thickTop="1" thickBot="1" x14ac:dyDescent="0.35"/>
    <row r="16" spans="2:4" ht="30.6" customHeight="1" thickTop="1" x14ac:dyDescent="0.3">
      <c r="B16" s="31" t="s">
        <v>5</v>
      </c>
      <c r="C16" s="32"/>
      <c r="D16" s="33"/>
    </row>
    <row r="17" spans="1:7" ht="15.6" x14ac:dyDescent="0.3">
      <c r="B17" s="24" t="s">
        <v>0</v>
      </c>
      <c r="C17" s="25"/>
      <c r="D17" s="19">
        <v>1260</v>
      </c>
    </row>
    <row r="18" spans="1:7" ht="15.6" x14ac:dyDescent="0.3">
      <c r="B18" s="24" t="s">
        <v>1</v>
      </c>
      <c r="C18" s="25"/>
      <c r="D18" s="20">
        <v>10</v>
      </c>
    </row>
    <row r="19" spans="1:7" ht="15.6" x14ac:dyDescent="0.3">
      <c r="B19" s="24" t="s">
        <v>2</v>
      </c>
      <c r="C19" s="25"/>
      <c r="D19" s="21">
        <v>1.0789999999999999E-2</v>
      </c>
    </row>
    <row r="20" spans="1:7" ht="15.6" x14ac:dyDescent="0.3">
      <c r="B20" s="26" t="s">
        <v>3</v>
      </c>
      <c r="C20" s="27"/>
      <c r="D20" s="22">
        <f>FV( taxa_mensal,12* qtd_anos,- Aporte)</f>
        <v>306538.10778801696</v>
      </c>
    </row>
    <row r="21" spans="1:7" ht="16.2" thickBot="1" x14ac:dyDescent="0.35">
      <c r="B21" s="28" t="s">
        <v>4</v>
      </c>
      <c r="C21" s="29"/>
      <c r="D21" s="23">
        <f>patrimonio* rendimento_carteira</f>
        <v>1839.2286467281017</v>
      </c>
    </row>
    <row r="22" spans="1:7" ht="15.6" thickTop="1" thickBot="1" x14ac:dyDescent="0.35">
      <c r="G22" s="3"/>
    </row>
    <row r="23" spans="1:7" ht="25.8" thickTop="1" thickBot="1" x14ac:dyDescent="0.35">
      <c r="B23" s="38" t="s">
        <v>16</v>
      </c>
      <c r="C23" s="39"/>
      <c r="D23" s="30" t="s">
        <v>11</v>
      </c>
    </row>
    <row r="24" spans="1:7" ht="16.2" thickTop="1" x14ac:dyDescent="0.3">
      <c r="A24" s="2">
        <v>2</v>
      </c>
      <c r="B24" s="14" t="s">
        <v>6</v>
      </c>
      <c r="C24" s="7">
        <f>FV($D$19,$A24*12,-$D$17)</f>
        <v>34306.810395032975</v>
      </c>
      <c r="D24" s="8">
        <f>C24*rendimento_carteira</f>
        <v>205.84086237019787</v>
      </c>
    </row>
    <row r="25" spans="1:7" ht="15.6" x14ac:dyDescent="0.3">
      <c r="A25" s="2">
        <v>5</v>
      </c>
      <c r="B25" s="12" t="s">
        <v>7</v>
      </c>
      <c r="C25" s="9">
        <f>FV($D$19,$A25*12,-$D$17)</f>
        <v>105558.91163809443</v>
      </c>
      <c r="D25" s="8">
        <f>C25*rendimento_carteira</f>
        <v>633.35346982856663</v>
      </c>
    </row>
    <row r="26" spans="1:7" ht="15.6" x14ac:dyDescent="0.3">
      <c r="A26" s="2">
        <v>10</v>
      </c>
      <c r="B26" s="12" t="s">
        <v>8</v>
      </c>
      <c r="C26" s="9">
        <f>FV($D$19,$A26*12,-$D$17)</f>
        <v>306538.10778801696</v>
      </c>
      <c r="D26" s="8">
        <f>C26*rendimento_carteira</f>
        <v>1839.2286467281017</v>
      </c>
    </row>
    <row r="27" spans="1:7" ht="15.6" x14ac:dyDescent="0.3">
      <c r="A27" s="2">
        <v>20</v>
      </c>
      <c r="B27" s="12" t="s">
        <v>9</v>
      </c>
      <c r="C27" s="9">
        <f>FV($D$19,$A27*12,-$D$17)</f>
        <v>1417749.9841223215</v>
      </c>
      <c r="D27" s="8">
        <f>C27*rendimento_carteira</f>
        <v>8506.4999047339297</v>
      </c>
    </row>
    <row r="28" spans="1:7" ht="16.2" thickBot="1" x14ac:dyDescent="0.35">
      <c r="A28" s="2">
        <v>30</v>
      </c>
      <c r="B28" s="13" t="s">
        <v>10</v>
      </c>
      <c r="C28" s="10">
        <f>FV($D$19,$A28*12,-$D$17)</f>
        <v>5445933.7653059401</v>
      </c>
      <c r="D28" s="11">
        <f>C28*rendimento_carteira</f>
        <v>32675.602591835643</v>
      </c>
    </row>
    <row r="29" spans="1:7" ht="15" thickTop="1" x14ac:dyDescent="0.3">
      <c r="G29" s="4"/>
    </row>
    <row r="31" spans="1:7" ht="15" thickBot="1" x14ac:dyDescent="0.35"/>
    <row r="32" spans="1:7" ht="15" thickTop="1" x14ac:dyDescent="0.3">
      <c r="B32" s="54" t="s">
        <v>17</v>
      </c>
      <c r="C32" s="55" t="s">
        <v>30</v>
      </c>
      <c r="D32" s="56"/>
    </row>
    <row r="33" spans="2:6" x14ac:dyDescent="0.3">
      <c r="B33" s="57" t="s">
        <v>18</v>
      </c>
      <c r="C33" s="50">
        <f>Aporte</f>
        <v>1260</v>
      </c>
      <c r="D33" s="58"/>
    </row>
    <row r="34" spans="2:6" x14ac:dyDescent="0.3">
      <c r="B34" s="53"/>
      <c r="C34" s="3"/>
      <c r="D34" s="59"/>
    </row>
    <row r="35" spans="2:6" x14ac:dyDescent="0.3">
      <c r="B35" s="60" t="s">
        <v>19</v>
      </c>
      <c r="C35" s="51" t="s">
        <v>25</v>
      </c>
      <c r="D35" s="61" t="s">
        <v>26</v>
      </c>
    </row>
    <row r="36" spans="2:6" x14ac:dyDescent="0.3">
      <c r="B36" s="62" t="s">
        <v>20</v>
      </c>
      <c r="C36" s="52">
        <f>VLOOKUP($C$32&amp;"-"&amp;B36,Planilha2!A2:D20,4,)</f>
        <v>0.32</v>
      </c>
      <c r="D36" s="63">
        <f>C36*$C$33</f>
        <v>403.2</v>
      </c>
    </row>
    <row r="37" spans="2:6" x14ac:dyDescent="0.3">
      <c r="B37" s="62" t="s">
        <v>21</v>
      </c>
      <c r="C37" s="52">
        <f>VLOOKUP($C$32&amp;"-"&amp;B37,Planilha2!A3:D21,4,)</f>
        <v>0.35</v>
      </c>
      <c r="D37" s="63">
        <f t="shared" ref="D37:D41" si="0">C37*$C$33</f>
        <v>441</v>
      </c>
    </row>
    <row r="38" spans="2:6" x14ac:dyDescent="0.3">
      <c r="B38" s="62" t="s">
        <v>28</v>
      </c>
      <c r="C38" s="52">
        <f>VLOOKUP($C$32&amp;"-"&amp;B38,Planilha2!A4:D22,4,)</f>
        <v>0.08</v>
      </c>
      <c r="D38" s="63">
        <f t="shared" si="0"/>
        <v>100.8</v>
      </c>
      <c r="F38" s="3"/>
    </row>
    <row r="39" spans="2:6" x14ac:dyDescent="0.3">
      <c r="B39" s="62" t="s">
        <v>22</v>
      </c>
      <c r="C39" s="52">
        <f>VLOOKUP($C$32&amp;"-"&amp;B39,Planilha2!A5:D23,4,)</f>
        <v>0.05</v>
      </c>
      <c r="D39" s="63">
        <f t="shared" si="0"/>
        <v>63</v>
      </c>
    </row>
    <row r="40" spans="2:6" x14ac:dyDescent="0.3">
      <c r="B40" s="62" t="s">
        <v>23</v>
      </c>
      <c r="C40" s="52">
        <f>VLOOKUP($C$32&amp;"-"&amp;B40,Planilha2!A6:D24,4,)</f>
        <v>0.1</v>
      </c>
      <c r="D40" s="63">
        <f t="shared" si="0"/>
        <v>126</v>
      </c>
    </row>
    <row r="41" spans="2:6" x14ac:dyDescent="0.3">
      <c r="B41" s="62" t="s">
        <v>24</v>
      </c>
      <c r="C41" s="52">
        <f>VLOOKUP($C$32&amp;"-"&amp;B41,Planilha2!A7:D25,4,)</f>
        <v>0.1</v>
      </c>
      <c r="D41" s="63">
        <f t="shared" si="0"/>
        <v>126</v>
      </c>
    </row>
    <row r="42" spans="2:6" ht="15" thickBot="1" x14ac:dyDescent="0.35">
      <c r="B42" s="64"/>
      <c r="C42" s="65"/>
      <c r="D42" s="66">
        <f>SUM(D36:D41)</f>
        <v>1260</v>
      </c>
    </row>
    <row r="43" spans="2:6" ht="15" thickTop="1" x14ac:dyDescent="0.3"/>
    <row r="44" spans="2:6" x14ac:dyDescent="0.3">
      <c r="E44" s="3"/>
    </row>
    <row r="45" spans="2:6" x14ac:dyDescent="0.3">
      <c r="E45" s="3"/>
    </row>
    <row r="49" spans="6:6" x14ac:dyDescent="0.3">
      <c r="F49" s="3"/>
    </row>
  </sheetData>
  <mergeCells count="11">
    <mergeCell ref="B21:C21"/>
    <mergeCell ref="B12:C12"/>
    <mergeCell ref="B13:C13"/>
    <mergeCell ref="B14:C14"/>
    <mergeCell ref="B16:D16"/>
    <mergeCell ref="B11:D11"/>
    <mergeCell ref="B23:C23"/>
    <mergeCell ref="B17:C17"/>
    <mergeCell ref="B18:C18"/>
    <mergeCell ref="B19:C19"/>
    <mergeCell ref="B20:C20"/>
  </mergeCells>
  <dataValidations disablePrompts="1" count="1">
    <dataValidation type="list" allowBlank="1" showInputMessage="1" showErrorMessage="1" sqref="C32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D13" sqref="D13"/>
    </sheetView>
  </sheetViews>
  <sheetFormatPr defaultRowHeight="14.4" x14ac:dyDescent="0.3"/>
  <cols>
    <col min="1" max="1" width="29.21875" bestFit="1" customWidth="1"/>
    <col min="2" max="2" width="11.33203125" bestFit="1" customWidth="1"/>
    <col min="3" max="3" width="18" bestFit="1" customWidth="1"/>
    <col min="4" max="4" width="18.109375" bestFit="1" customWidth="1"/>
    <col min="7" max="7" width="19" customWidth="1"/>
    <col min="8" max="8" width="9" customWidth="1"/>
  </cols>
  <sheetData>
    <row r="2" spans="1:8" x14ac:dyDescent="0.3">
      <c r="A2" t="s">
        <v>29</v>
      </c>
      <c r="B2" s="43" t="s">
        <v>17</v>
      </c>
      <c r="C2" s="42" t="s">
        <v>19</v>
      </c>
      <c r="D2" s="42" t="s">
        <v>25</v>
      </c>
    </row>
    <row r="3" spans="1:8" x14ac:dyDescent="0.3">
      <c r="A3" t="str">
        <f>B3&amp;"-"&amp;C3</f>
        <v>Conservador-PAPEL</v>
      </c>
      <c r="B3" t="s">
        <v>27</v>
      </c>
      <c r="C3" s="1" t="s">
        <v>20</v>
      </c>
      <c r="D3" s="41">
        <v>0.3</v>
      </c>
      <c r="H3" t="s">
        <v>14</v>
      </c>
    </row>
    <row r="4" spans="1:8" x14ac:dyDescent="0.3">
      <c r="A4" t="str">
        <f t="shared" ref="A4:A20" si="0">B4&amp;"-"&amp;C4</f>
        <v>Conservador-TIJOLO</v>
      </c>
      <c r="B4" t="s">
        <v>27</v>
      </c>
      <c r="C4" s="1" t="s">
        <v>21</v>
      </c>
      <c r="D4" s="41">
        <v>0.5</v>
      </c>
      <c r="G4" s="40" t="s">
        <v>32</v>
      </c>
      <c r="H4" s="49">
        <f>VLOOKUP(G4,$A:$D,4,FALSE)</f>
        <v>0.35</v>
      </c>
    </row>
    <row r="5" spans="1:8" x14ac:dyDescent="0.3">
      <c r="A5" t="str">
        <f t="shared" si="0"/>
        <v>Conservador-HÍBRIDOS</v>
      </c>
      <c r="B5" t="s">
        <v>27</v>
      </c>
      <c r="C5" s="1" t="s">
        <v>28</v>
      </c>
      <c r="D5" s="41">
        <v>0.1</v>
      </c>
    </row>
    <row r="6" spans="1:8" x14ac:dyDescent="0.3">
      <c r="A6" t="str">
        <f t="shared" si="0"/>
        <v>Conservador-FOF´S</v>
      </c>
      <c r="B6" t="s">
        <v>27</v>
      </c>
      <c r="C6" s="1" t="s">
        <v>22</v>
      </c>
      <c r="D6" s="41">
        <v>0.1</v>
      </c>
    </row>
    <row r="7" spans="1:8" x14ac:dyDescent="0.3">
      <c r="A7" t="str">
        <f t="shared" si="0"/>
        <v>Conservador-DESENVOLVIMENTO</v>
      </c>
      <c r="B7" t="s">
        <v>27</v>
      </c>
      <c r="C7" s="1" t="s">
        <v>23</v>
      </c>
      <c r="D7" s="41">
        <v>0</v>
      </c>
    </row>
    <row r="8" spans="1:8" ht="15" thickBot="1" x14ac:dyDescent="0.35">
      <c r="A8" s="44" t="str">
        <f t="shared" si="0"/>
        <v xml:space="preserve">Conservador-HOTELARIAS </v>
      </c>
      <c r="B8" s="44" t="s">
        <v>27</v>
      </c>
      <c r="C8" s="45" t="s">
        <v>24</v>
      </c>
      <c r="D8" s="46">
        <v>0</v>
      </c>
    </row>
    <row r="9" spans="1:8" x14ac:dyDescent="0.3">
      <c r="A9" t="str">
        <f t="shared" si="0"/>
        <v>Moderado-PAPEL</v>
      </c>
      <c r="B9" t="s">
        <v>30</v>
      </c>
      <c r="C9" s="1" t="s">
        <v>20</v>
      </c>
      <c r="D9" s="47">
        <v>0.32</v>
      </c>
    </row>
    <row r="10" spans="1:8" x14ac:dyDescent="0.3">
      <c r="A10" t="str">
        <f t="shared" si="0"/>
        <v>Moderado-TIJOLO</v>
      </c>
      <c r="B10" t="s">
        <v>30</v>
      </c>
      <c r="C10" s="1" t="s">
        <v>21</v>
      </c>
      <c r="D10" s="47">
        <v>0.35</v>
      </c>
    </row>
    <row r="11" spans="1:8" x14ac:dyDescent="0.3">
      <c r="A11" t="str">
        <f t="shared" si="0"/>
        <v>Moderado-HÍBRIDOS</v>
      </c>
      <c r="B11" t="s">
        <v>30</v>
      </c>
      <c r="C11" s="1" t="s">
        <v>28</v>
      </c>
      <c r="D11" s="47">
        <v>0.08</v>
      </c>
    </row>
    <row r="12" spans="1:8" x14ac:dyDescent="0.3">
      <c r="A12" t="str">
        <f t="shared" si="0"/>
        <v>Moderado-FOF´S</v>
      </c>
      <c r="B12" t="s">
        <v>30</v>
      </c>
      <c r="C12" s="1" t="s">
        <v>22</v>
      </c>
      <c r="D12" s="47">
        <v>0.05</v>
      </c>
    </row>
    <row r="13" spans="1:8" x14ac:dyDescent="0.3">
      <c r="A13" t="str">
        <f t="shared" si="0"/>
        <v>Moderado-DESENVOLVIMENTO</v>
      </c>
      <c r="B13" t="s">
        <v>30</v>
      </c>
      <c r="C13" s="1" t="s">
        <v>23</v>
      </c>
      <c r="D13" s="47">
        <v>0.1</v>
      </c>
    </row>
    <row r="14" spans="1:8" ht="15" thickBot="1" x14ac:dyDescent="0.35">
      <c r="A14" s="44" t="str">
        <f t="shared" si="0"/>
        <v xml:space="preserve">Moderado-HOTELARIAS </v>
      </c>
      <c r="B14" s="44" t="s">
        <v>30</v>
      </c>
      <c r="C14" s="45" t="s">
        <v>24</v>
      </c>
      <c r="D14" s="48">
        <v>0.1</v>
      </c>
    </row>
    <row r="15" spans="1:8" x14ac:dyDescent="0.3">
      <c r="A15" t="str">
        <f t="shared" si="0"/>
        <v>Agressivo-PAPEL</v>
      </c>
      <c r="B15" t="s">
        <v>31</v>
      </c>
      <c r="C15" s="1" t="s">
        <v>20</v>
      </c>
      <c r="D15" s="47">
        <v>0.5</v>
      </c>
    </row>
    <row r="16" spans="1:8" x14ac:dyDescent="0.3">
      <c r="A16" t="str">
        <f t="shared" si="0"/>
        <v>Agressivo-TIJOLO</v>
      </c>
      <c r="B16" t="s">
        <v>31</v>
      </c>
      <c r="C16" s="1" t="s">
        <v>21</v>
      </c>
      <c r="D16" s="47">
        <v>0.1</v>
      </c>
    </row>
    <row r="17" spans="1:4" x14ac:dyDescent="0.3">
      <c r="A17" t="str">
        <f t="shared" si="0"/>
        <v>Agressivo-HÍBRIDOS</v>
      </c>
      <c r="B17" t="s">
        <v>31</v>
      </c>
      <c r="C17" s="1" t="s">
        <v>28</v>
      </c>
      <c r="D17" s="47">
        <v>0.05</v>
      </c>
    </row>
    <row r="18" spans="1:4" x14ac:dyDescent="0.3">
      <c r="A18" t="str">
        <f t="shared" si="0"/>
        <v>Agressivo-FOF´S</v>
      </c>
      <c r="B18" t="s">
        <v>31</v>
      </c>
      <c r="C18" s="1" t="s">
        <v>22</v>
      </c>
      <c r="D18" s="47">
        <v>0.05</v>
      </c>
    </row>
    <row r="19" spans="1:4" x14ac:dyDescent="0.3">
      <c r="A19" t="str">
        <f t="shared" si="0"/>
        <v>Agressivo-DESENVOLVIMENTO</v>
      </c>
      <c r="B19" t="s">
        <v>31</v>
      </c>
      <c r="C19" s="1" t="s">
        <v>23</v>
      </c>
      <c r="D19" s="47">
        <v>0.2</v>
      </c>
    </row>
    <row r="20" spans="1:4" x14ac:dyDescent="0.3">
      <c r="A20" t="str">
        <f t="shared" si="0"/>
        <v xml:space="preserve">Agressivo-HOTELARIAS </v>
      </c>
      <c r="B20" t="s">
        <v>31</v>
      </c>
      <c r="C20" s="1" t="s">
        <v>24</v>
      </c>
      <c r="D20" s="4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>Amil Internacional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</dc:creator>
  <cp:lastModifiedBy>Everton</cp:lastModifiedBy>
  <dcterms:created xsi:type="dcterms:W3CDTF">2025-06-21T19:53:51Z</dcterms:created>
  <dcterms:modified xsi:type="dcterms:W3CDTF">2025-06-22T04:18:44Z</dcterms:modified>
</cp:coreProperties>
</file>