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 –\summaries\"/>
    </mc:Choice>
  </mc:AlternateContent>
  <xr:revisionPtr revIDLastSave="0" documentId="13_ncr:1_{4CA54391-E968-45CA-A73A-0F352F7C8DC3}" xr6:coauthVersionLast="47" xr6:coauthVersionMax="47" xr10:uidLastSave="{00000000-0000-0000-0000-000000000000}"/>
  <bookViews>
    <workbookView xWindow="-98" yWindow="-98" windowWidth="22695" windowHeight="14595" firstSheet="5" activeTab="6" xr2:uid="{00000000-000D-0000-FFFF-FFFF00000000}"/>
  </bookViews>
  <sheets>
    <sheet name="KPI 2050 - 250" sheetId="9" r:id="rId1"/>
    <sheet name="Total Power 2050 - 250" sheetId="10" r:id="rId2"/>
    <sheet name="KPI 2050 - Feil" sheetId="5" r:id="rId3"/>
    <sheet name="Total Power 2050 - Feil" sheetId="6" r:id="rId4"/>
    <sheet name="KPI Base" sheetId="12" r:id="rId5"/>
    <sheet name="! KPI 2020 - 100" sheetId="1" r:id="rId6"/>
    <sheet name="! KPI 2050 - 100" sheetId="7" r:id="rId7"/>
    <sheet name="! Total power 2020 - 100" sheetId="2" r:id="rId8"/>
    <sheet name="! Total Power 2050 - 100" sheetId="8" r:id="rId9"/>
    <sheet name="Total Power Bas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2" l="1"/>
  <c r="N13" i="7"/>
  <c r="T7" i="12"/>
  <c r="T10" i="12"/>
  <c r="T16" i="12"/>
  <c r="T19" i="12"/>
  <c r="T22" i="12"/>
  <c r="N22" i="1"/>
  <c r="N19" i="1"/>
  <c r="O19" i="1" s="1"/>
  <c r="N16" i="1"/>
  <c r="N10" i="1"/>
  <c r="N7" i="1"/>
  <c r="O7" i="1" s="1"/>
  <c r="N4" i="1"/>
  <c r="N7" i="7"/>
  <c r="N10" i="7"/>
  <c r="N16" i="7"/>
  <c r="N19" i="7"/>
  <c r="N22" i="7"/>
  <c r="N4" i="7"/>
  <c r="O4" i="7" s="1"/>
  <c r="P4" i="7" s="1"/>
  <c r="R22" i="12"/>
  <c r="Q22" i="12"/>
  <c r="O22" i="12"/>
  <c r="P22" i="12" s="1"/>
  <c r="R19" i="12"/>
  <c r="Q19" i="12"/>
  <c r="O19" i="12"/>
  <c r="P19" i="12" s="1"/>
  <c r="R16" i="12"/>
  <c r="Q16" i="12"/>
  <c r="O16" i="12"/>
  <c r="P16" i="12" s="1"/>
  <c r="R13" i="12"/>
  <c r="Q13" i="12"/>
  <c r="R10" i="12"/>
  <c r="Q10" i="12"/>
  <c r="O10" i="12"/>
  <c r="P10" i="12" s="1"/>
  <c r="R7" i="12"/>
  <c r="Q7" i="12"/>
  <c r="O7" i="12"/>
  <c r="P7" i="12" s="1"/>
  <c r="R4" i="12"/>
  <c r="Q4" i="12"/>
  <c r="O4" i="12"/>
  <c r="P4" i="12" s="1"/>
  <c r="Q4" i="1"/>
  <c r="O4" i="1"/>
  <c r="P4" i="1" s="1"/>
  <c r="R4" i="7"/>
  <c r="Q4" i="7"/>
  <c r="R7" i="7"/>
  <c r="R13" i="7"/>
  <c r="R16" i="7"/>
  <c r="R19" i="7"/>
  <c r="R22" i="7"/>
  <c r="R10" i="7"/>
  <c r="Q13" i="1"/>
  <c r="Q16" i="1"/>
  <c r="Q19" i="1"/>
  <c r="Q22" i="1"/>
  <c r="Q10" i="1"/>
  <c r="Q7" i="1"/>
  <c r="O10" i="1"/>
  <c r="O16" i="1"/>
  <c r="O22" i="1"/>
  <c r="O13" i="12" l="1"/>
  <c r="P13" i="12" s="1"/>
  <c r="N13" i="1"/>
  <c r="O13" i="1" s="1"/>
  <c r="T13" i="12"/>
  <c r="P22" i="9"/>
  <c r="N22" i="9"/>
  <c r="O22" i="9" s="1"/>
  <c r="P19" i="9"/>
  <c r="N19" i="9"/>
  <c r="O19" i="9" s="1"/>
  <c r="P16" i="9"/>
  <c r="N16" i="9"/>
  <c r="O16" i="9" s="1"/>
  <c r="P13" i="9"/>
  <c r="N13" i="9"/>
  <c r="O13" i="9" s="1"/>
  <c r="P10" i="9"/>
  <c r="N10" i="9"/>
  <c r="O10" i="9" s="1"/>
  <c r="P7" i="9"/>
  <c r="N7" i="9"/>
  <c r="O7" i="9" s="1"/>
  <c r="P4" i="9"/>
  <c r="Q7" i="7"/>
  <c r="Q10" i="7"/>
  <c r="Q13" i="7"/>
  <c r="Q16" i="7"/>
  <c r="Q19" i="7"/>
  <c r="Q22" i="7"/>
  <c r="O22" i="7"/>
  <c r="P22" i="7" s="1"/>
  <c r="O7" i="7"/>
  <c r="P7" i="7" s="1"/>
  <c r="O10" i="7"/>
  <c r="P10" i="7" s="1"/>
  <c r="O13" i="7"/>
  <c r="P13" i="7" s="1"/>
  <c r="O16" i="7"/>
  <c r="P16" i="7" s="1"/>
  <c r="O19" i="7"/>
  <c r="P19" i="7" s="1"/>
  <c r="O10" i="5"/>
  <c r="O13" i="5"/>
  <c r="O16" i="5"/>
  <c r="O19" i="5"/>
  <c r="O22" i="5"/>
  <c r="O7" i="5"/>
  <c r="N22" i="5"/>
  <c r="N19" i="5"/>
  <c r="N16" i="5"/>
  <c r="N13" i="5"/>
  <c r="N10" i="5"/>
  <c r="N7" i="5"/>
  <c r="P7" i="1"/>
  <c r="P10" i="1"/>
  <c r="P13" i="1"/>
  <c r="P16" i="1"/>
  <c r="P19" i="1"/>
  <c r="P22" i="1"/>
</calcChain>
</file>

<file path=xl/sharedStrings.xml><?xml version="1.0" encoding="utf-8"?>
<sst xmlns="http://schemas.openxmlformats.org/spreadsheetml/2006/main" count="280" uniqueCount="77">
  <si>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</si>
  <si>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</si>
  <si>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</si>
  <si>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</si>
  <si>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</si>
  <si>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</si>
  <si>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</si>
  <si>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</si>
  <si>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</si>
  <si>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</si>
  <si>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P_imp_max</t>
  </si>
  <si>
    <t>year_bio_fc.xlsx</t>
  </si>
  <si>
    <t>year_bio.xlsx</t>
  </si>
  <si>
    <t>year_fc.xlsx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</si>
  <si>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</si>
  <si>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</si>
  <si>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</si>
  <si>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</si>
  <si>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</si>
  <si>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</si>
  <si>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</si>
  <si>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</si>
  <si>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</si>
  <si>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</si>
  <si>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</si>
  <si>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</si>
  <si>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</si>
  <si>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</si>
  <si>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</si>
  <si>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</si>
  <si>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</si>
  <si>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building_apartement_year_fc.xlsx</t>
  </si>
  <si>
    <t>building_apartement_2050_year_bio_fc.xlsx</t>
  </si>
  <si>
    <t>building_apartement_2050_year_bio.xlsx</t>
  </si>
  <si>
    <t>building_apartement_2050_year_fc.xlsx</t>
  </si>
  <si>
    <t>building_hospital_2050_year_bio_fc.xlsx</t>
  </si>
  <si>
    <t>building_hospital_2050_year_bio.xlsx</t>
  </si>
  <si>
    <t>building_hospital_2050_year_fc.xlsx</t>
  </si>
  <si>
    <t>building_nursing_2050_year_bio_fc.xlsx</t>
  </si>
  <si>
    <t>building_nursing_2050_year_bio.xlsx</t>
  </si>
  <si>
    <t>building_nursing_2050_year_fc.xlsx</t>
  </si>
  <si>
    <t>building_office_2050_year_bio_fc.xlsx</t>
  </si>
  <si>
    <t>building_office_2050_year_bio.xlsx</t>
  </si>
  <si>
    <t>building_office_2050_year_fc.xlsx</t>
  </si>
  <si>
    <t>building_shop_2050_year_bio_fc.xlsx</t>
  </si>
  <si>
    <t>building_shop_2050_year_bio.xlsx</t>
  </si>
  <si>
    <t>building_shop_2050_year_fc.xlsx</t>
  </si>
  <si>
    <t>building_university_2050_year_bio_fc.xlsx</t>
  </si>
  <si>
    <t>building_university_2050_year_bio.xlsx</t>
  </si>
  <si>
    <t>building_university_2050_year_fc.xlsx</t>
  </si>
  <si>
    <t>Base case</t>
  </si>
  <si>
    <t>Net-benefit</t>
  </si>
  <si>
    <t>Percentage increase</t>
  </si>
  <si>
    <t>Load factor</t>
  </si>
  <si>
    <t>building_nursing_year.xlsx</t>
  </si>
  <si>
    <t>building_university_year.xlsx</t>
  </si>
  <si>
    <t>building_shop_year.xlsx</t>
  </si>
  <si>
    <t>building_office_year.xlsx</t>
  </si>
  <si>
    <t>Base</t>
  </si>
  <si>
    <t>Net benefit</t>
  </si>
  <si>
    <t>Change</t>
  </si>
  <si>
    <t>CF</t>
  </si>
  <si>
    <t>building_hospital_2050_year.xlsx</t>
  </si>
  <si>
    <t>building_nursing_2050_year.xlsx</t>
  </si>
  <si>
    <t>building_university_2050_year.xlsx</t>
  </si>
  <si>
    <t>building_apartement_2050_year.xlsx</t>
  </si>
  <si>
    <t>building_office_2050_year.xlsx</t>
  </si>
  <si>
    <t>building_shop_2050_year.xlsx</t>
  </si>
  <si>
    <t>2050_year_fc.xlsx</t>
  </si>
  <si>
    <t>forced_year_fc.xlsx</t>
  </si>
  <si>
    <t>building_shop_base_year.xlsx</t>
  </si>
  <si>
    <t>building_office_base_year.xlsx</t>
  </si>
  <si>
    <t>building_nursing_base_year.xlsx</t>
  </si>
  <si>
    <t>building_apartement_base_year.xlsx</t>
  </si>
  <si>
    <t>building_university_base_year.xlsx</t>
  </si>
  <si>
    <t>building_hospital_base_year.xlsx</t>
  </si>
  <si>
    <t>base_year.xlsx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</si>
</sst>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3" fillId="0" borderId="0" xfId="0" applyFont="1" applyFill="1"/>
    <xf numFmtId="0" fontId="4" fillId="0" borderId="0" xfId="0" applyFont="1" applyFill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Evenstad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'! KPI 2050 - 100'!$S$4</c:f>
              <c:numCache>
                <c:formatCode>General</c:formatCode>
                <c:ptCount val="1"/>
                <c:pt idx="0">
                  <c:v>1.1679999999999999</c:v>
                </c:pt>
              </c:numCache>
            </c:numRef>
          </c:xVal>
          <c:yVal>
            <c:numRef>
              <c:f>'! KPI 2050 - 100'!$T$4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D-49AE-ABE0-CB1825D7E2F4}"/>
            </c:ext>
          </c:extLst>
        </c:ser>
        <c:ser>
          <c:idx val="1"/>
          <c:order val="1"/>
          <c:tx>
            <c:v>Apartment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'! KPI 2050 - 100'!$S$5</c:f>
              <c:numCache>
                <c:formatCode>General</c:formatCode>
                <c:ptCount val="1"/>
                <c:pt idx="0">
                  <c:v>2.4580000000000002</c:v>
                </c:pt>
              </c:numCache>
            </c:numRef>
          </c:xVal>
          <c:yVal>
            <c:numRef>
              <c:f>'! KPI 2050 - 100'!$T$5</c:f>
              <c:numCache>
                <c:formatCode>General</c:formatCode>
                <c:ptCount val="1"/>
                <c:pt idx="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BD-49AE-ABE0-CB1825D7E2F4}"/>
            </c:ext>
          </c:extLst>
        </c:ser>
        <c:ser>
          <c:idx val="2"/>
          <c:order val="2"/>
          <c:tx>
            <c:v>Hospital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'! KPI 2050 - 100'!$S$6</c:f>
              <c:numCache>
                <c:formatCode>General</c:formatCode>
                <c:ptCount val="1"/>
                <c:pt idx="0">
                  <c:v>1.107</c:v>
                </c:pt>
              </c:numCache>
            </c:numRef>
          </c:xVal>
          <c:yVal>
            <c:numRef>
              <c:f>'! KPI 2050 - 100'!$T$6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D-49AE-ABE0-CB1825D7E2F4}"/>
            </c:ext>
          </c:extLst>
        </c:ser>
        <c:ser>
          <c:idx val="3"/>
          <c:order val="3"/>
          <c:tx>
            <c:v>Nursing home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'! KPI 2050 - 100'!$S$7</c:f>
              <c:numCache>
                <c:formatCode>General</c:formatCode>
                <c:ptCount val="1"/>
                <c:pt idx="0">
                  <c:v>1.2370000000000001</c:v>
                </c:pt>
              </c:numCache>
            </c:numRef>
          </c:xVal>
          <c:yVal>
            <c:numRef>
              <c:f>'! KPI 2050 - 100'!$T$7</c:f>
              <c:numCache>
                <c:formatCode>General</c:formatCode>
                <c:ptCount val="1"/>
                <c:pt idx="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BD-49AE-ABE0-CB1825D7E2F4}"/>
            </c:ext>
          </c:extLst>
        </c:ser>
        <c:ser>
          <c:idx val="4"/>
          <c:order val="4"/>
          <c:tx>
            <c:v>Office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'! KPI 2050 - 100'!$S$8</c:f>
              <c:numCache>
                <c:formatCode>General</c:formatCode>
                <c:ptCount val="1"/>
                <c:pt idx="0">
                  <c:v>0.41499999999999998</c:v>
                </c:pt>
              </c:numCache>
            </c:numRef>
          </c:xVal>
          <c:yVal>
            <c:numRef>
              <c:f>'! KPI 2050 - 100'!$T$8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D-49AE-ABE0-CB1825D7E2F4}"/>
            </c:ext>
          </c:extLst>
        </c:ser>
        <c:ser>
          <c:idx val="5"/>
          <c:order val="5"/>
          <c:tx>
            <c:v>Shop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'! KPI 2050 - 100'!$S$9</c:f>
              <c:numCache>
                <c:formatCode>General</c:formatCode>
                <c:ptCount val="1"/>
                <c:pt idx="0">
                  <c:v>0.54800000000000004</c:v>
                </c:pt>
              </c:numCache>
            </c:numRef>
          </c:xVal>
          <c:yVal>
            <c:numRef>
              <c:f>'! KPI 2050 - 100'!$T$9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D-49AE-ABE0-CB1825D7E2F4}"/>
            </c:ext>
          </c:extLst>
        </c:ser>
        <c:ser>
          <c:idx val="6"/>
          <c:order val="6"/>
          <c:tx>
            <c:v>University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'! KPI 2050 - 100'!$S$10</c:f>
              <c:numCache>
                <c:formatCode>General</c:formatCode>
                <c:ptCount val="1"/>
                <c:pt idx="0">
                  <c:v>0.63700000000000001</c:v>
                </c:pt>
              </c:numCache>
            </c:numRef>
          </c:xVal>
          <c:yVal>
            <c:numRef>
              <c:f>'! KPI 2050 - 100'!$T$10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D-49AE-ABE0-CB1825D7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36232"/>
        <c:axId val="1223236560"/>
      </c:scatterChart>
      <c:valAx>
        <c:axId val="12232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36560"/>
        <c:crosses val="autoZero"/>
        <c:crossBetween val="midCat"/>
      </c:valAx>
      <c:valAx>
        <c:axId val="12232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Cost</a:t>
                </a:r>
                <a:r>
                  <a:rPr lang="en-GB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reduction [%]</a:t>
                </a:r>
                <a:endParaRPr lang="en-GB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3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09440319607865"/>
          <c:y val="5.5968191142124084E-2"/>
          <c:w val="0.13961085795322403"/>
          <c:h val="0.5737344135626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22</xdr:row>
      <xdr:rowOff>143469</xdr:rowOff>
    </xdr:from>
    <xdr:to>
      <xdr:col>15</xdr:col>
      <xdr:colOff>357188</xdr:colOff>
      <xdr:row>39</xdr:row>
      <xdr:rowOff>29765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B445C-44E1-4807-90F0-0656761E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ADB1-7B49-43A8-A752-060BEC03F49A}">
  <dimension ref="A1:P22"/>
  <sheetViews>
    <sheetView workbookViewId="0">
      <selection activeCell="M31" sqref="M31"/>
    </sheetView>
  </sheetViews>
  <sheetFormatPr defaultRowHeight="14.25" x14ac:dyDescent="0.45"/>
  <cols>
    <col min="15" max="15" width="15.46484375" customWidth="1"/>
  </cols>
  <sheetData>
    <row r="1" spans="1:16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7" t="s">
        <v>50</v>
      </c>
      <c r="N1" s="8" t="s">
        <v>51</v>
      </c>
      <c r="O1" s="8" t="s">
        <v>52</v>
      </c>
      <c r="P1" s="8" t="s">
        <v>53</v>
      </c>
    </row>
    <row r="2" spans="1:16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7"/>
    </row>
    <row r="3" spans="1:16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6" x14ac:dyDescent="0.45">
      <c r="A4" s="2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7"/>
      <c r="P4" t="e">
        <f>'! Total Power 2050 - 100'!E4/(100*'KPI 2050 - 250'!F4)</f>
        <v>#DIV/0!</v>
      </c>
    </row>
    <row r="5" spans="1:16" x14ac:dyDescent="0.45">
      <c r="A5" s="4">
        <v>4</v>
      </c>
      <c r="B5" s="5" t="s">
        <v>32</v>
      </c>
      <c r="C5" s="5">
        <v>150465.71376504039</v>
      </c>
      <c r="D5" s="5">
        <v>2403016.9213480651</v>
      </c>
      <c r="E5" s="5">
        <v>0.90039856040708532</v>
      </c>
      <c r="F5" s="5">
        <v>7716</v>
      </c>
      <c r="G5" s="5">
        <v>2.458630645619444</v>
      </c>
      <c r="H5" s="5">
        <v>3.3894292237442918</v>
      </c>
      <c r="I5" s="5">
        <v>3.9288034246575218E-2</v>
      </c>
      <c r="J5" s="5">
        <v>29922.345166389779</v>
      </c>
      <c r="K5" s="5">
        <v>14035.574617292101</v>
      </c>
      <c r="L5" s="5">
        <v>349.51921956739801</v>
      </c>
      <c r="M5" s="7"/>
    </row>
    <row r="6" spans="1:16" x14ac:dyDescent="0.45">
      <c r="A6" s="4">
        <v>5</v>
      </c>
      <c r="B6" s="5" t="s">
        <v>33</v>
      </c>
      <c r="C6" s="5">
        <v>130062.0151686859</v>
      </c>
      <c r="D6" s="5">
        <v>11197231.913013799</v>
      </c>
      <c r="E6" s="5">
        <v>0.74252180957212932</v>
      </c>
      <c r="F6" s="5">
        <v>0</v>
      </c>
      <c r="G6" s="5">
        <v>2.458630645619444</v>
      </c>
      <c r="H6" s="5">
        <v>3.3894292237442918</v>
      </c>
      <c r="I6" s="5">
        <v>3.9288034246575218E-2</v>
      </c>
      <c r="J6" s="5">
        <v>48735.736293019829</v>
      </c>
      <c r="K6" s="5">
        <v>18730.048566473539</v>
      </c>
      <c r="L6" s="5">
        <v>399.51921956739801</v>
      </c>
      <c r="M6" s="7"/>
    </row>
    <row r="7" spans="1:16" x14ac:dyDescent="0.45">
      <c r="A7" s="4">
        <v>6</v>
      </c>
      <c r="B7" s="5" t="s">
        <v>34</v>
      </c>
      <c r="C7" s="5">
        <v>150105.5800125151</v>
      </c>
      <c r="D7" s="5">
        <v>2401177.6711619911</v>
      </c>
      <c r="E7" s="5">
        <v>0.90048564975237999</v>
      </c>
      <c r="F7" s="5">
        <v>7733</v>
      </c>
      <c r="G7" s="5">
        <v>2.458630645619444</v>
      </c>
      <c r="H7" s="5">
        <v>3.3894292237442918</v>
      </c>
      <c r="I7" s="5">
        <v>3.9288034246575218E-2</v>
      </c>
      <c r="J7" s="5">
        <v>29913.527998434161</v>
      </c>
      <c r="K7" s="5">
        <v>13680.578771358279</v>
      </c>
      <c r="L7" s="5">
        <v>349.51921956739801</v>
      </c>
      <c r="M7" s="7">
        <v>155050.63614805654</v>
      </c>
      <c r="N7">
        <f t="shared" ref="N7:N16" si="0">M7-C7</f>
        <v>4945.0561355414393</v>
      </c>
      <c r="O7" s="10">
        <f>N7/M7</f>
        <v>3.1893168956878368E-2</v>
      </c>
      <c r="P7">
        <f>'! Total Power 2050 - 100'!E7/(100*'KPI 2050 - 250'!F7)</f>
        <v>0.84212094746076516</v>
      </c>
    </row>
    <row r="8" spans="1:16" x14ac:dyDescent="0.45">
      <c r="A8" s="2">
        <v>7</v>
      </c>
      <c r="B8" s="3" t="s">
        <v>35</v>
      </c>
      <c r="C8" s="3">
        <v>278678.4517885822</v>
      </c>
      <c r="D8" s="3">
        <v>26058136.57380861</v>
      </c>
      <c r="E8" s="3">
        <v>0.46763109022461702</v>
      </c>
      <c r="F8" s="3">
        <v>7212</v>
      </c>
      <c r="G8" s="3">
        <v>0.54802875803862994</v>
      </c>
      <c r="H8" s="3">
        <v>3.3894292237442918</v>
      </c>
      <c r="I8" s="3">
        <v>3.9288034246575218E-2</v>
      </c>
      <c r="J8" s="3">
        <v>142515.57105582301</v>
      </c>
      <c r="K8" s="3">
        <v>34539.975738432542</v>
      </c>
      <c r="L8" s="3">
        <v>500.00000000162981</v>
      </c>
      <c r="M8" s="7"/>
      <c r="O8" s="10"/>
    </row>
    <row r="9" spans="1:16" x14ac:dyDescent="0.45">
      <c r="A9" s="2">
        <v>8</v>
      </c>
      <c r="B9" s="3" t="s">
        <v>36</v>
      </c>
      <c r="C9" s="3">
        <v>259517.50452207011</v>
      </c>
      <c r="D9" s="3">
        <v>37062892.895234801</v>
      </c>
      <c r="E9" s="3">
        <v>0.34360454900436033</v>
      </c>
      <c r="F9" s="3">
        <v>0</v>
      </c>
      <c r="G9" s="3">
        <v>0.54802875803862994</v>
      </c>
      <c r="H9" s="3">
        <v>3.3894292237442918</v>
      </c>
      <c r="I9" s="3">
        <v>3.9288034246575218E-2</v>
      </c>
      <c r="J9" s="3">
        <v>172927.9551909843</v>
      </c>
      <c r="K9" s="3">
        <v>33048.976307331628</v>
      </c>
      <c r="L9" s="3">
        <v>500.00000000000182</v>
      </c>
      <c r="M9" s="7"/>
      <c r="O9" s="10"/>
    </row>
    <row r="10" spans="1:16" x14ac:dyDescent="0.45">
      <c r="A10" s="2">
        <v>9</v>
      </c>
      <c r="B10" s="3" t="s">
        <v>37</v>
      </c>
      <c r="C10" s="3">
        <v>278960.70375346782</v>
      </c>
      <c r="D10" s="3">
        <v>26058777.66874814</v>
      </c>
      <c r="E10" s="3">
        <v>0.46759480417274268</v>
      </c>
      <c r="F10" s="3">
        <v>7210</v>
      </c>
      <c r="G10" s="3">
        <v>0.54802875803862994</v>
      </c>
      <c r="H10" s="3">
        <v>3.3894292237442918</v>
      </c>
      <c r="I10" s="3">
        <v>3.9288034246575218E-2</v>
      </c>
      <c r="J10" s="3">
        <v>142515.96409626401</v>
      </c>
      <c r="K10" s="3">
        <v>34827.096218211329</v>
      </c>
      <c r="L10" s="3">
        <v>500</v>
      </c>
      <c r="M10" s="7">
        <v>313374.67780021788</v>
      </c>
      <c r="N10">
        <f t="shared" si="0"/>
        <v>34413.974046750052</v>
      </c>
      <c r="O10" s="10">
        <f t="shared" ref="O10:O22" si="1">N10/M10</f>
        <v>0.10981734161906213</v>
      </c>
      <c r="P10">
        <f>'! Total Power 2050 - 100'!E10/(100*'KPI 2050 - 250'!F10)</f>
        <v>0.98909491754420509</v>
      </c>
    </row>
    <row r="11" spans="1:16" x14ac:dyDescent="0.45">
      <c r="A11" s="4">
        <v>10</v>
      </c>
      <c r="B11" s="5" t="s">
        <v>38</v>
      </c>
      <c r="C11" s="5">
        <v>181552.17712029209</v>
      </c>
      <c r="D11" s="5">
        <v>6197733.6059536235</v>
      </c>
      <c r="E11" s="5">
        <v>0.80477897034850088</v>
      </c>
      <c r="F11" s="5">
        <v>8153</v>
      </c>
      <c r="G11" s="5">
        <v>1.2371358530568799</v>
      </c>
      <c r="H11" s="5">
        <v>3.3894292237442918</v>
      </c>
      <c r="I11" s="5">
        <v>3.9288034246575218E-2</v>
      </c>
      <c r="J11" s="5">
        <v>47185.588275131951</v>
      </c>
      <c r="K11" s="5">
        <v>20196.703921718181</v>
      </c>
      <c r="L11" s="5">
        <v>404.64530576334272</v>
      </c>
      <c r="M11" s="7"/>
      <c r="O11" s="10"/>
    </row>
    <row r="12" spans="1:16" x14ac:dyDescent="0.45">
      <c r="A12" s="4">
        <v>11</v>
      </c>
      <c r="B12" s="5" t="s">
        <v>39</v>
      </c>
      <c r="C12" s="5">
        <v>163103.19407709251</v>
      </c>
      <c r="D12" s="5">
        <v>18281994.392518379</v>
      </c>
      <c r="E12" s="5">
        <v>0.57860908902178321</v>
      </c>
      <c r="F12" s="5">
        <v>0</v>
      </c>
      <c r="G12" s="5">
        <v>1.2371358530568799</v>
      </c>
      <c r="H12" s="5">
        <v>3.3894292237442918</v>
      </c>
      <c r="I12" s="5">
        <v>3.9288034246575218E-2</v>
      </c>
      <c r="J12" s="5">
        <v>81473.820183047399</v>
      </c>
      <c r="K12" s="5">
        <v>20247.735029868349</v>
      </c>
      <c r="L12" s="5">
        <v>424.39396538954259</v>
      </c>
      <c r="M12" s="7"/>
      <c r="O12" s="10"/>
    </row>
    <row r="13" spans="1:16" x14ac:dyDescent="0.45">
      <c r="A13" s="4">
        <v>12</v>
      </c>
      <c r="B13" s="5" t="s">
        <v>40</v>
      </c>
      <c r="C13" s="5">
        <v>182394.47928771161</v>
      </c>
      <c r="D13" s="5">
        <v>6199564.3881413015</v>
      </c>
      <c r="E13" s="5">
        <v>0.80471475032893724</v>
      </c>
      <c r="F13" s="5">
        <v>8154</v>
      </c>
      <c r="G13" s="5">
        <v>1.2371358530568799</v>
      </c>
      <c r="H13" s="5">
        <v>3.3894292237442918</v>
      </c>
      <c r="I13" s="5">
        <v>3.9288034246575218E-2</v>
      </c>
      <c r="J13" s="5">
        <v>47186.128408066768</v>
      </c>
      <c r="K13" s="5">
        <v>21044.351327024331</v>
      </c>
      <c r="L13" s="5">
        <v>404.64530576334272</v>
      </c>
      <c r="M13" s="7">
        <v>194405.83495452098</v>
      </c>
      <c r="N13">
        <f t="shared" si="0"/>
        <v>12011.355666809366</v>
      </c>
      <c r="O13" s="10">
        <f t="shared" si="1"/>
        <v>6.1784954497992747E-2</v>
      </c>
      <c r="P13">
        <f>'! Total Power 2050 - 100'!E13/(100*'KPI 2050 - 250'!F13)</f>
        <v>0.92675246044022375</v>
      </c>
    </row>
    <row r="14" spans="1:16" x14ac:dyDescent="0.45">
      <c r="A14" s="2">
        <v>13</v>
      </c>
      <c r="B14" s="3" t="s">
        <v>41</v>
      </c>
      <c r="C14" s="3">
        <v>327299.20808181522</v>
      </c>
      <c r="D14" s="3">
        <v>38045396.339100108</v>
      </c>
      <c r="E14" s="3">
        <v>0.37891962685493519</v>
      </c>
      <c r="F14" s="3">
        <v>6893</v>
      </c>
      <c r="G14" s="3">
        <v>0.41515407137377719</v>
      </c>
      <c r="H14" s="3">
        <v>3.3894292237442918</v>
      </c>
      <c r="I14" s="3">
        <v>3.9288034246575218E-2</v>
      </c>
      <c r="J14" s="3">
        <v>192350.73476775471</v>
      </c>
      <c r="K14" s="3">
        <v>34987.815655816208</v>
      </c>
      <c r="L14" s="3">
        <v>500.00000000052529</v>
      </c>
      <c r="M14" s="7"/>
      <c r="O14" s="10"/>
    </row>
    <row r="15" spans="1:16" x14ac:dyDescent="0.45">
      <c r="A15" s="2">
        <v>14</v>
      </c>
      <c r="B15" s="3" t="s">
        <v>42</v>
      </c>
      <c r="C15" s="3">
        <v>307734.58917538752</v>
      </c>
      <c r="D15" s="3">
        <v>48758874.446739353</v>
      </c>
      <c r="E15" s="3">
        <v>0.27949331272036332</v>
      </c>
      <c r="F15" s="3">
        <v>0</v>
      </c>
      <c r="G15" s="3">
        <v>0.41515407137377719</v>
      </c>
      <c r="H15" s="3">
        <v>3.3894292237442918</v>
      </c>
      <c r="I15" s="3">
        <v>3.9288034246575218E-2</v>
      </c>
      <c r="J15" s="3">
        <v>221731.63111411681</v>
      </c>
      <c r="K15" s="3">
        <v>33375.925074055041</v>
      </c>
      <c r="L15" s="3">
        <v>500</v>
      </c>
      <c r="M15" s="7"/>
      <c r="O15" s="10"/>
    </row>
    <row r="16" spans="1:16" x14ac:dyDescent="0.45">
      <c r="A16" s="2">
        <v>15</v>
      </c>
      <c r="B16" s="3" t="s">
        <v>43</v>
      </c>
      <c r="C16" s="3">
        <v>327487.95205600368</v>
      </c>
      <c r="D16" s="3">
        <v>38087440.033212848</v>
      </c>
      <c r="E16" s="3">
        <v>0.37872676332753868</v>
      </c>
      <c r="F16" s="3">
        <v>6905</v>
      </c>
      <c r="G16" s="3">
        <v>0.41515407137377719</v>
      </c>
      <c r="H16" s="3">
        <v>3.3894292237442918</v>
      </c>
      <c r="I16" s="3">
        <v>3.9288034246575218E-2</v>
      </c>
      <c r="J16" s="3">
        <v>192670.62141553071</v>
      </c>
      <c r="K16" s="3">
        <v>34873.933967671488</v>
      </c>
      <c r="L16" s="3">
        <v>500.00000000000011</v>
      </c>
      <c r="M16" s="7">
        <v>232354.402603305</v>
      </c>
      <c r="N16">
        <f t="shared" si="0"/>
        <v>-95133.549452698673</v>
      </c>
      <c r="O16" s="10">
        <f t="shared" si="1"/>
        <v>-0.40943295408574065</v>
      </c>
      <c r="P16">
        <f>'! Total Power 2050 - 100'!E16/(100*'KPI 2050 - 250'!F16)</f>
        <v>0.96435582150724342</v>
      </c>
    </row>
    <row r="17" spans="1:16" x14ac:dyDescent="0.45">
      <c r="A17" s="4">
        <v>16</v>
      </c>
      <c r="B17" s="5" t="s">
        <v>44</v>
      </c>
      <c r="C17" s="5">
        <v>278678.4517885822</v>
      </c>
      <c r="D17" s="5">
        <v>26058136.57380861</v>
      </c>
      <c r="E17" s="5">
        <v>0.46763109022461702</v>
      </c>
      <c r="F17" s="5">
        <v>7212</v>
      </c>
      <c r="G17" s="5">
        <v>0.54802875803862994</v>
      </c>
      <c r="H17" s="5">
        <v>3.3894292237442918</v>
      </c>
      <c r="I17" s="5">
        <v>3.9288034246575218E-2</v>
      </c>
      <c r="J17" s="5">
        <v>142515.57105582301</v>
      </c>
      <c r="K17" s="5">
        <v>34539.975738432542</v>
      </c>
      <c r="L17" s="5">
        <v>500.00000000162981</v>
      </c>
      <c r="M17" s="7"/>
      <c r="O17" s="10"/>
    </row>
    <row r="18" spans="1:16" x14ac:dyDescent="0.45">
      <c r="A18" s="4">
        <v>17</v>
      </c>
      <c r="B18" s="5" t="s">
        <v>45</v>
      </c>
      <c r="C18" s="5">
        <v>259517.50452207011</v>
      </c>
      <c r="D18" s="5">
        <v>37062892.895234801</v>
      </c>
      <c r="E18" s="5">
        <v>0.34360454900436033</v>
      </c>
      <c r="F18" s="5">
        <v>0</v>
      </c>
      <c r="G18" s="5">
        <v>0.54802875803862994</v>
      </c>
      <c r="H18" s="5">
        <v>3.3894292237442918</v>
      </c>
      <c r="I18" s="5">
        <v>3.9288034246575218E-2</v>
      </c>
      <c r="J18" s="5">
        <v>172927.9551909843</v>
      </c>
      <c r="K18" s="5">
        <v>33048.976307331628</v>
      </c>
      <c r="L18" s="5">
        <v>500.00000000000182</v>
      </c>
      <c r="M18" s="7"/>
      <c r="O18" s="10"/>
    </row>
    <row r="19" spans="1:16" x14ac:dyDescent="0.45">
      <c r="A19" s="4">
        <v>18</v>
      </c>
      <c r="B19" s="5" t="s">
        <v>46</v>
      </c>
      <c r="C19" s="5">
        <v>278960.70375346782</v>
      </c>
      <c r="D19" s="5">
        <v>26058777.66874814</v>
      </c>
      <c r="E19" s="5">
        <v>0.46759480417274268</v>
      </c>
      <c r="F19" s="5">
        <v>7210</v>
      </c>
      <c r="G19" s="5">
        <v>0.54802875803862994</v>
      </c>
      <c r="H19" s="5">
        <v>3.3894292237442918</v>
      </c>
      <c r="I19" s="5">
        <v>3.9288034246575218E-2</v>
      </c>
      <c r="J19" s="5">
        <v>142515.96409626401</v>
      </c>
      <c r="K19" s="5">
        <v>34827.096218211329</v>
      </c>
      <c r="L19" s="5">
        <v>500</v>
      </c>
      <c r="M19" s="7">
        <v>313374.67780021788</v>
      </c>
      <c r="N19">
        <f>M19-C19</f>
        <v>34413.974046750052</v>
      </c>
      <c r="O19" s="10">
        <f t="shared" si="1"/>
        <v>0.10981734161906213</v>
      </c>
      <c r="P19">
        <f>'! Total Power 2050 - 100'!E19/(100*'KPI 2050 - 250'!F19)</f>
        <v>0.94665245707355472</v>
      </c>
    </row>
    <row r="20" spans="1:16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7"/>
      <c r="O20" s="10"/>
    </row>
    <row r="21" spans="1:16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"/>
      <c r="O21" s="10"/>
    </row>
    <row r="22" spans="1:16" x14ac:dyDescent="0.45">
      <c r="A22" s="2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7">
        <v>232354.402603305</v>
      </c>
      <c r="N22">
        <f t="shared" ref="N22" si="2">M22-C22</f>
        <v>232354.402603305</v>
      </c>
      <c r="O22" s="10">
        <f t="shared" ref="O22" si="3">N22/M22</f>
        <v>1</v>
      </c>
      <c r="P22" t="e">
        <f>'! Total Power 2050 - 100'!E22/(100*'KPI 2050 - 250'!F22)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79D6-ED1F-4C90-82AF-257DAB473FB2}">
  <dimension ref="A1:S22"/>
  <sheetViews>
    <sheetView workbookViewId="0">
      <selection activeCell="I29" sqref="I29"/>
    </sheetView>
  </sheetViews>
  <sheetFormatPr defaultRowHeight="14.25" x14ac:dyDescent="0.45"/>
  <sheetData>
    <row r="1" spans="1:19" x14ac:dyDescent="0.45"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2">
        <v>3</v>
      </c>
      <c r="B4" s="3" t="s">
        <v>76</v>
      </c>
      <c r="C4" s="3">
        <v>902809.20904742589</v>
      </c>
      <c r="D4" s="3">
        <v>62785.686899999913</v>
      </c>
      <c r="E4" s="3">
        <v>0</v>
      </c>
      <c r="F4" s="3">
        <v>0</v>
      </c>
      <c r="G4" s="3">
        <v>1556129.1821867491</v>
      </c>
      <c r="H4" s="3">
        <v>1.8058443629342949E-11</v>
      </c>
      <c r="I4" s="3">
        <v>713151.735993654</v>
      </c>
      <c r="J4" s="3">
        <v>59078.480913342602</v>
      </c>
      <c r="K4" s="3">
        <v>56124.556867674968</v>
      </c>
      <c r="L4" s="3">
        <v>1054488.44582002</v>
      </c>
      <c r="M4" s="3">
        <v>42224.726767999877</v>
      </c>
      <c r="N4" s="3">
        <v>0</v>
      </c>
      <c r="O4" s="3">
        <v>0</v>
      </c>
      <c r="P4" s="3">
        <v>304009.04685237439</v>
      </c>
      <c r="Q4" s="3">
        <v>0</v>
      </c>
      <c r="R4" s="3">
        <v>97941.275880175075</v>
      </c>
      <c r="S4" s="3">
        <v>93044.212086166328</v>
      </c>
    </row>
    <row r="5" spans="1:19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45">
      <c r="A7" s="4">
        <v>6</v>
      </c>
      <c r="B7" s="5" t="s">
        <v>73</v>
      </c>
      <c r="C7" s="5">
        <v>428886.0875920665</v>
      </c>
      <c r="D7" s="5">
        <v>62785.686899999913</v>
      </c>
      <c r="E7" s="5">
        <v>0</v>
      </c>
      <c r="F7" s="5">
        <v>0</v>
      </c>
      <c r="G7" s="5">
        <v>1084482.0985068069</v>
      </c>
      <c r="H7" s="5">
        <v>1.5238921236004899E-11</v>
      </c>
      <c r="I7" s="5">
        <v>715637.13010431663</v>
      </c>
      <c r="J7" s="5">
        <v>54891.354208578312</v>
      </c>
      <c r="K7" s="5">
        <v>52146.786498149137</v>
      </c>
      <c r="L7" s="5">
        <v>1054472.47843368</v>
      </c>
      <c r="M7" s="5">
        <v>42224.726767999877</v>
      </c>
      <c r="N7" s="5">
        <v>0</v>
      </c>
      <c r="O7" s="5">
        <v>0</v>
      </c>
      <c r="P7" s="5">
        <v>301546.60663835559</v>
      </c>
      <c r="Q7" s="5">
        <v>0</v>
      </c>
      <c r="R7" s="5">
        <v>98719.70153995548</v>
      </c>
      <c r="S7" s="5">
        <v>93783.716462957731</v>
      </c>
    </row>
    <row r="8" spans="1:19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45">
      <c r="A10" s="2">
        <v>9</v>
      </c>
      <c r="B10" s="3" t="s">
        <v>75</v>
      </c>
      <c r="C10" s="3">
        <v>951986.99868937314</v>
      </c>
      <c r="D10" s="3">
        <v>62785.686899999913</v>
      </c>
      <c r="E10" s="3">
        <v>0</v>
      </c>
      <c r="F10" s="3">
        <v>0</v>
      </c>
      <c r="G10" s="3">
        <v>1620841.9392041769</v>
      </c>
      <c r="H10" s="3">
        <v>2.0207835405017249E-11</v>
      </c>
      <c r="I10" s="3">
        <v>728683.77860974334</v>
      </c>
      <c r="J10" s="3">
        <v>59136.976100806431</v>
      </c>
      <c r="K10" s="3">
        <v>56180.127295765662</v>
      </c>
      <c r="L10" s="3">
        <v>1054453.0839239969</v>
      </c>
      <c r="M10" s="3">
        <v>42224.726767999877</v>
      </c>
      <c r="N10" s="3">
        <v>0</v>
      </c>
      <c r="O10" s="3">
        <v>0</v>
      </c>
      <c r="P10" s="3">
        <v>288373.91650459229</v>
      </c>
      <c r="Q10" s="3">
        <v>0</v>
      </c>
      <c r="R10" s="3">
        <v>96586.759166833159</v>
      </c>
      <c r="S10" s="3">
        <v>91757.421208491636</v>
      </c>
    </row>
    <row r="11" spans="1:19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45">
      <c r="A13" s="4">
        <v>12</v>
      </c>
      <c r="B13" s="5" t="s">
        <v>72</v>
      </c>
      <c r="C13" s="5">
        <v>852337.41233193455</v>
      </c>
      <c r="D13" s="5">
        <v>62785.686899999913</v>
      </c>
      <c r="E13" s="5">
        <v>0</v>
      </c>
      <c r="F13" s="5">
        <v>0</v>
      </c>
      <c r="G13" s="5">
        <v>1497771.066653976</v>
      </c>
      <c r="H13" s="5">
        <v>1.810462890716735E-11</v>
      </c>
      <c r="I13" s="5">
        <v>705265.81409794325</v>
      </c>
      <c r="J13" s="5">
        <v>59070.542482295154</v>
      </c>
      <c r="K13" s="5">
        <v>56117.015358179902</v>
      </c>
      <c r="L13" s="5">
        <v>1054457.1716975609</v>
      </c>
      <c r="M13" s="5">
        <v>42224.726767999877</v>
      </c>
      <c r="N13" s="5">
        <v>0</v>
      </c>
      <c r="O13" s="5">
        <v>0</v>
      </c>
      <c r="P13" s="5">
        <v>312002.71384299587</v>
      </c>
      <c r="Q13" s="5">
        <v>0</v>
      </c>
      <c r="R13" s="5">
        <v>100721.66022765241</v>
      </c>
      <c r="S13" s="5">
        <v>95685.577216269681</v>
      </c>
    </row>
    <row r="14" spans="1:19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45">
      <c r="A16" s="2">
        <v>15</v>
      </c>
      <c r="B16" s="3" t="s">
        <v>71</v>
      </c>
      <c r="C16" s="3">
        <v>2539930.7748489808</v>
      </c>
      <c r="D16" s="3">
        <v>62785.686899999913</v>
      </c>
      <c r="E16" s="3">
        <v>0</v>
      </c>
      <c r="F16" s="3">
        <v>0</v>
      </c>
      <c r="G16" s="3">
        <v>3116720.313094005</v>
      </c>
      <c r="H16" s="3">
        <v>1.7223555914824829E-11</v>
      </c>
      <c r="I16" s="3">
        <v>636635.39089164615</v>
      </c>
      <c r="J16" s="3">
        <v>58796.685066768398</v>
      </c>
      <c r="K16" s="3">
        <v>55856.850813429657</v>
      </c>
      <c r="L16" s="3">
        <v>1054462.6021861071</v>
      </c>
      <c r="M16" s="3">
        <v>42224.726767999877</v>
      </c>
      <c r="N16" s="3">
        <v>0</v>
      </c>
      <c r="O16" s="3">
        <v>0</v>
      </c>
      <c r="P16" s="3">
        <v>380324.77811960393</v>
      </c>
      <c r="Q16" s="3">
        <v>0</v>
      </c>
      <c r="R16" s="3">
        <v>94445.871862772969</v>
      </c>
      <c r="S16" s="3">
        <v>89723.578269634207</v>
      </c>
    </row>
    <row r="17" spans="1:19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45">
      <c r="A19" s="4">
        <v>18</v>
      </c>
      <c r="B19" s="5" t="s">
        <v>70</v>
      </c>
      <c r="C19" s="5">
        <v>1924099.917593949</v>
      </c>
      <c r="D19" s="5">
        <v>62785.686899999913</v>
      </c>
      <c r="E19" s="5">
        <v>0</v>
      </c>
      <c r="F19" s="5">
        <v>0</v>
      </c>
      <c r="G19" s="5">
        <v>2536171.281109056</v>
      </c>
      <c r="H19" s="5">
        <v>2.0250467969162859E-11</v>
      </c>
      <c r="I19" s="5">
        <v>671875.09235236526</v>
      </c>
      <c r="J19" s="5">
        <v>59639.161255610328</v>
      </c>
      <c r="K19" s="5">
        <v>56657.203192829227</v>
      </c>
      <c r="L19" s="5">
        <v>1054462.0881812421</v>
      </c>
      <c r="M19" s="5">
        <v>42224.726767999877</v>
      </c>
      <c r="N19" s="5">
        <v>0</v>
      </c>
      <c r="O19" s="5">
        <v>0</v>
      </c>
      <c r="P19" s="5">
        <v>345719.8674385146</v>
      </c>
      <c r="Q19" s="5">
        <v>0</v>
      </c>
      <c r="R19" s="5">
        <v>107151.96755245781</v>
      </c>
      <c r="S19" s="5">
        <v>101794.3691748347</v>
      </c>
    </row>
    <row r="20" spans="1:19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45">
      <c r="A22" s="2">
        <v>21</v>
      </c>
      <c r="B22" s="3" t="s">
        <v>74</v>
      </c>
      <c r="C22" s="3">
        <v>1654120.273443921</v>
      </c>
      <c r="D22" s="3">
        <v>62785.686899999913</v>
      </c>
      <c r="E22" s="3">
        <v>0</v>
      </c>
      <c r="F22" s="3">
        <v>0</v>
      </c>
      <c r="G22" s="3">
        <v>2312165.2137002661</v>
      </c>
      <c r="H22" s="3">
        <v>2.297895207448164E-11</v>
      </c>
      <c r="I22" s="3">
        <v>717861.46510048653</v>
      </c>
      <c r="J22" s="3">
        <v>59383.241116353747</v>
      </c>
      <c r="K22" s="3">
        <v>56414.079060535703</v>
      </c>
      <c r="L22" s="3">
        <v>1054459.3378055019</v>
      </c>
      <c r="M22" s="3">
        <v>42224.726767999877</v>
      </c>
      <c r="N22" s="3">
        <v>0</v>
      </c>
      <c r="O22" s="3">
        <v>0</v>
      </c>
      <c r="P22" s="3">
        <v>299316.06449066458</v>
      </c>
      <c r="Q22" s="3">
        <v>0</v>
      </c>
      <c r="R22" s="3">
        <v>98858.371073095317</v>
      </c>
      <c r="S22" s="3">
        <v>93915.452519440587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828-A9D4-4776-A38F-99E9FB008E8A}">
  <dimension ref="A1:S22"/>
  <sheetViews>
    <sheetView workbookViewId="0">
      <selection activeCell="P25" sqref="P25"/>
    </sheetView>
  </sheetViews>
  <sheetFormatPr defaultRowHeight="14.25" x14ac:dyDescent="0.45"/>
  <sheetData>
    <row r="1" spans="1:19" x14ac:dyDescent="0.45"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2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45">
      <c r="A5" s="4">
        <v>4</v>
      </c>
      <c r="B5" s="5" t="s">
        <v>32</v>
      </c>
      <c r="C5" s="5">
        <v>428886.0875920665</v>
      </c>
      <c r="D5" s="5">
        <v>62785.686899999913</v>
      </c>
      <c r="E5" s="5">
        <v>651232.4298589112</v>
      </c>
      <c r="F5" s="5">
        <v>0</v>
      </c>
      <c r="G5" s="5">
        <v>115246.84139114369</v>
      </c>
      <c r="H5" s="5">
        <v>1253.8173832155701</v>
      </c>
      <c r="I5" s="5">
        <v>397003.30462494062</v>
      </c>
      <c r="J5" s="5">
        <v>42434.970999230667</v>
      </c>
      <c r="K5" s="5">
        <v>40313.222449336063</v>
      </c>
      <c r="L5" s="5">
        <v>1054472.47843368</v>
      </c>
      <c r="M5" s="5">
        <v>42224.726767999877</v>
      </c>
      <c r="N5" s="5">
        <v>586109.18687302072</v>
      </c>
      <c r="O5" s="5">
        <v>0</v>
      </c>
      <c r="P5" s="5">
        <v>32497.80721750225</v>
      </c>
      <c r="Q5" s="5">
        <v>0</v>
      </c>
      <c r="R5" s="5">
        <v>67250.940994973731</v>
      </c>
      <c r="S5" s="5">
        <v>63888.393945233947</v>
      </c>
    </row>
    <row r="6" spans="1:19" x14ac:dyDescent="0.45">
      <c r="A6" s="4">
        <v>5</v>
      </c>
      <c r="B6" s="5" t="s">
        <v>33</v>
      </c>
      <c r="C6" s="5">
        <v>428886.0875920665</v>
      </c>
      <c r="D6" s="5">
        <v>62785.686899999913</v>
      </c>
      <c r="E6" s="5">
        <v>0</v>
      </c>
      <c r="F6" s="5">
        <v>287117.45640422049</v>
      </c>
      <c r="G6" s="5">
        <v>319420.87276458828</v>
      </c>
      <c r="H6" s="5">
        <v>3.765727313309597E-12</v>
      </c>
      <c r="I6" s="5">
        <v>237989.83034008011</v>
      </c>
      <c r="J6" s="5">
        <v>48961.962733483371</v>
      </c>
      <c r="K6" s="5">
        <v>46513.864596809413</v>
      </c>
      <c r="L6" s="5">
        <v>1054472.47843368</v>
      </c>
      <c r="M6" s="5">
        <v>42224.726767999877</v>
      </c>
      <c r="N6" s="5">
        <v>0</v>
      </c>
      <c r="O6" s="5">
        <v>717793.64101055101</v>
      </c>
      <c r="P6" s="5">
        <v>62511.606571401942</v>
      </c>
      <c r="Q6" s="5">
        <v>0</v>
      </c>
      <c r="R6" s="5">
        <v>120946.5251271008</v>
      </c>
      <c r="S6" s="5">
        <v>114899.19887074579</v>
      </c>
    </row>
    <row r="7" spans="1:19" x14ac:dyDescent="0.45">
      <c r="A7" s="4">
        <v>6</v>
      </c>
      <c r="B7" s="5" t="s">
        <v>34</v>
      </c>
      <c r="C7" s="5">
        <v>428886.0875920665</v>
      </c>
      <c r="D7" s="5">
        <v>62785.686899999913</v>
      </c>
      <c r="E7" s="5">
        <v>651253.26728615339</v>
      </c>
      <c r="F7" s="5">
        <v>0</v>
      </c>
      <c r="G7" s="5">
        <v>115117.6566648422</v>
      </c>
      <c r="H7" s="5">
        <v>1208.690678337483</v>
      </c>
      <c r="I7" s="5">
        <v>396630.33734062401</v>
      </c>
      <c r="J7" s="5">
        <v>48629.904799567543</v>
      </c>
      <c r="K7" s="5">
        <v>46198.409559589069</v>
      </c>
      <c r="L7" s="5">
        <v>1054472.47843368</v>
      </c>
      <c r="M7" s="5">
        <v>42224.726767999877</v>
      </c>
      <c r="N7" s="5">
        <v>586127.94055753748</v>
      </c>
      <c r="O7" s="5">
        <v>0</v>
      </c>
      <c r="P7" s="5">
        <v>32497.80721745138</v>
      </c>
      <c r="Q7" s="5">
        <v>0</v>
      </c>
      <c r="R7" s="5">
        <v>60166.668998717942</v>
      </c>
      <c r="S7" s="5">
        <v>57158.335548782263</v>
      </c>
    </row>
    <row r="8" spans="1:19" x14ac:dyDescent="0.45">
      <c r="A8" s="2">
        <v>7</v>
      </c>
      <c r="B8" s="3" t="s">
        <v>35</v>
      </c>
      <c r="C8" s="3">
        <v>1924099.917593949</v>
      </c>
      <c r="D8" s="3">
        <v>62785.686899999913</v>
      </c>
      <c r="E8" s="3">
        <v>682471.35715732886</v>
      </c>
      <c r="F8" s="3">
        <v>-3.4014041036075401E-7</v>
      </c>
      <c r="G8" s="3">
        <v>1462449.4881531859</v>
      </c>
      <c r="H8" s="3">
        <v>4.7328065423025174E-10</v>
      </c>
      <c r="I8" s="3">
        <v>280681.98336438811</v>
      </c>
      <c r="J8" s="3">
        <v>58492.625029313087</v>
      </c>
      <c r="K8" s="3">
        <v>55567.993777629847</v>
      </c>
      <c r="L8" s="3">
        <v>1054462.0881812421</v>
      </c>
      <c r="M8" s="3">
        <v>42224.726767999877</v>
      </c>
      <c r="N8" s="3">
        <v>614224.22144159931</v>
      </c>
      <c r="O8" s="3">
        <v>-8.5035102590188664E-7</v>
      </c>
      <c r="P8" s="3">
        <v>123244.31955973071</v>
      </c>
      <c r="Q8" s="3">
        <v>0</v>
      </c>
      <c r="R8" s="3">
        <v>118263.2589769616</v>
      </c>
      <c r="S8" s="3">
        <v>112350.09602782151</v>
      </c>
    </row>
    <row r="9" spans="1:19" x14ac:dyDescent="0.45">
      <c r="A9" s="2">
        <v>8</v>
      </c>
      <c r="B9" s="3" t="s">
        <v>36</v>
      </c>
      <c r="C9" s="3">
        <v>1924099.917593949</v>
      </c>
      <c r="D9" s="3">
        <v>62785.686899999913</v>
      </c>
      <c r="E9" s="3">
        <v>0</v>
      </c>
      <c r="F9" s="3">
        <v>264940.8156709997</v>
      </c>
      <c r="G9" s="3">
        <v>1843681.023194608</v>
      </c>
      <c r="H9" s="3">
        <v>-2.4191779346277081E-7</v>
      </c>
      <c r="I9" s="3">
        <v>244338.84318193351</v>
      </c>
      <c r="J9" s="3">
        <v>59375.299800152417</v>
      </c>
      <c r="K9" s="3">
        <v>56406.534810144287</v>
      </c>
      <c r="L9" s="3">
        <v>1054462.0881812421</v>
      </c>
      <c r="M9" s="3">
        <v>42224.726767999877</v>
      </c>
      <c r="N9" s="3">
        <v>0</v>
      </c>
      <c r="O9" s="3">
        <v>662352.03917749925</v>
      </c>
      <c r="P9" s="3">
        <v>111433.5279046756</v>
      </c>
      <c r="Q9" s="3">
        <v>0</v>
      </c>
      <c r="R9" s="3">
        <v>117740.9770169737</v>
      </c>
      <c r="S9" s="3">
        <v>111853.92816612319</v>
      </c>
    </row>
    <row r="10" spans="1:19" x14ac:dyDescent="0.45">
      <c r="A10" s="2">
        <v>9</v>
      </c>
      <c r="B10" s="3" t="s">
        <v>37</v>
      </c>
      <c r="C10" s="3">
        <v>1924099.917593949</v>
      </c>
      <c r="D10" s="3">
        <v>62785.686899999913</v>
      </c>
      <c r="E10" s="3">
        <v>682419.2677581124</v>
      </c>
      <c r="F10" s="3">
        <v>0</v>
      </c>
      <c r="G10" s="3">
        <v>1462419.7298506559</v>
      </c>
      <c r="H10" s="3">
        <v>5.1727511163335294E-12</v>
      </c>
      <c r="I10" s="3">
        <v>280600.37326685683</v>
      </c>
      <c r="J10" s="3">
        <v>58487.872960211229</v>
      </c>
      <c r="K10" s="3">
        <v>55563.479312200128</v>
      </c>
      <c r="L10" s="3">
        <v>1054462.0881812421</v>
      </c>
      <c r="M10" s="3">
        <v>42224.726767999877</v>
      </c>
      <c r="N10" s="3">
        <v>614177.34098230093</v>
      </c>
      <c r="O10" s="3">
        <v>0</v>
      </c>
      <c r="P10" s="3">
        <v>123382.1581177128</v>
      </c>
      <c r="Q10" s="3">
        <v>0</v>
      </c>
      <c r="R10" s="3">
        <v>118450.2190723166</v>
      </c>
      <c r="S10" s="3">
        <v>112527.7081187002</v>
      </c>
    </row>
    <row r="11" spans="1:19" x14ac:dyDescent="0.45">
      <c r="A11" s="4">
        <v>10</v>
      </c>
      <c r="B11" s="5" t="s">
        <v>41</v>
      </c>
      <c r="C11" s="5">
        <v>2539930.7748489808</v>
      </c>
      <c r="D11" s="5">
        <v>62785.686899999913</v>
      </c>
      <c r="E11" s="5">
        <v>666015.10852900392</v>
      </c>
      <c r="F11" s="5">
        <v>0</v>
      </c>
      <c r="G11" s="5">
        <v>2109815.9348656</v>
      </c>
      <c r="H11" s="5">
        <v>5.5305275415615022E-8</v>
      </c>
      <c r="I11" s="5">
        <v>295717.25892721582</v>
      </c>
      <c r="J11" s="5">
        <v>59373.930366784902</v>
      </c>
      <c r="K11" s="5">
        <v>56405.233848453368</v>
      </c>
      <c r="L11" s="5">
        <v>1054462.6021861071</v>
      </c>
      <c r="M11" s="5">
        <v>42224.726767999877</v>
      </c>
      <c r="N11" s="5">
        <v>599413.59767610359</v>
      </c>
      <c r="O11" s="5">
        <v>0</v>
      </c>
      <c r="P11" s="5">
        <v>122591.24497350209</v>
      </c>
      <c r="Q11" s="5">
        <v>0</v>
      </c>
      <c r="R11" s="5">
        <v>109684.5231705562</v>
      </c>
      <c r="S11" s="5">
        <v>104200.2970120511</v>
      </c>
    </row>
    <row r="12" spans="1:19" x14ac:dyDescent="0.45">
      <c r="A12" s="4">
        <v>11</v>
      </c>
      <c r="B12" s="5" t="s">
        <v>42</v>
      </c>
      <c r="C12" s="5">
        <v>2539930.7748489808</v>
      </c>
      <c r="D12" s="5">
        <v>62785.686899999913</v>
      </c>
      <c r="E12" s="5">
        <v>0</v>
      </c>
      <c r="F12" s="5">
        <v>259359.28653632969</v>
      </c>
      <c r="G12" s="5">
        <v>2478286.324666644</v>
      </c>
      <c r="H12" s="5">
        <v>4.4497738826976266E-12</v>
      </c>
      <c r="I12" s="5">
        <v>257514.5482404207</v>
      </c>
      <c r="J12" s="5">
        <v>59719.500270827717</v>
      </c>
      <c r="K12" s="5">
        <v>56733.525257285874</v>
      </c>
      <c r="L12" s="5">
        <v>1054462.6021861071</v>
      </c>
      <c r="M12" s="5">
        <v>42224.726767999877</v>
      </c>
      <c r="N12" s="5">
        <v>0</v>
      </c>
      <c r="O12" s="5">
        <v>648398.2163408238</v>
      </c>
      <c r="P12" s="5">
        <v>111498.14020077371</v>
      </c>
      <c r="Q12" s="5">
        <v>0</v>
      </c>
      <c r="R12" s="5">
        <v>103460.5872781403</v>
      </c>
      <c r="S12" s="5">
        <v>98287.557914233257</v>
      </c>
    </row>
    <row r="13" spans="1:19" x14ac:dyDescent="0.45">
      <c r="A13" s="4">
        <v>12</v>
      </c>
      <c r="B13" s="5" t="s">
        <v>43</v>
      </c>
      <c r="C13" s="5">
        <v>2539930.7748489808</v>
      </c>
      <c r="D13" s="5">
        <v>62785.686899999913</v>
      </c>
      <c r="E13" s="5">
        <v>665844.22477281548</v>
      </c>
      <c r="F13" s="5">
        <v>0</v>
      </c>
      <c r="G13" s="5">
        <v>2114400.5534647661</v>
      </c>
      <c r="H13" s="5">
        <v>2.380318164796336E-12</v>
      </c>
      <c r="I13" s="5">
        <v>300124.84848641779</v>
      </c>
      <c r="J13" s="5">
        <v>59496.836043133691</v>
      </c>
      <c r="K13" s="5">
        <v>56521.99424097655</v>
      </c>
      <c r="L13" s="5">
        <v>1054462.6021861071</v>
      </c>
      <c r="M13" s="5">
        <v>42224.726767999877</v>
      </c>
      <c r="N13" s="5">
        <v>599259.80229553417</v>
      </c>
      <c r="O13" s="5">
        <v>0</v>
      </c>
      <c r="P13" s="5">
        <v>118699.8537598822</v>
      </c>
      <c r="Q13" s="5">
        <v>0</v>
      </c>
      <c r="R13" s="5">
        <v>116932.5824744303</v>
      </c>
      <c r="S13" s="5">
        <v>111085.9533507087</v>
      </c>
    </row>
    <row r="14" spans="1:19" x14ac:dyDescent="0.45">
      <c r="A14" s="2">
        <v>13</v>
      </c>
      <c r="B14" s="3" t="s">
        <v>38</v>
      </c>
      <c r="C14" s="3">
        <v>852337.41233193455</v>
      </c>
      <c r="D14" s="3">
        <v>62785.686899999913</v>
      </c>
      <c r="E14" s="3">
        <v>755730.43390302768</v>
      </c>
      <c r="F14" s="3">
        <v>1.489192072245991E-6</v>
      </c>
      <c r="G14" s="3">
        <v>304378.6223540302</v>
      </c>
      <c r="H14" s="3">
        <v>19.00687107586624</v>
      </c>
      <c r="I14" s="3">
        <v>268768.48883153597</v>
      </c>
      <c r="J14" s="3">
        <v>35396.702481824861</v>
      </c>
      <c r="K14" s="3">
        <v>33626.867357691503</v>
      </c>
      <c r="L14" s="3">
        <v>1054457.1716975609</v>
      </c>
      <c r="M14" s="3">
        <v>42224.726767999877</v>
      </c>
      <c r="N14" s="3">
        <v>680157.3905127265</v>
      </c>
      <c r="O14" s="3">
        <v>3.722980180615177E-6</v>
      </c>
      <c r="P14" s="3">
        <v>67867.779674109857</v>
      </c>
      <c r="Q14" s="3">
        <v>0</v>
      </c>
      <c r="R14" s="3">
        <v>91224.281849489475</v>
      </c>
      <c r="S14" s="3">
        <v>86663.067756853037</v>
      </c>
    </row>
    <row r="15" spans="1:19" x14ac:dyDescent="0.45">
      <c r="A15" s="2">
        <v>14</v>
      </c>
      <c r="B15" s="3" t="s">
        <v>39</v>
      </c>
      <c r="C15" s="3">
        <v>852337.41233193455</v>
      </c>
      <c r="D15" s="3">
        <v>62785.686899999913</v>
      </c>
      <c r="E15" s="3">
        <v>0</v>
      </c>
      <c r="F15" s="3">
        <v>287903.4480789114</v>
      </c>
      <c r="G15" s="3">
        <v>737471.36674300011</v>
      </c>
      <c r="H15" s="3">
        <v>4.6336268155755533E-12</v>
      </c>
      <c r="I15" s="3">
        <v>232995.80659826929</v>
      </c>
      <c r="J15" s="3">
        <v>56545.655834435063</v>
      </c>
      <c r="K15" s="3">
        <v>53718.373042713138</v>
      </c>
      <c r="L15" s="3">
        <v>1054457.1716975609</v>
      </c>
      <c r="M15" s="3">
        <v>42224.726767999877</v>
      </c>
      <c r="N15" s="3">
        <v>0</v>
      </c>
      <c r="O15" s="3">
        <v>719758.62019727856</v>
      </c>
      <c r="P15" s="3">
        <v>66034.540069518989</v>
      </c>
      <c r="Q15" s="3">
        <v>0</v>
      </c>
      <c r="R15" s="3">
        <v>131130.43871021119</v>
      </c>
      <c r="S15" s="3">
        <v>124573.9167747005</v>
      </c>
    </row>
    <row r="16" spans="1:19" x14ac:dyDescent="0.45">
      <c r="A16" s="2">
        <v>15</v>
      </c>
      <c r="B16" s="3" t="s">
        <v>40</v>
      </c>
      <c r="C16" s="3">
        <v>852337.41233193455</v>
      </c>
      <c r="D16" s="3">
        <v>62785.686899999913</v>
      </c>
      <c r="E16" s="3">
        <v>755673.95624295843</v>
      </c>
      <c r="F16" s="3">
        <v>0</v>
      </c>
      <c r="G16" s="3">
        <v>304477.84653407888</v>
      </c>
      <c r="H16" s="3">
        <v>24.111233546637848</v>
      </c>
      <c r="I16" s="3">
        <v>268752.45462174353</v>
      </c>
      <c r="J16" s="3">
        <v>36470.229796572727</v>
      </c>
      <c r="K16" s="3">
        <v>34646.718306744056</v>
      </c>
      <c r="L16" s="3">
        <v>1054457.1716975609</v>
      </c>
      <c r="M16" s="3">
        <v>42224.726767999877</v>
      </c>
      <c r="N16" s="3">
        <v>680106.56061866391</v>
      </c>
      <c r="O16" s="3">
        <v>0</v>
      </c>
      <c r="P16" s="3">
        <v>67891.009879551304</v>
      </c>
      <c r="Q16" s="3">
        <v>0</v>
      </c>
      <c r="R16" s="3">
        <v>90351.603808064363</v>
      </c>
      <c r="S16" s="3">
        <v>85834.023617660554</v>
      </c>
    </row>
    <row r="17" spans="1:19" x14ac:dyDescent="0.45">
      <c r="A17" s="4">
        <v>16</v>
      </c>
      <c r="B17" s="5" t="s">
        <v>44</v>
      </c>
      <c r="C17" s="5">
        <v>1924099.917593949</v>
      </c>
      <c r="D17" s="5">
        <v>62785.686899999913</v>
      </c>
      <c r="E17" s="5">
        <v>682471.35715732886</v>
      </c>
      <c r="F17" s="5">
        <v>-3.4014041036075401E-7</v>
      </c>
      <c r="G17" s="5">
        <v>1462449.4881531859</v>
      </c>
      <c r="H17" s="5">
        <v>4.7328065423025174E-10</v>
      </c>
      <c r="I17" s="5">
        <v>280681.98336438811</v>
      </c>
      <c r="J17" s="5">
        <v>58492.625029313087</v>
      </c>
      <c r="K17" s="5">
        <v>55567.993777629847</v>
      </c>
      <c r="L17" s="5">
        <v>1054462.0881812421</v>
      </c>
      <c r="M17" s="5">
        <v>42224.726767999877</v>
      </c>
      <c r="N17" s="5">
        <v>614224.22144159931</v>
      </c>
      <c r="O17" s="5">
        <v>-8.5035102590188664E-7</v>
      </c>
      <c r="P17" s="5">
        <v>123244.31955973071</v>
      </c>
      <c r="Q17" s="5">
        <v>0</v>
      </c>
      <c r="R17" s="5">
        <v>118263.2589769616</v>
      </c>
      <c r="S17" s="5">
        <v>112350.09602782151</v>
      </c>
    </row>
    <row r="18" spans="1:19" x14ac:dyDescent="0.45">
      <c r="A18" s="4">
        <v>17</v>
      </c>
      <c r="B18" s="5" t="s">
        <v>45</v>
      </c>
      <c r="C18" s="5">
        <v>1924099.917593949</v>
      </c>
      <c r="D18" s="5">
        <v>62785.686899999913</v>
      </c>
      <c r="E18" s="5">
        <v>0</v>
      </c>
      <c r="F18" s="5">
        <v>264940.8156709997</v>
      </c>
      <c r="G18" s="5">
        <v>1843681.023194608</v>
      </c>
      <c r="H18" s="5">
        <v>-2.4191779346277081E-7</v>
      </c>
      <c r="I18" s="5">
        <v>244338.84318193351</v>
      </c>
      <c r="J18" s="5">
        <v>59375.299800152417</v>
      </c>
      <c r="K18" s="5">
        <v>56406.534810144287</v>
      </c>
      <c r="L18" s="5">
        <v>1054462.0881812421</v>
      </c>
      <c r="M18" s="5">
        <v>42224.726767999877</v>
      </c>
      <c r="N18" s="5">
        <v>0</v>
      </c>
      <c r="O18" s="5">
        <v>662352.03917749925</v>
      </c>
      <c r="P18" s="5">
        <v>111433.5279046756</v>
      </c>
      <c r="Q18" s="5">
        <v>0</v>
      </c>
      <c r="R18" s="5">
        <v>117740.9770169737</v>
      </c>
      <c r="S18" s="5">
        <v>111853.92816612319</v>
      </c>
    </row>
    <row r="19" spans="1:19" x14ac:dyDescent="0.45">
      <c r="A19" s="4">
        <v>18</v>
      </c>
      <c r="B19" s="5" t="s">
        <v>46</v>
      </c>
      <c r="C19" s="5">
        <v>1924099.917593949</v>
      </c>
      <c r="D19" s="5">
        <v>62785.686899999913</v>
      </c>
      <c r="E19" s="5">
        <v>682419.2677581124</v>
      </c>
      <c r="F19" s="5">
        <v>0</v>
      </c>
      <c r="G19" s="5">
        <v>1462419.7298506559</v>
      </c>
      <c r="H19" s="5">
        <v>5.1727511163335294E-12</v>
      </c>
      <c r="I19" s="5">
        <v>280600.37326685683</v>
      </c>
      <c r="J19" s="5">
        <v>58487.872960211229</v>
      </c>
      <c r="K19" s="5">
        <v>55563.479312200128</v>
      </c>
      <c r="L19" s="5">
        <v>1054462.0881812421</v>
      </c>
      <c r="M19" s="5">
        <v>42224.726767999877</v>
      </c>
      <c r="N19" s="5">
        <v>614177.34098230093</v>
      </c>
      <c r="O19" s="5">
        <v>0</v>
      </c>
      <c r="P19" s="5">
        <v>123382.1581177128</v>
      </c>
      <c r="Q19" s="5">
        <v>0</v>
      </c>
      <c r="R19" s="5">
        <v>118450.2190723166</v>
      </c>
      <c r="S19" s="5">
        <v>112527.7081187002</v>
      </c>
    </row>
    <row r="20" spans="1:19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45">
      <c r="A22" s="2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B791-F3B0-4B67-9879-C59E542FFB85}">
  <dimension ref="A1:O22"/>
  <sheetViews>
    <sheetView workbookViewId="0">
      <selection activeCell="E41" sqref="E41"/>
    </sheetView>
  </sheetViews>
  <sheetFormatPr defaultRowHeight="14.25" x14ac:dyDescent="0.45"/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5" x14ac:dyDescent="0.45">
      <c r="A2" s="2">
        <v>1</v>
      </c>
      <c r="B2" s="3" t="s">
        <v>11</v>
      </c>
      <c r="C2" s="3">
        <v>197588.1752544604</v>
      </c>
      <c r="D2" s="3">
        <v>16959210.51936746</v>
      </c>
      <c r="E2" s="3">
        <v>0.63186615250925104</v>
      </c>
      <c r="F2" s="3">
        <v>1088</v>
      </c>
      <c r="G2" s="3">
        <v>1.1680080744110199</v>
      </c>
      <c r="H2" s="3">
        <v>3.3894292237442918</v>
      </c>
      <c r="I2" s="3">
        <v>3.9288034246575218E-2</v>
      </c>
      <c r="J2" s="3">
        <v>77309.402967202303</v>
      </c>
      <c r="K2" s="3">
        <v>17589.170480682071</v>
      </c>
      <c r="L2" s="3">
        <v>461.07205490900282</v>
      </c>
    </row>
    <row r="3" spans="1:15" x14ac:dyDescent="0.45">
      <c r="A3" s="2">
        <v>2</v>
      </c>
      <c r="B3" s="3" t="s">
        <v>12</v>
      </c>
      <c r="C3" s="3">
        <v>175816.11216201339</v>
      </c>
      <c r="D3" s="3">
        <v>19703168.136517171</v>
      </c>
      <c r="E3" s="3">
        <v>0.54180673352278308</v>
      </c>
      <c r="F3" s="3">
        <v>0</v>
      </c>
      <c r="G3" s="3">
        <v>1.1680080744110199</v>
      </c>
      <c r="H3" s="3">
        <v>3.3894292237442918</v>
      </c>
      <c r="I3" s="3">
        <v>3.9288034246575218E-2</v>
      </c>
      <c r="J3" s="3">
        <v>90181.262353768834</v>
      </c>
      <c r="K3" s="3">
        <v>25009.87874049773</v>
      </c>
      <c r="L3" s="3">
        <v>461.07205490900282</v>
      </c>
    </row>
    <row r="4" spans="1:15" x14ac:dyDescent="0.45">
      <c r="A4" s="2">
        <v>3</v>
      </c>
      <c r="B4" s="3" t="s">
        <v>13</v>
      </c>
      <c r="C4" s="3">
        <v>214185.95028822051</v>
      </c>
      <c r="D4" s="3">
        <v>27276048.850539088</v>
      </c>
      <c r="E4" s="3">
        <v>0.16481134458923399</v>
      </c>
      <c r="F4" s="3">
        <v>1191</v>
      </c>
      <c r="G4" s="3">
        <v>1.1680080744110199</v>
      </c>
      <c r="H4" s="3">
        <v>3.3894292237442918</v>
      </c>
      <c r="I4" s="3">
        <v>3.9288034246575218E-2</v>
      </c>
      <c r="J4" s="3">
        <v>133185.11364044339</v>
      </c>
      <c r="K4" s="3">
        <v>42151.226482588732</v>
      </c>
      <c r="L4" s="3">
        <v>500</v>
      </c>
    </row>
    <row r="5" spans="1:15" x14ac:dyDescent="0.45">
      <c r="A5" s="4">
        <v>4</v>
      </c>
      <c r="B5" s="5" t="s">
        <v>32</v>
      </c>
      <c r="C5" s="5">
        <v>101130.48623102521</v>
      </c>
      <c r="D5" s="5">
        <v>604996.0306516767</v>
      </c>
      <c r="E5" s="5">
        <v>0.96468565704415632</v>
      </c>
      <c r="F5" s="5">
        <v>7133</v>
      </c>
      <c r="G5" s="5">
        <v>2.4586306456195102</v>
      </c>
      <c r="H5" s="5">
        <v>3.3894292237442918</v>
      </c>
      <c r="I5" s="5">
        <v>3.9288034246575218E-2</v>
      </c>
      <c r="J5" s="5">
        <v>21242.134505280461</v>
      </c>
      <c r="K5" s="5">
        <v>6114.1611066385549</v>
      </c>
      <c r="L5" s="5">
        <v>313.55117103055801</v>
      </c>
    </row>
    <row r="6" spans="1:15" x14ac:dyDescent="0.45">
      <c r="A6" s="4">
        <v>5</v>
      </c>
      <c r="B6" s="5" t="s">
        <v>33</v>
      </c>
      <c r="C6" s="5">
        <v>105549.63301867541</v>
      </c>
      <c r="D6" s="5">
        <v>7220917.7162748994</v>
      </c>
      <c r="E6" s="5">
        <v>0.84688390215201081</v>
      </c>
      <c r="F6" s="5">
        <v>0</v>
      </c>
      <c r="G6" s="5">
        <v>2.4586306456195102</v>
      </c>
      <c r="H6" s="5">
        <v>3.3894292237442918</v>
      </c>
      <c r="I6" s="5">
        <v>3.9288034246575218E-2</v>
      </c>
      <c r="J6" s="5">
        <v>32265.995566757429</v>
      </c>
      <c r="K6" s="5">
        <v>11553.17020120603</v>
      </c>
      <c r="L6" s="5">
        <v>338.01178915155782</v>
      </c>
    </row>
    <row r="7" spans="1:15" x14ac:dyDescent="0.45">
      <c r="A7" s="4">
        <v>6</v>
      </c>
      <c r="B7" s="5" t="s">
        <v>34</v>
      </c>
      <c r="C7" s="5">
        <v>101195.5868315064</v>
      </c>
      <c r="D7" s="5">
        <v>601990.28429073538</v>
      </c>
      <c r="E7" s="5">
        <v>0.96492888056116</v>
      </c>
      <c r="F7" s="5">
        <v>7134</v>
      </c>
      <c r="G7" s="5">
        <v>2.4586306456195102</v>
      </c>
      <c r="H7" s="5">
        <v>3.3894292237442918</v>
      </c>
      <c r="I7" s="5">
        <v>3.9288034246575218E-2</v>
      </c>
      <c r="J7" s="5">
        <v>21225.462812531088</v>
      </c>
      <c r="K7" s="5">
        <v>6181.0214109948756</v>
      </c>
      <c r="L7" s="5">
        <v>313.55117103055801</v>
      </c>
      <c r="M7" s="7">
        <v>125626.60919666362</v>
      </c>
      <c r="N7">
        <f t="shared" ref="N7:N19" si="0">C7-M7</f>
        <v>-24431.022365157216</v>
      </c>
      <c r="O7" s="9">
        <f>N7/M7</f>
        <v>-0.1944733088108061</v>
      </c>
    </row>
    <row r="8" spans="1:15" x14ac:dyDescent="0.45">
      <c r="A8" s="2">
        <v>7</v>
      </c>
      <c r="B8" s="3" t="s">
        <v>35</v>
      </c>
      <c r="C8" s="3">
        <v>162922.4809524712</v>
      </c>
      <c r="D8" s="3">
        <v>11651134.17116186</v>
      </c>
      <c r="E8" s="3">
        <v>0.61872958507224063</v>
      </c>
      <c r="F8" s="3">
        <v>6212</v>
      </c>
      <c r="G8" s="3">
        <v>0.54802875803865814</v>
      </c>
      <c r="H8" s="3">
        <v>3.3894292237442918</v>
      </c>
      <c r="I8" s="3">
        <v>3.9288034246575218E-2</v>
      </c>
      <c r="J8" s="3">
        <v>77183.10391141662</v>
      </c>
      <c r="K8" s="3">
        <v>16178.621850168391</v>
      </c>
      <c r="L8" s="3">
        <v>425.24850458520558</v>
      </c>
      <c r="M8" s="7"/>
      <c r="O8" s="9"/>
    </row>
    <row r="9" spans="1:15" x14ac:dyDescent="0.45">
      <c r="A9" s="2">
        <v>8</v>
      </c>
      <c r="B9" s="3" t="s">
        <v>36</v>
      </c>
      <c r="C9" s="3">
        <v>168949.41787919129</v>
      </c>
      <c r="D9" s="3">
        <v>21190350.838607479</v>
      </c>
      <c r="E9" s="3">
        <v>0.44764483241164049</v>
      </c>
      <c r="F9" s="3">
        <v>0</v>
      </c>
      <c r="G9" s="3">
        <v>0.54802875803865814</v>
      </c>
      <c r="H9" s="3">
        <v>3.3894292237442918</v>
      </c>
      <c r="I9" s="3">
        <v>3.9288034246575218E-2</v>
      </c>
      <c r="J9" s="3">
        <v>106872.6555708916</v>
      </c>
      <c r="K9" s="3">
        <v>15057.942236217201</v>
      </c>
      <c r="L9" s="3">
        <v>475.248504586428</v>
      </c>
      <c r="M9" s="7"/>
      <c r="O9" s="9"/>
    </row>
    <row r="10" spans="1:15" x14ac:dyDescent="0.45">
      <c r="A10" s="2">
        <v>9</v>
      </c>
      <c r="B10" s="3" t="s">
        <v>37</v>
      </c>
      <c r="C10" s="3">
        <v>163955.23838997481</v>
      </c>
      <c r="D10" s="3">
        <v>11656150.147640821</v>
      </c>
      <c r="E10" s="3">
        <v>0.61857262608924912</v>
      </c>
      <c r="F10" s="3">
        <v>6201</v>
      </c>
      <c r="G10" s="3">
        <v>0.54802875803865814</v>
      </c>
      <c r="H10" s="3">
        <v>3.3894292237442918</v>
      </c>
      <c r="I10" s="3">
        <v>3.9288034246575218E-2</v>
      </c>
      <c r="J10" s="3">
        <v>77199.594940701936</v>
      </c>
      <c r="K10" s="3">
        <v>17210.6702596059</v>
      </c>
      <c r="L10" s="3">
        <v>425.248504586428</v>
      </c>
      <c r="M10" s="7">
        <v>211220.1350047653</v>
      </c>
      <c r="N10">
        <f t="shared" si="0"/>
        <v>-47264.896614790487</v>
      </c>
      <c r="O10" s="9">
        <f t="shared" ref="O10:O22" si="1">N10/M10</f>
        <v>-0.22377079066692271</v>
      </c>
    </row>
    <row r="11" spans="1:15" x14ac:dyDescent="0.45">
      <c r="A11" s="4">
        <v>10</v>
      </c>
      <c r="B11" s="5" t="s">
        <v>38</v>
      </c>
      <c r="C11" s="5">
        <v>166401.21863697571</v>
      </c>
      <c r="D11" s="5">
        <v>7639213.281825535</v>
      </c>
      <c r="E11" s="5">
        <v>0.7736792861562285</v>
      </c>
      <c r="F11" s="5">
        <v>8173</v>
      </c>
      <c r="G11" s="5">
        <v>1.237135853056923</v>
      </c>
      <c r="H11" s="5">
        <v>3.3894292237442918</v>
      </c>
      <c r="I11" s="5">
        <v>3.9288034246575218E-2</v>
      </c>
      <c r="J11" s="5">
        <v>53076.168128862497</v>
      </c>
      <c r="K11" s="5">
        <v>23111.77733563694</v>
      </c>
      <c r="L11" s="5">
        <v>416.2328277247891</v>
      </c>
      <c r="M11" s="7"/>
      <c r="O11" s="9"/>
    </row>
    <row r="12" spans="1:15" x14ac:dyDescent="0.45">
      <c r="A12" s="4">
        <v>11</v>
      </c>
      <c r="B12" s="5" t="s">
        <v>39</v>
      </c>
      <c r="C12" s="5">
        <v>173481.85361490861</v>
      </c>
      <c r="D12" s="5">
        <v>20204017.364891399</v>
      </c>
      <c r="E12" s="5">
        <v>0.54486211217788416</v>
      </c>
      <c r="F12" s="5">
        <v>0</v>
      </c>
      <c r="G12" s="5">
        <v>1.237135853056923</v>
      </c>
      <c r="H12" s="5">
        <v>3.3894292237442918</v>
      </c>
      <c r="I12" s="5">
        <v>3.9288034246575218E-2</v>
      </c>
      <c r="J12" s="5">
        <v>90474.840869499807</v>
      </c>
      <c r="K12" s="5">
        <v>22785.6109699015</v>
      </c>
      <c r="L12" s="5">
        <v>445.66545631425549</v>
      </c>
      <c r="M12" s="7"/>
      <c r="O12" s="9"/>
    </row>
    <row r="13" spans="1:15" x14ac:dyDescent="0.45">
      <c r="A13" s="4">
        <v>12</v>
      </c>
      <c r="B13" s="5" t="s">
        <v>40</v>
      </c>
      <c r="C13" s="5">
        <v>167275.3015599733</v>
      </c>
      <c r="D13" s="5">
        <v>7629506.2896642853</v>
      </c>
      <c r="E13" s="5">
        <v>0.77404896247220101</v>
      </c>
      <c r="F13" s="5">
        <v>8193</v>
      </c>
      <c r="G13" s="5">
        <v>1.237135853056923</v>
      </c>
      <c r="H13" s="5">
        <v>3.3894292237442918</v>
      </c>
      <c r="I13" s="5">
        <v>3.9288034246575218E-2</v>
      </c>
      <c r="J13" s="5">
        <v>53089.542729626963</v>
      </c>
      <c r="K13" s="5">
        <v>23926.15717354741</v>
      </c>
      <c r="L13" s="5">
        <v>416.2328277247891</v>
      </c>
      <c r="M13" s="7">
        <v>206277.5196877986</v>
      </c>
      <c r="N13">
        <f t="shared" si="0"/>
        <v>-39002.218127825297</v>
      </c>
      <c r="O13" s="9">
        <f t="shared" si="1"/>
        <v>-0.18907643541019509</v>
      </c>
    </row>
    <row r="14" spans="1:15" x14ac:dyDescent="0.45">
      <c r="A14" s="2">
        <v>13</v>
      </c>
      <c r="B14" s="3" t="s">
        <v>41</v>
      </c>
      <c r="C14" s="3">
        <v>187051.62085612971</v>
      </c>
      <c r="D14" s="3">
        <v>17796956.29536318</v>
      </c>
      <c r="E14" s="3">
        <v>0.5211636130113686</v>
      </c>
      <c r="F14" s="3">
        <v>5935</v>
      </c>
      <c r="G14" s="3">
        <v>0.41515407137377391</v>
      </c>
      <c r="H14" s="3">
        <v>3.3894292237442918</v>
      </c>
      <c r="I14" s="3">
        <v>3.9288034246575218E-2</v>
      </c>
      <c r="J14" s="3">
        <v>103598.5914757103</v>
      </c>
      <c r="K14" s="3">
        <v>15161.82438433073</v>
      </c>
      <c r="L14" s="3">
        <v>425.96660009685388</v>
      </c>
      <c r="M14" s="7"/>
      <c r="O14" s="9"/>
    </row>
    <row r="15" spans="1:15" x14ac:dyDescent="0.45">
      <c r="A15" s="2">
        <v>14</v>
      </c>
      <c r="B15" s="3" t="s">
        <v>42</v>
      </c>
      <c r="C15" s="3">
        <v>192887.47214131619</v>
      </c>
      <c r="D15" s="3">
        <v>27191510.371488091</v>
      </c>
      <c r="E15" s="3">
        <v>0.3769071263947118</v>
      </c>
      <c r="F15" s="3">
        <v>0</v>
      </c>
      <c r="G15" s="3">
        <v>0.41515407137377391</v>
      </c>
      <c r="H15" s="3">
        <v>3.3894292237442918</v>
      </c>
      <c r="I15" s="3">
        <v>3.9288034246575218E-2</v>
      </c>
      <c r="J15" s="3">
        <v>132954.10678257639</v>
      </c>
      <c r="K15" s="3">
        <v>13746.467427455809</v>
      </c>
      <c r="L15" s="3">
        <v>475.96660009476352</v>
      </c>
      <c r="M15" s="7"/>
      <c r="O15" s="9"/>
    </row>
    <row r="16" spans="1:15" x14ac:dyDescent="0.45">
      <c r="A16" s="2">
        <v>15</v>
      </c>
      <c r="B16" s="3" t="s">
        <v>43</v>
      </c>
      <c r="C16" s="3">
        <v>187611.10695806381</v>
      </c>
      <c r="D16" s="3">
        <v>17796718.810703631</v>
      </c>
      <c r="E16" s="3">
        <v>0.52102916326123305</v>
      </c>
      <c r="F16" s="3">
        <v>5928</v>
      </c>
      <c r="G16" s="3">
        <v>0.41515407137377391</v>
      </c>
      <c r="H16" s="3">
        <v>3.3894292237442918</v>
      </c>
      <c r="I16" s="3">
        <v>3.9288034246575218E-2</v>
      </c>
      <c r="J16" s="3">
        <v>104149.0962723776</v>
      </c>
      <c r="K16" s="3">
        <v>15721.002460014621</v>
      </c>
      <c r="L16" s="3">
        <v>435.87000301235588</v>
      </c>
      <c r="M16" s="7">
        <v>238846.00008882661</v>
      </c>
      <c r="N16">
        <f t="shared" si="0"/>
        <v>-51234.893130762794</v>
      </c>
      <c r="O16" s="9">
        <f t="shared" si="1"/>
        <v>-0.21451015764010528</v>
      </c>
    </row>
    <row r="17" spans="1:15" x14ac:dyDescent="0.45">
      <c r="A17" s="4">
        <v>16</v>
      </c>
      <c r="B17" s="5" t="s">
        <v>44</v>
      </c>
      <c r="C17" s="5">
        <v>162922.4809524712</v>
      </c>
      <c r="D17" s="5">
        <v>11651134.17116186</v>
      </c>
      <c r="E17" s="5">
        <v>0.61872958507224063</v>
      </c>
      <c r="F17" s="5">
        <v>6212</v>
      </c>
      <c r="G17" s="5">
        <v>0.54802875803865814</v>
      </c>
      <c r="H17" s="5">
        <v>3.3894292237442918</v>
      </c>
      <c r="I17" s="5">
        <v>3.9288034246575218E-2</v>
      </c>
      <c r="J17" s="5">
        <v>77183.10391141662</v>
      </c>
      <c r="K17" s="5">
        <v>16178.621850168391</v>
      </c>
      <c r="L17" s="5">
        <v>425.24850458520558</v>
      </c>
      <c r="M17" s="7"/>
      <c r="O17" s="9"/>
    </row>
    <row r="18" spans="1:15" x14ac:dyDescent="0.45">
      <c r="A18" s="4">
        <v>17</v>
      </c>
      <c r="B18" s="5" t="s">
        <v>45</v>
      </c>
      <c r="C18" s="5">
        <v>168949.41787919129</v>
      </c>
      <c r="D18" s="5">
        <v>21190350.838607479</v>
      </c>
      <c r="E18" s="5">
        <v>0.44764483241164049</v>
      </c>
      <c r="F18" s="5">
        <v>0</v>
      </c>
      <c r="G18" s="5">
        <v>0.54802875803865814</v>
      </c>
      <c r="H18" s="5">
        <v>3.3894292237442918</v>
      </c>
      <c r="I18" s="5">
        <v>3.9288034246575218E-2</v>
      </c>
      <c r="J18" s="5">
        <v>106872.6555708916</v>
      </c>
      <c r="K18" s="5">
        <v>15057.942236217201</v>
      </c>
      <c r="L18" s="5">
        <v>475.248504586428</v>
      </c>
      <c r="M18" s="7"/>
      <c r="O18" s="9"/>
    </row>
    <row r="19" spans="1:15" x14ac:dyDescent="0.45">
      <c r="A19" s="4">
        <v>18</v>
      </c>
      <c r="B19" s="5" t="s">
        <v>46</v>
      </c>
      <c r="C19" s="5">
        <v>163955.23838997481</v>
      </c>
      <c r="D19" s="5">
        <v>11656150.147640821</v>
      </c>
      <c r="E19" s="5">
        <v>0.61857262608924912</v>
      </c>
      <c r="F19" s="5">
        <v>6201</v>
      </c>
      <c r="G19" s="5">
        <v>0.54802875803865814</v>
      </c>
      <c r="H19" s="5">
        <v>3.3894292237442918</v>
      </c>
      <c r="I19" s="5">
        <v>3.9288034246575218E-2</v>
      </c>
      <c r="J19" s="5">
        <v>77199.594940701936</v>
      </c>
      <c r="K19" s="5">
        <v>17210.6702596059</v>
      </c>
      <c r="L19" s="5">
        <v>425.248504586428</v>
      </c>
      <c r="M19" s="7">
        <v>211220.1350047653</v>
      </c>
      <c r="N19">
        <f t="shared" si="0"/>
        <v>-47264.896614790487</v>
      </c>
      <c r="O19" s="9">
        <f t="shared" si="1"/>
        <v>-0.22377079066692271</v>
      </c>
    </row>
    <row r="20" spans="1:15" x14ac:dyDescent="0.45">
      <c r="A20" s="2">
        <v>19</v>
      </c>
      <c r="B20" s="3" t="s">
        <v>47</v>
      </c>
      <c r="C20" s="3">
        <v>207211.41753004631</v>
      </c>
      <c r="D20" s="3">
        <v>18548516.99749944</v>
      </c>
      <c r="E20" s="3">
        <v>0.58391355175934101</v>
      </c>
      <c r="F20" s="3">
        <v>7752</v>
      </c>
      <c r="G20" s="3">
        <v>0.63747440541916944</v>
      </c>
      <c r="H20" s="3">
        <v>3.3894292237442918</v>
      </c>
      <c r="I20" s="3">
        <v>3.9288034246575218E-2</v>
      </c>
      <c r="J20" s="3">
        <v>105929.4523082392</v>
      </c>
      <c r="K20" s="3">
        <v>17537.017462263932</v>
      </c>
      <c r="L20" s="3">
        <v>479.43777354276261</v>
      </c>
      <c r="M20" s="6"/>
      <c r="O20" s="9"/>
    </row>
    <row r="21" spans="1:15" x14ac:dyDescent="0.45">
      <c r="A21" s="2">
        <v>20</v>
      </c>
      <c r="B21" s="3" t="s">
        <v>48</v>
      </c>
      <c r="C21" s="3">
        <v>212652.03109972549</v>
      </c>
      <c r="D21" s="3">
        <v>30376618.25499906</v>
      </c>
      <c r="E21" s="3">
        <v>0.42686118828522868</v>
      </c>
      <c r="F21" s="3">
        <v>0</v>
      </c>
      <c r="G21" s="3">
        <v>0.63747440541916944</v>
      </c>
      <c r="H21" s="3">
        <v>3.3894292237442918</v>
      </c>
      <c r="I21" s="3">
        <v>3.9288034246575218E-2</v>
      </c>
      <c r="J21" s="3">
        <v>139919.7749479638</v>
      </c>
      <c r="K21" s="3">
        <v>15501.549921083481</v>
      </c>
      <c r="L21" s="3">
        <v>500</v>
      </c>
      <c r="M21" s="7"/>
      <c r="O21" s="9"/>
    </row>
    <row r="22" spans="1:15" x14ac:dyDescent="0.45">
      <c r="A22" s="2">
        <v>21</v>
      </c>
      <c r="B22" s="3" t="s">
        <v>49</v>
      </c>
      <c r="C22" s="3">
        <v>207118.72745013679</v>
      </c>
      <c r="D22" s="3">
        <v>18556112.45758649</v>
      </c>
      <c r="E22" s="3">
        <v>0.58382541736573035</v>
      </c>
      <c r="F22" s="3">
        <v>7755</v>
      </c>
      <c r="G22" s="3">
        <v>0.63747440541916944</v>
      </c>
      <c r="H22" s="3">
        <v>3.3894292237442918</v>
      </c>
      <c r="I22" s="3">
        <v>3.9288034246575218E-2</v>
      </c>
      <c r="J22" s="3">
        <v>105942.62235596809</v>
      </c>
      <c r="K22" s="3">
        <v>17443.56332177663</v>
      </c>
      <c r="L22" s="3">
        <v>479.43777354194759</v>
      </c>
      <c r="M22" s="7">
        <v>266067.1768521755</v>
      </c>
      <c r="N22">
        <f>C22-M22</f>
        <v>-58948.449402038706</v>
      </c>
      <c r="O22" s="9">
        <f t="shared" si="1"/>
        <v>-0.22155475958911658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61A3-9A60-4450-BA91-43E4DBA980BA}">
  <dimension ref="A1:S22"/>
  <sheetViews>
    <sheetView workbookViewId="0">
      <selection activeCell="M28" sqref="M28"/>
    </sheetView>
  </sheetViews>
  <sheetFormatPr defaultRowHeight="14.25" x14ac:dyDescent="0.45"/>
  <sheetData>
    <row r="1" spans="1:19" x14ac:dyDescent="0.45"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 s="2">
        <v>1</v>
      </c>
      <c r="B2" s="3" t="s">
        <v>11</v>
      </c>
      <c r="C2" s="3">
        <v>902809.20904742589</v>
      </c>
      <c r="D2" s="3">
        <v>62785.686899999913</v>
      </c>
      <c r="E2" s="3">
        <v>92695.524316076117</v>
      </c>
      <c r="F2" s="3">
        <v>275464.19168131729</v>
      </c>
      <c r="G2" s="3">
        <v>676629.13793299068</v>
      </c>
      <c r="H2" s="3">
        <v>348.78247031635078</v>
      </c>
      <c r="I2" s="3">
        <v>201785.33328585769</v>
      </c>
      <c r="J2" s="3">
        <v>52624.320535699277</v>
      </c>
      <c r="K2" s="3">
        <v>49993.104508914032</v>
      </c>
      <c r="L2" s="3">
        <v>1054488.44582002</v>
      </c>
      <c r="M2" s="3">
        <v>42224.726767999877</v>
      </c>
      <c r="N2" s="3">
        <v>83425.97188446841</v>
      </c>
      <c r="O2" s="3">
        <v>688660.47920329287</v>
      </c>
      <c r="P2" s="3">
        <v>43918.378437982043</v>
      </c>
      <c r="Q2" s="3">
        <v>0</v>
      </c>
      <c r="R2" s="3">
        <v>110528.8751916386</v>
      </c>
      <c r="S2" s="3">
        <v>105002.4314320565</v>
      </c>
    </row>
    <row r="3" spans="1:19" x14ac:dyDescent="0.45">
      <c r="A3" s="2">
        <v>2</v>
      </c>
      <c r="B3" s="3" t="s">
        <v>12</v>
      </c>
      <c r="C3" s="3">
        <v>902809.20904742589</v>
      </c>
      <c r="D3" s="3">
        <v>62785.686899999913</v>
      </c>
      <c r="E3" s="3">
        <v>0</v>
      </c>
      <c r="F3" s="3">
        <v>275474.42048878543</v>
      </c>
      <c r="G3" s="3">
        <v>813733.04606102768</v>
      </c>
      <c r="H3" s="3">
        <v>5.2230442193490489E-12</v>
      </c>
      <c r="I3" s="3">
        <v>246332.13692014749</v>
      </c>
      <c r="J3" s="3">
        <v>57036.149644793673</v>
      </c>
      <c r="K3" s="3">
        <v>54184.342162553738</v>
      </c>
      <c r="L3" s="3">
        <v>1054488.44582002</v>
      </c>
      <c r="M3" s="3">
        <v>42224.726767999877</v>
      </c>
      <c r="N3" s="3">
        <v>0</v>
      </c>
      <c r="O3" s="3">
        <v>688686.0512219636</v>
      </c>
      <c r="P3" s="3">
        <v>83087.559890883436</v>
      </c>
      <c r="Q3" s="3">
        <v>0</v>
      </c>
      <c r="R3" s="3">
        <v>116840.5796195088</v>
      </c>
      <c r="S3" s="3">
        <v>110998.5506385333</v>
      </c>
    </row>
    <row r="4" spans="1:19" x14ac:dyDescent="0.45">
      <c r="A4" s="2">
        <v>3</v>
      </c>
      <c r="B4" s="3" t="s">
        <v>13</v>
      </c>
      <c r="C4" s="3">
        <v>902809.20904742589</v>
      </c>
      <c r="D4" s="3">
        <v>62785.686899999913</v>
      </c>
      <c r="E4" s="3">
        <v>118582.8670247635</v>
      </c>
      <c r="F4" s="3">
        <v>0</v>
      </c>
      <c r="G4" s="3">
        <v>1377649.748077811</v>
      </c>
      <c r="H4" s="3">
        <v>2.465583293087548E-12</v>
      </c>
      <c r="I4" s="3">
        <v>653359.21625797765</v>
      </c>
      <c r="J4" s="3">
        <v>56997.533943423077</v>
      </c>
      <c r="K4" s="3">
        <v>54147.657246251489</v>
      </c>
      <c r="L4" s="3">
        <v>1054488.44582002</v>
      </c>
      <c r="M4" s="3">
        <v>42224.726767999877</v>
      </c>
      <c r="N4" s="3">
        <v>106724.5803222871</v>
      </c>
      <c r="O4" s="3">
        <v>0</v>
      </c>
      <c r="P4" s="3">
        <v>257063.0485295761</v>
      </c>
      <c r="Q4" s="3">
        <v>0</v>
      </c>
      <c r="R4" s="3">
        <v>97662.521156420567</v>
      </c>
      <c r="S4" s="3">
        <v>92779.395098599663</v>
      </c>
    </row>
    <row r="5" spans="1:19" x14ac:dyDescent="0.45">
      <c r="A5" s="4">
        <v>4</v>
      </c>
      <c r="B5" s="5" t="s">
        <v>32</v>
      </c>
      <c r="C5" s="5">
        <v>346325.54170499858</v>
      </c>
      <c r="D5" s="5">
        <v>62785.686899999913</v>
      </c>
      <c r="E5" s="5">
        <v>558149.96472533711</v>
      </c>
      <c r="F5" s="5">
        <v>0</v>
      </c>
      <c r="G5" s="5">
        <v>32942.577895578252</v>
      </c>
      <c r="H5" s="5">
        <v>4908.760025784165</v>
      </c>
      <c r="I5" s="5">
        <v>300528.52832907339</v>
      </c>
      <c r="J5" s="5">
        <v>42307.989221204312</v>
      </c>
      <c r="K5" s="5">
        <v>40192.589760144067</v>
      </c>
      <c r="L5" s="5">
        <v>851486.59019668738</v>
      </c>
      <c r="M5" s="5">
        <v>42224.726767999877</v>
      </c>
      <c r="N5" s="5">
        <v>502334.96825280512</v>
      </c>
      <c r="O5" s="5">
        <v>0</v>
      </c>
      <c r="P5" s="5">
        <v>9357.3705270681858</v>
      </c>
      <c r="Q5" s="5">
        <v>0</v>
      </c>
      <c r="R5" s="5">
        <v>59180.073605134552</v>
      </c>
      <c r="S5" s="5">
        <v>56221.069924878109</v>
      </c>
    </row>
    <row r="6" spans="1:19" x14ac:dyDescent="0.45">
      <c r="A6" s="4">
        <v>5</v>
      </c>
      <c r="B6" s="5" t="s">
        <v>33</v>
      </c>
      <c r="C6" s="5">
        <v>346325.54170499858</v>
      </c>
      <c r="D6" s="5">
        <v>62785.686899999913</v>
      </c>
      <c r="E6" s="5">
        <v>0</v>
      </c>
      <c r="F6" s="5">
        <v>262041.4497861081</v>
      </c>
      <c r="G6" s="5">
        <v>154464.02066724491</v>
      </c>
      <c r="H6" s="5">
        <v>1480.797364967653</v>
      </c>
      <c r="I6" s="5">
        <v>129550.66388742111</v>
      </c>
      <c r="J6" s="5">
        <v>38683.087919345577</v>
      </c>
      <c r="K6" s="5">
        <v>36748.933523379477</v>
      </c>
      <c r="L6" s="5">
        <v>851486.59019668738</v>
      </c>
      <c r="M6" s="5">
        <v>42224.726767999877</v>
      </c>
      <c r="N6" s="5">
        <v>0</v>
      </c>
      <c r="O6" s="5">
        <v>655103.6244652709</v>
      </c>
      <c r="P6" s="5">
        <v>28940.298924522169</v>
      </c>
      <c r="Q6" s="5">
        <v>0</v>
      </c>
      <c r="R6" s="5">
        <v>86654.476970495351</v>
      </c>
      <c r="S6" s="5">
        <v>82321.753121969217</v>
      </c>
    </row>
    <row r="7" spans="1:19" x14ac:dyDescent="0.45">
      <c r="A7" s="4">
        <v>6</v>
      </c>
      <c r="B7" s="5" t="s">
        <v>34</v>
      </c>
      <c r="C7" s="5">
        <v>346325.54170499858</v>
      </c>
      <c r="D7" s="5">
        <v>62785.686899999913</v>
      </c>
      <c r="E7" s="5">
        <v>558295.63770708651</v>
      </c>
      <c r="F7" s="5">
        <v>0</v>
      </c>
      <c r="G7" s="5">
        <v>32712.76236400937</v>
      </c>
      <c r="H7" s="5">
        <v>4907.5826269567251</v>
      </c>
      <c r="I7" s="5">
        <v>300351.01473451027</v>
      </c>
      <c r="J7" s="5">
        <v>44198.958092610657</v>
      </c>
      <c r="K7" s="5">
        <v>41989.010187980253</v>
      </c>
      <c r="L7" s="5">
        <v>851486.59019668738</v>
      </c>
      <c r="M7" s="5">
        <v>42224.726767999877</v>
      </c>
      <c r="N7" s="5">
        <v>502466.07393637858</v>
      </c>
      <c r="O7" s="5">
        <v>0</v>
      </c>
      <c r="P7" s="5">
        <v>9295.8499792061702</v>
      </c>
      <c r="Q7" s="5">
        <v>0</v>
      </c>
      <c r="R7" s="5">
        <v>57021.504428102249</v>
      </c>
      <c r="S7" s="5">
        <v>54170.42920669679</v>
      </c>
    </row>
    <row r="8" spans="1:19" x14ac:dyDescent="0.45">
      <c r="A8" s="2">
        <v>7</v>
      </c>
      <c r="B8" s="3" t="s">
        <v>35</v>
      </c>
      <c r="C8" s="3">
        <v>1237444.461047536</v>
      </c>
      <c r="D8" s="3">
        <v>62785.686899999913</v>
      </c>
      <c r="E8" s="3">
        <v>572941.5877138318</v>
      </c>
      <c r="F8" s="3">
        <v>0</v>
      </c>
      <c r="G8" s="3">
        <v>692430.71234346309</v>
      </c>
      <c r="H8" s="3">
        <v>14.471327269734379</v>
      </c>
      <c r="I8" s="3">
        <v>87912.948208158748</v>
      </c>
      <c r="J8" s="3">
        <v>55722.127488002952</v>
      </c>
      <c r="K8" s="3">
        <v>52936.021113604191</v>
      </c>
      <c r="L8" s="3">
        <v>678155.15112969757</v>
      </c>
      <c r="M8" s="3">
        <v>42224.726767999877</v>
      </c>
      <c r="N8" s="3">
        <v>515647.42894244689</v>
      </c>
      <c r="O8" s="3">
        <v>0</v>
      </c>
      <c r="P8" s="3">
        <v>37930.746626805601</v>
      </c>
      <c r="Q8" s="3">
        <v>0</v>
      </c>
      <c r="R8" s="3">
        <v>111213.9883098975</v>
      </c>
      <c r="S8" s="3">
        <v>105653.288894203</v>
      </c>
    </row>
    <row r="9" spans="1:19" x14ac:dyDescent="0.45">
      <c r="A9" s="2">
        <v>8</v>
      </c>
      <c r="B9" s="3" t="s">
        <v>36</v>
      </c>
      <c r="C9" s="3">
        <v>1237444.461047536</v>
      </c>
      <c r="D9" s="3">
        <v>62785.686899999913</v>
      </c>
      <c r="E9" s="3">
        <v>0</v>
      </c>
      <c r="F9" s="3">
        <v>216928.12135554681</v>
      </c>
      <c r="G9" s="3">
        <v>1026032.970261888</v>
      </c>
      <c r="H9" s="3">
        <v>7.1977979132498149E-12</v>
      </c>
      <c r="I9" s="3">
        <v>65373.00531393008</v>
      </c>
      <c r="J9" s="3">
        <v>58586.243119181832</v>
      </c>
      <c r="K9" s="3">
        <v>55656.930963222228</v>
      </c>
      <c r="L9" s="3">
        <v>678155.15112969757</v>
      </c>
      <c r="M9" s="3">
        <v>42224.726767999877</v>
      </c>
      <c r="N9" s="3">
        <v>0</v>
      </c>
      <c r="O9" s="3">
        <v>542320.30338886555</v>
      </c>
      <c r="P9" s="3">
        <v>32058.374554464161</v>
      </c>
      <c r="Q9" s="3">
        <v>0</v>
      </c>
      <c r="R9" s="3">
        <v>76425.17791138537</v>
      </c>
      <c r="S9" s="3">
        <v>72603.919015816398</v>
      </c>
    </row>
    <row r="10" spans="1:19" x14ac:dyDescent="0.45">
      <c r="A10" s="2">
        <v>9</v>
      </c>
      <c r="B10" s="3" t="s">
        <v>37</v>
      </c>
      <c r="C10" s="3">
        <v>1237444.461047536</v>
      </c>
      <c r="D10" s="3">
        <v>62785.686899999913</v>
      </c>
      <c r="E10" s="3">
        <v>572779.44906809425</v>
      </c>
      <c r="F10" s="3">
        <v>0</v>
      </c>
      <c r="G10" s="3">
        <v>692685.23925547861</v>
      </c>
      <c r="H10" s="3">
        <v>3.2786415557792582E-11</v>
      </c>
      <c r="I10" s="3">
        <v>88010.720850999787</v>
      </c>
      <c r="J10" s="3">
        <v>55903.866500572767</v>
      </c>
      <c r="K10" s="3">
        <v>53108.673175544049</v>
      </c>
      <c r="L10" s="3">
        <v>678155.15112969757</v>
      </c>
      <c r="M10" s="3">
        <v>42224.726767999877</v>
      </c>
      <c r="N10" s="3">
        <v>515501.50416128262</v>
      </c>
      <c r="O10" s="3">
        <v>0</v>
      </c>
      <c r="P10" s="3">
        <v>37976.890281736123</v>
      </c>
      <c r="Q10" s="3">
        <v>0</v>
      </c>
      <c r="R10" s="3">
        <v>111173.81864656739</v>
      </c>
      <c r="S10" s="3">
        <v>105615.12771423929</v>
      </c>
    </row>
    <row r="11" spans="1:19" x14ac:dyDescent="0.45">
      <c r="A11" s="4">
        <v>10</v>
      </c>
      <c r="B11" s="5" t="s">
        <v>38</v>
      </c>
      <c r="C11" s="5">
        <v>904982.02679459017</v>
      </c>
      <c r="D11" s="5">
        <v>62785.686899999913</v>
      </c>
      <c r="E11" s="5">
        <v>772575.83804787521</v>
      </c>
      <c r="F11" s="5">
        <v>0</v>
      </c>
      <c r="G11" s="5">
        <v>370494.438683443</v>
      </c>
      <c r="H11" s="5">
        <v>2.5063973387596729E-7</v>
      </c>
      <c r="I11" s="5">
        <v>298960.64346235711</v>
      </c>
      <c r="J11" s="5">
        <v>38265.86748962602</v>
      </c>
      <c r="K11" s="5">
        <v>36352.574115200398</v>
      </c>
      <c r="L11" s="5">
        <v>1119585.711719709</v>
      </c>
      <c r="M11" s="5">
        <v>42224.726767999877</v>
      </c>
      <c r="N11" s="5">
        <v>695318.25424308516</v>
      </c>
      <c r="O11" s="5">
        <v>0</v>
      </c>
      <c r="P11" s="5">
        <v>87707.177122183362</v>
      </c>
      <c r="Q11" s="5">
        <v>0</v>
      </c>
      <c r="R11" s="5">
        <v>92501.79751653588</v>
      </c>
      <c r="S11" s="5">
        <v>87876.707640667257</v>
      </c>
    </row>
    <row r="12" spans="1:19" x14ac:dyDescent="0.45">
      <c r="A12" s="4">
        <v>11</v>
      </c>
      <c r="B12" s="5" t="s">
        <v>39</v>
      </c>
      <c r="C12" s="5">
        <v>904982.02679459017</v>
      </c>
      <c r="D12" s="5">
        <v>62785.686899999913</v>
      </c>
      <c r="E12" s="5">
        <v>0</v>
      </c>
      <c r="F12" s="5">
        <v>287832.71772347478</v>
      </c>
      <c r="G12" s="5">
        <v>841050.13952378905</v>
      </c>
      <c r="H12" s="5">
        <v>4.9951154323935043E-12</v>
      </c>
      <c r="I12" s="5">
        <v>283820.36563709099</v>
      </c>
      <c r="J12" s="5">
        <v>57323.034311100513</v>
      </c>
      <c r="K12" s="5">
        <v>54456.882595545263</v>
      </c>
      <c r="L12" s="5">
        <v>1119585.711719709</v>
      </c>
      <c r="M12" s="5">
        <v>42224.726767999877</v>
      </c>
      <c r="N12" s="5">
        <v>0</v>
      </c>
      <c r="O12" s="5">
        <v>719581.79430868686</v>
      </c>
      <c r="P12" s="5">
        <v>80407.344736406812</v>
      </c>
      <c r="Q12" s="5">
        <v>0</v>
      </c>
      <c r="R12" s="5">
        <v>128970.3946093805</v>
      </c>
      <c r="S12" s="5">
        <v>122521.8748789114</v>
      </c>
    </row>
    <row r="13" spans="1:19" x14ac:dyDescent="0.45">
      <c r="A13" s="4">
        <v>12</v>
      </c>
      <c r="B13" s="5" t="s">
        <v>40</v>
      </c>
      <c r="C13" s="5">
        <v>904982.02679459017</v>
      </c>
      <c r="D13" s="5">
        <v>62785.686899999913</v>
      </c>
      <c r="E13" s="5">
        <v>773034.49004256341</v>
      </c>
      <c r="F13" s="5">
        <v>0</v>
      </c>
      <c r="G13" s="5">
        <v>370711.13462025969</v>
      </c>
      <c r="H13" s="5">
        <v>8.3932860661661834E-12</v>
      </c>
      <c r="I13" s="5">
        <v>299570.93076108262</v>
      </c>
      <c r="J13" s="5">
        <v>39567.080142438899</v>
      </c>
      <c r="K13" s="5">
        <v>37588.726135316872</v>
      </c>
      <c r="L13" s="5">
        <v>1119585.711719709</v>
      </c>
      <c r="M13" s="5">
        <v>42224.726767999877</v>
      </c>
      <c r="N13" s="5">
        <v>695731.0410383041</v>
      </c>
      <c r="O13" s="5">
        <v>0</v>
      </c>
      <c r="P13" s="5">
        <v>86742.046442355742</v>
      </c>
      <c r="Q13" s="5">
        <v>0</v>
      </c>
      <c r="R13" s="5">
        <v>93660.665800484247</v>
      </c>
      <c r="S13" s="5">
        <v>88977.632510460113</v>
      </c>
    </row>
    <row r="14" spans="1:19" x14ac:dyDescent="0.45">
      <c r="A14" s="2">
        <v>13</v>
      </c>
      <c r="B14" s="3" t="s">
        <v>41</v>
      </c>
      <c r="C14" s="3">
        <v>1576408.0841210629</v>
      </c>
      <c r="D14" s="3">
        <v>62785.686899999913</v>
      </c>
      <c r="E14" s="3">
        <v>560751.03781394521</v>
      </c>
      <c r="F14" s="3">
        <v>-1.148182706330186E-6</v>
      </c>
      <c r="G14" s="3">
        <v>1036962.691866379</v>
      </c>
      <c r="H14" s="3">
        <v>1.15018259608888E-11</v>
      </c>
      <c r="I14" s="3">
        <v>81317.151792499397</v>
      </c>
      <c r="J14" s="3">
        <v>55483.613313665803</v>
      </c>
      <c r="K14" s="3">
        <v>52709.43264784637</v>
      </c>
      <c r="L14" s="3">
        <v>654452.23426938977</v>
      </c>
      <c r="M14" s="3">
        <v>42224.726767999877</v>
      </c>
      <c r="N14" s="3">
        <v>504675.93403255037</v>
      </c>
      <c r="O14" s="3">
        <v>-2.8704567658254891E-6</v>
      </c>
      <c r="P14" s="3">
        <v>31254.40286801308</v>
      </c>
      <c r="Q14" s="3">
        <v>0</v>
      </c>
      <c r="R14" s="3">
        <v>100399.6237761838</v>
      </c>
      <c r="S14" s="3">
        <v>95379.642586595583</v>
      </c>
    </row>
    <row r="15" spans="1:19" x14ac:dyDescent="0.45">
      <c r="A15" s="2">
        <v>14</v>
      </c>
      <c r="B15" s="3" t="s">
        <v>42</v>
      </c>
      <c r="C15" s="3">
        <v>1576408.0841210629</v>
      </c>
      <c r="D15" s="3">
        <v>62785.686899999913</v>
      </c>
      <c r="E15" s="3">
        <v>0</v>
      </c>
      <c r="F15" s="3">
        <v>212082.17957351651</v>
      </c>
      <c r="G15" s="3">
        <v>1365384.4114987899</v>
      </c>
      <c r="H15" s="3">
        <v>8.3114719508704313E-12</v>
      </c>
      <c r="I15" s="3">
        <v>60889.806575795708</v>
      </c>
      <c r="J15" s="3">
        <v>59087.74550923401</v>
      </c>
      <c r="K15" s="3">
        <v>56133.358233771738</v>
      </c>
      <c r="L15" s="3">
        <v>654452.23426938977</v>
      </c>
      <c r="M15" s="3">
        <v>42224.726767999877</v>
      </c>
      <c r="N15" s="3">
        <v>0</v>
      </c>
      <c r="O15" s="3">
        <v>530205.44893379207</v>
      </c>
      <c r="P15" s="3">
        <v>24648.754899125041</v>
      </c>
      <c r="Q15" s="3">
        <v>0</v>
      </c>
      <c r="R15" s="3">
        <v>70330.05814654917</v>
      </c>
      <c r="S15" s="3">
        <v>66813.55523922194</v>
      </c>
    </row>
    <row r="16" spans="1:19" x14ac:dyDescent="0.45">
      <c r="A16" s="2">
        <v>15</v>
      </c>
      <c r="B16" s="3" t="s">
        <v>43</v>
      </c>
      <c r="C16" s="3">
        <v>1576408.0841210629</v>
      </c>
      <c r="D16" s="3">
        <v>62785.686899999913</v>
      </c>
      <c r="E16" s="3">
        <v>560598.44898304343</v>
      </c>
      <c r="F16" s="3">
        <v>0</v>
      </c>
      <c r="G16" s="3">
        <v>1037186.584417644</v>
      </c>
      <c r="H16" s="3">
        <v>2.9274360713316132E-12</v>
      </c>
      <c r="I16" s="3">
        <v>81375.628224873246</v>
      </c>
      <c r="J16" s="3">
        <v>55740.159095529227</v>
      </c>
      <c r="K16" s="3">
        <v>52953.151140752278</v>
      </c>
      <c r="L16" s="3">
        <v>654452.23426938977</v>
      </c>
      <c r="M16" s="3">
        <v>42224.726767999877</v>
      </c>
      <c r="N16" s="3">
        <v>504538.60408473847</v>
      </c>
      <c r="O16" s="3">
        <v>0</v>
      </c>
      <c r="P16" s="3">
        <v>31330.44892914352</v>
      </c>
      <c r="Q16" s="3">
        <v>0</v>
      </c>
      <c r="R16" s="3">
        <v>100343.4747474114</v>
      </c>
      <c r="S16" s="3">
        <v>95326.301010040886</v>
      </c>
    </row>
    <row r="17" spans="1:19" x14ac:dyDescent="0.45">
      <c r="A17" s="4">
        <v>16</v>
      </c>
      <c r="B17" s="5" t="s">
        <v>44</v>
      </c>
      <c r="C17" s="5">
        <v>1237444.461047536</v>
      </c>
      <c r="D17" s="5">
        <v>62785.686899999913</v>
      </c>
      <c r="E17" s="5">
        <v>572941.5877138318</v>
      </c>
      <c r="F17" s="5">
        <v>0</v>
      </c>
      <c r="G17" s="5">
        <v>692430.71234346309</v>
      </c>
      <c r="H17" s="5">
        <v>14.471327269734379</v>
      </c>
      <c r="I17" s="5">
        <v>87912.948208158748</v>
      </c>
      <c r="J17" s="5">
        <v>55722.127488002952</v>
      </c>
      <c r="K17" s="5">
        <v>52936.021113604191</v>
      </c>
      <c r="L17" s="5">
        <v>678155.15112969757</v>
      </c>
      <c r="M17" s="5">
        <v>42224.726767999877</v>
      </c>
      <c r="N17" s="5">
        <v>515647.42894244689</v>
      </c>
      <c r="O17" s="5">
        <v>0</v>
      </c>
      <c r="P17" s="5">
        <v>37930.746626805601</v>
      </c>
      <c r="Q17" s="5">
        <v>0</v>
      </c>
      <c r="R17" s="5">
        <v>111213.9883098975</v>
      </c>
      <c r="S17" s="5">
        <v>105653.288894203</v>
      </c>
    </row>
    <row r="18" spans="1:19" x14ac:dyDescent="0.45">
      <c r="A18" s="4">
        <v>17</v>
      </c>
      <c r="B18" s="5" t="s">
        <v>45</v>
      </c>
      <c r="C18" s="5">
        <v>1237444.461047536</v>
      </c>
      <c r="D18" s="5">
        <v>62785.686899999913</v>
      </c>
      <c r="E18" s="5">
        <v>0</v>
      </c>
      <c r="F18" s="5">
        <v>216928.12135554681</v>
      </c>
      <c r="G18" s="5">
        <v>1026032.970261888</v>
      </c>
      <c r="H18" s="5">
        <v>7.1977979132498149E-12</v>
      </c>
      <c r="I18" s="5">
        <v>65373.00531393008</v>
      </c>
      <c r="J18" s="5">
        <v>58586.243119181832</v>
      </c>
      <c r="K18" s="5">
        <v>55656.930963222228</v>
      </c>
      <c r="L18" s="5">
        <v>678155.15112969757</v>
      </c>
      <c r="M18" s="5">
        <v>42224.726767999877</v>
      </c>
      <c r="N18" s="5">
        <v>0</v>
      </c>
      <c r="O18" s="5">
        <v>542320.30338886555</v>
      </c>
      <c r="P18" s="5">
        <v>32058.374554464161</v>
      </c>
      <c r="Q18" s="5">
        <v>0</v>
      </c>
      <c r="R18" s="5">
        <v>76425.17791138537</v>
      </c>
      <c r="S18" s="5">
        <v>72603.919015816398</v>
      </c>
    </row>
    <row r="19" spans="1:19" x14ac:dyDescent="0.45">
      <c r="A19" s="4">
        <v>18</v>
      </c>
      <c r="B19" s="5" t="s">
        <v>46</v>
      </c>
      <c r="C19" s="5">
        <v>1237444.461047536</v>
      </c>
      <c r="D19" s="5">
        <v>62785.686899999913</v>
      </c>
      <c r="E19" s="5">
        <v>572779.44906809425</v>
      </c>
      <c r="F19" s="5">
        <v>0</v>
      </c>
      <c r="G19" s="5">
        <v>692685.23925547861</v>
      </c>
      <c r="H19" s="5">
        <v>3.2786415557792582E-11</v>
      </c>
      <c r="I19" s="5">
        <v>88010.720850999787</v>
      </c>
      <c r="J19" s="5">
        <v>55903.866500572767</v>
      </c>
      <c r="K19" s="5">
        <v>53108.673175544049</v>
      </c>
      <c r="L19" s="5">
        <v>678155.15112969757</v>
      </c>
      <c r="M19" s="5">
        <v>42224.726767999877</v>
      </c>
      <c r="N19" s="5">
        <v>515501.50416128262</v>
      </c>
      <c r="O19" s="5">
        <v>0</v>
      </c>
      <c r="P19" s="5">
        <v>37976.890281736123</v>
      </c>
      <c r="Q19" s="5">
        <v>0</v>
      </c>
      <c r="R19" s="5">
        <v>111173.81864656739</v>
      </c>
      <c r="S19" s="5">
        <v>105615.12771423929</v>
      </c>
    </row>
    <row r="20" spans="1:19" x14ac:dyDescent="0.45">
      <c r="A20" s="2">
        <v>19</v>
      </c>
      <c r="B20" s="3" t="s">
        <v>47</v>
      </c>
      <c r="C20" s="3">
        <v>1576408.0841210629</v>
      </c>
      <c r="D20" s="3">
        <v>62785.686899999913</v>
      </c>
      <c r="E20" s="3">
        <v>742328.78049501288</v>
      </c>
      <c r="F20" s="3">
        <v>-5.389926644439358E-7</v>
      </c>
      <c r="G20" s="3">
        <v>1012106.605095437</v>
      </c>
      <c r="H20" s="3">
        <v>9.4103445860157758E-10</v>
      </c>
      <c r="I20" s="3">
        <v>238065.8066673943</v>
      </c>
      <c r="J20" s="3">
        <v>54943.634028526452</v>
      </c>
      <c r="K20" s="3">
        <v>52196.452326937848</v>
      </c>
      <c r="L20" s="3">
        <v>1004919.806123046</v>
      </c>
      <c r="M20" s="3">
        <v>42224.726767999877</v>
      </c>
      <c r="N20" s="3">
        <v>668095.90244551166</v>
      </c>
      <c r="O20" s="3">
        <v>-1.3474816611099509E-6</v>
      </c>
      <c r="P20" s="3">
        <v>61948.948500787483</v>
      </c>
      <c r="Q20" s="3">
        <v>0</v>
      </c>
      <c r="R20" s="3">
        <v>108311.56513485299</v>
      </c>
      <c r="S20" s="3">
        <v>102895.9868777019</v>
      </c>
    </row>
    <row r="21" spans="1:19" x14ac:dyDescent="0.45">
      <c r="A21" s="2">
        <v>20</v>
      </c>
      <c r="B21" s="3" t="s">
        <v>48</v>
      </c>
      <c r="C21" s="3">
        <v>1576408.0841210629</v>
      </c>
      <c r="D21" s="3">
        <v>62785.686899999913</v>
      </c>
      <c r="E21" s="3">
        <v>0</v>
      </c>
      <c r="F21" s="3">
        <v>287486.71971649199</v>
      </c>
      <c r="G21" s="3">
        <v>1429704.4504598009</v>
      </c>
      <c r="H21" s="3">
        <v>4.7357673338410677E-12</v>
      </c>
      <c r="I21" s="3">
        <v>200619.90396579841</v>
      </c>
      <c r="J21" s="3">
        <v>58977.379788823207</v>
      </c>
      <c r="K21" s="3">
        <v>56028.510799381467</v>
      </c>
      <c r="L21" s="3">
        <v>1004919.806123046</v>
      </c>
      <c r="M21" s="3">
        <v>42224.726767999877</v>
      </c>
      <c r="N21" s="3">
        <v>0</v>
      </c>
      <c r="O21" s="3">
        <v>718716.79929123016</v>
      </c>
      <c r="P21" s="3">
        <v>49754.749200905128</v>
      </c>
      <c r="Q21" s="3">
        <v>0</v>
      </c>
      <c r="R21" s="3">
        <v>127927.46205767999</v>
      </c>
      <c r="S21" s="3">
        <v>121531.08895479589</v>
      </c>
    </row>
    <row r="22" spans="1:19" x14ac:dyDescent="0.45">
      <c r="A22" s="2">
        <v>21</v>
      </c>
      <c r="B22" s="3" t="s">
        <v>49</v>
      </c>
      <c r="C22" s="3">
        <v>1576408.0841210629</v>
      </c>
      <c r="D22" s="3">
        <v>62785.686899999913</v>
      </c>
      <c r="E22" s="3">
        <v>742205.96122075245</v>
      </c>
      <c r="F22" s="3">
        <v>0</v>
      </c>
      <c r="G22" s="3">
        <v>1012290.143266811</v>
      </c>
      <c r="H22" s="3">
        <v>7.1764816311770119E-12</v>
      </c>
      <c r="I22" s="3">
        <v>238128.753485811</v>
      </c>
      <c r="J22" s="3">
        <v>54899.075614311041</v>
      </c>
      <c r="K22" s="3">
        <v>52154.121833595033</v>
      </c>
      <c r="L22" s="3">
        <v>1004919.806123046</v>
      </c>
      <c r="M22" s="3">
        <v>42224.726767999877</v>
      </c>
      <c r="N22" s="3">
        <v>667985.36509867641</v>
      </c>
      <c r="O22" s="3">
        <v>0</v>
      </c>
      <c r="P22" s="3">
        <v>61992.914097731213</v>
      </c>
      <c r="Q22" s="3">
        <v>0</v>
      </c>
      <c r="R22" s="3">
        <v>108239.0665433992</v>
      </c>
      <c r="S22" s="3">
        <v>102827.1132162289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E8A-A460-4CD6-99AF-202EDE0E68A3}">
  <dimension ref="A1:T22"/>
  <sheetViews>
    <sheetView workbookViewId="0">
      <selection activeCell="N26" sqref="N26"/>
    </sheetView>
  </sheetViews>
  <sheetFormatPr defaultRowHeight="14.25" x14ac:dyDescent="0.45"/>
  <sheetData>
    <row r="1" spans="1:2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7" t="s">
        <v>50</v>
      </c>
      <c r="O1" s="8" t="s">
        <v>51</v>
      </c>
      <c r="P1" s="8" t="s">
        <v>60</v>
      </c>
      <c r="Q1" s="8" t="s">
        <v>53</v>
      </c>
      <c r="R1" s="8" t="s">
        <v>61</v>
      </c>
    </row>
    <row r="2" spans="1:20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7"/>
    </row>
    <row r="3" spans="1:20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7"/>
      <c r="S3">
        <v>205199.94520178079</v>
      </c>
    </row>
    <row r="4" spans="1:20" x14ac:dyDescent="0.45">
      <c r="A4" s="2">
        <v>3</v>
      </c>
      <c r="B4" s="3" t="s">
        <v>76</v>
      </c>
      <c r="C4" s="3">
        <v>205199.94520178079</v>
      </c>
      <c r="D4" s="3">
        <v>30853016.88509408</v>
      </c>
      <c r="E4" s="3">
        <v>4.9639576068925453E-2</v>
      </c>
      <c r="F4" s="3">
        <v>0</v>
      </c>
      <c r="G4" s="3">
        <v>0</v>
      </c>
      <c r="H4" s="3">
        <v>1.1680080744110199</v>
      </c>
      <c r="I4" s="3">
        <v>3.3894292237442918</v>
      </c>
      <c r="J4" s="3">
        <v>3.9288034246575218E-2</v>
      </c>
      <c r="K4" s="3"/>
      <c r="L4" s="3"/>
      <c r="M4" s="3">
        <v>500</v>
      </c>
      <c r="N4" s="3">
        <v>205199.94520178079</v>
      </c>
      <c r="O4">
        <f t="shared" ref="O4" si="0">N4-C4</f>
        <v>0</v>
      </c>
      <c r="P4" s="10">
        <f>O4/N4</f>
        <v>0</v>
      </c>
      <c r="Q4">
        <f>'! Total Power 2050 - 100'!E4/(100*'! KPI 2050 - 100'!F4)</f>
        <v>0.93443861355951996</v>
      </c>
      <c r="R4">
        <f>'! Total Power 2050 - 100'!E4/(100*8760)</f>
        <v>0.76173814377038029</v>
      </c>
      <c r="T4">
        <f>C4</f>
        <v>205199.94520178079</v>
      </c>
    </row>
    <row r="5" spans="1:20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</row>
    <row r="6" spans="1:20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</row>
    <row r="7" spans="1:20" x14ac:dyDescent="0.45">
      <c r="A7" s="4">
        <v>6</v>
      </c>
      <c r="B7" s="5" t="s">
        <v>73</v>
      </c>
      <c r="C7" s="5">
        <v>170575.22882834301</v>
      </c>
      <c r="D7" s="5">
        <v>22601200.472513899</v>
      </c>
      <c r="E7" s="5">
        <v>6.5614520392970305E-2</v>
      </c>
      <c r="F7" s="5">
        <v>0</v>
      </c>
      <c r="G7" s="5">
        <v>0</v>
      </c>
      <c r="H7" s="5">
        <v>2.458630645619444</v>
      </c>
      <c r="I7" s="5">
        <v>3.3894292237442918</v>
      </c>
      <c r="J7" s="5">
        <v>3.9288034246575218E-2</v>
      </c>
      <c r="K7" s="5"/>
      <c r="L7" s="5"/>
      <c r="M7" s="5">
        <v>471.29583628709997</v>
      </c>
      <c r="N7" s="7">
        <v>155050.63614805654</v>
      </c>
      <c r="O7">
        <f t="shared" ref="O7:O16" si="1">N7-C7</f>
        <v>-15524.592680286471</v>
      </c>
      <c r="P7" s="10">
        <f>O7/N7</f>
        <v>-0.10012595282396758</v>
      </c>
      <c r="Q7">
        <f>'! Total Power 2050 - 100'!E7/(100*'! KPI 2050 - 100'!F7)</f>
        <v>0.84266579797025065</v>
      </c>
      <c r="R7">
        <f>'! Total Power 2050 - 100'!E7/(100*8760)</f>
        <v>0.74339284094909786</v>
      </c>
      <c r="T7">
        <f t="shared" ref="T5:T22" si="2">C7+13902.5</f>
        <v>184477.72882834301</v>
      </c>
    </row>
    <row r="8" spans="1:20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P8" s="10"/>
    </row>
    <row r="9" spans="1:20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P9" s="10"/>
    </row>
    <row r="10" spans="1:20" x14ac:dyDescent="0.45">
      <c r="A10" s="2">
        <v>9</v>
      </c>
      <c r="B10" s="3" t="s">
        <v>75</v>
      </c>
      <c r="C10" s="3">
        <v>213903.59286206259</v>
      </c>
      <c r="D10" s="3">
        <v>32315366.737307351</v>
      </c>
      <c r="E10" s="3">
        <v>4.8456082863918629E-2</v>
      </c>
      <c r="F10" s="3">
        <v>0</v>
      </c>
      <c r="G10" s="3">
        <v>0</v>
      </c>
      <c r="H10" s="3">
        <v>1.107633912412346</v>
      </c>
      <c r="I10" s="3">
        <v>3.3894292237442918</v>
      </c>
      <c r="J10" s="3">
        <v>3.9288034246575218E-2</v>
      </c>
      <c r="K10" s="3"/>
      <c r="L10" s="3"/>
      <c r="M10" s="3">
        <v>500</v>
      </c>
      <c r="N10" s="7">
        <v>313374.67780021788</v>
      </c>
      <c r="O10">
        <f t="shared" si="1"/>
        <v>99471.084938155283</v>
      </c>
      <c r="P10" s="10">
        <f t="shared" ref="P10:P22" si="3">O10/N10</f>
        <v>0.31741902580134418</v>
      </c>
      <c r="Q10">
        <f>'! Total Power 2050 - 100'!E10/(100*'! KPI 2050 - 100'!F10)</f>
        <v>0.9364903946807247</v>
      </c>
      <c r="R10">
        <f>'! Total Power 2050 - 100'!E10/(100*8760)</f>
        <v>0.81408383053581268</v>
      </c>
      <c r="T10">
        <f t="shared" si="2"/>
        <v>227806.09286206259</v>
      </c>
    </row>
    <row r="11" spans="1:20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  <c r="P11" s="10"/>
    </row>
    <row r="12" spans="1:20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P12" s="10"/>
    </row>
    <row r="13" spans="1:20" x14ac:dyDescent="0.45">
      <c r="A13" s="4">
        <v>12</v>
      </c>
      <c r="B13" s="5" t="s">
        <v>72</v>
      </c>
      <c r="C13" s="5">
        <v>205405.6513860253</v>
      </c>
      <c r="D13" s="5">
        <v>29759620.65572964</v>
      </c>
      <c r="E13" s="5">
        <v>5.0881623193777009E-2</v>
      </c>
      <c r="F13" s="5">
        <v>0</v>
      </c>
      <c r="G13" s="5">
        <v>0</v>
      </c>
      <c r="H13" s="5">
        <v>1.2371358530568799</v>
      </c>
      <c r="I13" s="5">
        <v>3.3894292237442918</v>
      </c>
      <c r="J13" s="5">
        <v>3.9288034246575218E-2</v>
      </c>
      <c r="K13" s="5"/>
      <c r="L13" s="5"/>
      <c r="M13" s="5">
        <v>500</v>
      </c>
      <c r="N13" s="7">
        <v>194405.83495452098</v>
      </c>
      <c r="O13">
        <f t="shared" si="1"/>
        <v>-10999.816431504325</v>
      </c>
      <c r="P13" s="10">
        <f t="shared" si="3"/>
        <v>-5.6581719546008512E-2</v>
      </c>
      <c r="Q13">
        <f>'! Total Power 2050 - 100'!E13/(100*'! KPI 2050 - 100'!F13)</f>
        <v>0.92675246044022375</v>
      </c>
      <c r="R13">
        <f>'! Total Power 2050 - 100'!E13/(100*8760)</f>
        <v>0.8626415025604548</v>
      </c>
      <c r="T13">
        <f t="shared" si="2"/>
        <v>219308.1513860253</v>
      </c>
    </row>
    <row r="14" spans="1:20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P14" s="10"/>
    </row>
    <row r="15" spans="1:20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7"/>
      <c r="P15" s="10"/>
    </row>
    <row r="16" spans="1:20" x14ac:dyDescent="0.45">
      <c r="A16" s="2">
        <v>15</v>
      </c>
      <c r="B16" s="3" t="s">
        <v>71</v>
      </c>
      <c r="C16" s="3">
        <v>344314.57781410171</v>
      </c>
      <c r="D16" s="3">
        <v>58867054.54739289</v>
      </c>
      <c r="E16" s="3">
        <v>2.7083370018275259E-2</v>
      </c>
      <c r="F16" s="3">
        <v>0</v>
      </c>
      <c r="G16" s="3">
        <v>0</v>
      </c>
      <c r="H16" s="3">
        <v>0.41515407137377719</v>
      </c>
      <c r="I16" s="3">
        <v>3.3894292237442918</v>
      </c>
      <c r="J16" s="3">
        <v>3.9288034246575218E-2</v>
      </c>
      <c r="K16" s="3"/>
      <c r="L16" s="3"/>
      <c r="M16" s="3">
        <v>500.00000000000011</v>
      </c>
      <c r="N16" s="7">
        <v>232354.402603305</v>
      </c>
      <c r="O16">
        <f t="shared" si="1"/>
        <v>-111960.1752107967</v>
      </c>
      <c r="P16" s="10">
        <f t="shared" si="3"/>
        <v>-0.48185088793839015</v>
      </c>
      <c r="Q16">
        <f>'! Total Power 2050 - 100'!E16/(100*'! KPI 2050 - 100'!F16)</f>
        <v>0.96421618122031794</v>
      </c>
      <c r="R16">
        <f>'! Total Power 2050 - 100'!E16/(100*8760)</f>
        <v>0.76014577026341512</v>
      </c>
      <c r="T16">
        <f t="shared" si="2"/>
        <v>358217.07781410171</v>
      </c>
    </row>
    <row r="17" spans="1:20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  <c r="P17" s="10"/>
    </row>
    <row r="18" spans="1:20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P18" s="10"/>
    </row>
    <row r="19" spans="1:20" x14ac:dyDescent="0.45">
      <c r="A19" s="4">
        <v>18</v>
      </c>
      <c r="B19" s="5" t="s">
        <v>70</v>
      </c>
      <c r="C19" s="5">
        <v>296437.85928467987</v>
      </c>
      <c r="D19" s="5">
        <v>47839903.325167082</v>
      </c>
      <c r="E19" s="5">
        <v>3.2455546347594587E-2</v>
      </c>
      <c r="F19" s="5">
        <v>0</v>
      </c>
      <c r="G19" s="5">
        <v>0</v>
      </c>
      <c r="H19" s="5">
        <v>0.54802875803862994</v>
      </c>
      <c r="I19" s="5">
        <v>3.3894292237442918</v>
      </c>
      <c r="J19" s="5">
        <v>3.9288034246575218E-2</v>
      </c>
      <c r="K19" s="5"/>
      <c r="L19" s="5"/>
      <c r="M19" s="5">
        <v>500.00000000000011</v>
      </c>
      <c r="N19" s="7">
        <v>313374.67780021788</v>
      </c>
      <c r="O19">
        <f>N19-C19</f>
        <v>16936.818515538005</v>
      </c>
      <c r="P19" s="10">
        <f t="shared" si="3"/>
        <v>5.4046544648816641E-2</v>
      </c>
      <c r="Q19">
        <f>'! Total Power 2050 - 100'!E19/(100*'! KPI 2050 - 100'!F19)</f>
        <v>0.94286009331403908</v>
      </c>
      <c r="R19">
        <f>'! Total Power 2050 - 100'!E19/(100*8760)</f>
        <v>0.77915116615300561</v>
      </c>
      <c r="T19">
        <f t="shared" si="2"/>
        <v>310340.35928467987</v>
      </c>
    </row>
    <row r="20" spans="1:20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"/>
      <c r="P20" s="10"/>
    </row>
    <row r="21" spans="1:20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7"/>
      <c r="P21" s="10"/>
    </row>
    <row r="22" spans="1:20" x14ac:dyDescent="0.45">
      <c r="A22" s="2">
        <v>21</v>
      </c>
      <c r="B22" s="3" t="s">
        <v>74</v>
      </c>
      <c r="C22" s="3">
        <v>266404.94236793509</v>
      </c>
      <c r="D22" s="3">
        <v>44050919.599369228</v>
      </c>
      <c r="E22" s="3">
        <v>3.5848432386930411E-2</v>
      </c>
      <c r="F22" s="3">
        <v>0</v>
      </c>
      <c r="G22" s="3">
        <v>0</v>
      </c>
      <c r="H22" s="3">
        <v>0.63747440541919631</v>
      </c>
      <c r="I22" s="3">
        <v>3.3894292237442918</v>
      </c>
      <c r="J22" s="3">
        <v>3.9288034246575218E-2</v>
      </c>
      <c r="K22" s="3"/>
      <c r="L22" s="3"/>
      <c r="M22" s="3">
        <v>500</v>
      </c>
      <c r="N22" s="7">
        <v>271731.08964819019</v>
      </c>
      <c r="O22">
        <f>N22-C22</f>
        <v>5326.1472802550998</v>
      </c>
      <c r="P22" s="10">
        <f t="shared" si="3"/>
        <v>1.9600801980924797E-2</v>
      </c>
      <c r="Q22">
        <f>'! Total Power 2050 - 100'!E22/(100*'! KPI 2050 - 100'!F22)</f>
        <v>0.96043461112271666</v>
      </c>
      <c r="R22">
        <f>'! Total Power 2050 - 100'!E22/(100*8760)</f>
        <v>0.86044415845788591</v>
      </c>
      <c r="T22">
        <f t="shared" si="2"/>
        <v>280307.44236793509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C2" zoomScale="130" zoomScaleNormal="130" workbookViewId="0">
      <selection activeCell="O7" sqref="O7:O22"/>
    </sheetView>
  </sheetViews>
  <sheetFormatPr defaultRowHeight="14.25" x14ac:dyDescent="0.45"/>
  <cols>
    <col min="2" max="2" width="18.53125" customWidth="1"/>
    <col min="6" max="7" width="8.9296875" customWidth="1"/>
    <col min="14" max="14" width="9.06640625" style="6"/>
    <col min="15" max="15" width="11.06640625" customWidth="1"/>
  </cols>
  <sheetData>
    <row r="1" spans="1:1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7" t="s">
        <v>58</v>
      </c>
      <c r="O1" s="8" t="s">
        <v>59</v>
      </c>
      <c r="P1" s="8" t="s">
        <v>60</v>
      </c>
      <c r="Q1" s="8" t="s">
        <v>61</v>
      </c>
    </row>
    <row r="2" spans="1:17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7"/>
    </row>
    <row r="3" spans="1:17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7"/>
    </row>
    <row r="4" spans="1:17" x14ac:dyDescent="0.45">
      <c r="A4" s="2">
        <v>3</v>
      </c>
      <c r="B4" s="3" t="s">
        <v>69</v>
      </c>
      <c r="C4" s="3">
        <v>214185.95028822051</v>
      </c>
      <c r="D4" s="3">
        <v>27276048.850539088</v>
      </c>
      <c r="E4" s="3">
        <v>0.16481134458923399</v>
      </c>
      <c r="F4" s="3">
        <v>1191</v>
      </c>
      <c r="G4" s="3">
        <v>0.99565799349087702</v>
      </c>
      <c r="H4" s="3">
        <v>1.1680080744110199</v>
      </c>
      <c r="I4" s="3">
        <v>3.3894292237442918</v>
      </c>
      <c r="J4" s="3">
        <v>3.9288034246575218E-2</v>
      </c>
      <c r="K4" s="3">
        <v>133185.11364044339</v>
      </c>
      <c r="L4" s="3">
        <v>42151.226482588732</v>
      </c>
      <c r="M4" s="3">
        <v>500</v>
      </c>
      <c r="N4" s="7">
        <f>'KPI Base'!C4</f>
        <v>205199.94520178079</v>
      </c>
      <c r="O4">
        <f t="shared" ref="O4" si="0">N4-C4</f>
        <v>-8986.0050864397199</v>
      </c>
      <c r="P4" s="10">
        <f>O4/N4</f>
        <v>-4.3791459484082439E-2</v>
      </c>
      <c r="Q4">
        <f>'! Total power 2020 - 100'!E4/(100*8760)</f>
        <v>0.13536856966297203</v>
      </c>
    </row>
    <row r="5" spans="1:17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</row>
    <row r="6" spans="1:17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</row>
    <row r="7" spans="1:17" x14ac:dyDescent="0.45">
      <c r="A7" s="4">
        <v>6</v>
      </c>
      <c r="B7" s="5" t="s">
        <v>31</v>
      </c>
      <c r="C7" s="5">
        <v>184798.99988412269</v>
      </c>
      <c r="D7" s="5">
        <v>19258221.339299738</v>
      </c>
      <c r="E7" s="5">
        <v>0.2157004758629526</v>
      </c>
      <c r="F7" s="5">
        <v>1201</v>
      </c>
      <c r="G7" s="5">
        <v>0.97542625029976904</v>
      </c>
      <c r="H7" s="5">
        <v>2.458630645619444</v>
      </c>
      <c r="I7" s="5">
        <v>3.3894292237442918</v>
      </c>
      <c r="J7" s="5">
        <v>3.9288034246575218E-2</v>
      </c>
      <c r="K7" s="5">
        <v>96331.218347115981</v>
      </c>
      <c r="L7" s="5">
        <v>34943.701778801158</v>
      </c>
      <c r="M7" s="5">
        <v>468.01090154895002</v>
      </c>
      <c r="N7" s="7">
        <f>'KPI Base'!C7</f>
        <v>170575.22882834301</v>
      </c>
      <c r="O7">
        <f t="shared" ref="O7:O21" si="1">N7-C7</f>
        <v>-14223.771055779682</v>
      </c>
      <c r="P7" s="10">
        <f>O7/N7</f>
        <v>-8.3387084710252135E-2</v>
      </c>
      <c r="Q7">
        <f>'! Total power 2020 - 100'!E7/(100*8760)</f>
        <v>0.13373138431621268</v>
      </c>
    </row>
    <row r="8" spans="1:17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P8" s="10"/>
    </row>
    <row r="9" spans="1:17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P9" s="10"/>
    </row>
    <row r="10" spans="1:17" x14ac:dyDescent="0.45">
      <c r="A10" s="2">
        <v>9</v>
      </c>
      <c r="B10" s="3" t="s">
        <v>37</v>
      </c>
      <c r="C10" s="3">
        <v>227804.2238798434</v>
      </c>
      <c r="D10" s="3">
        <v>28569208.862205409</v>
      </c>
      <c r="E10" s="3">
        <v>0.1657955487781419</v>
      </c>
      <c r="F10" s="3">
        <v>1243</v>
      </c>
      <c r="G10" s="3">
        <v>0.99641850921117503</v>
      </c>
      <c r="H10" s="3">
        <v>1.107633912412346</v>
      </c>
      <c r="I10" s="3">
        <v>3.3894292237442918</v>
      </c>
      <c r="J10" s="3">
        <v>3.9288034246575218E-2</v>
      </c>
      <c r="K10" s="3">
        <v>136883.05871227739</v>
      </c>
      <c r="L10" s="3">
        <v>38010.02208598415</v>
      </c>
      <c r="M10" s="3">
        <v>500</v>
      </c>
      <c r="N10" s="7">
        <f>'KPI Base'!C10</f>
        <v>213903.59286206259</v>
      </c>
      <c r="O10">
        <f t="shared" si="1"/>
        <v>-13900.631017780805</v>
      </c>
      <c r="P10" s="10">
        <f t="shared" ref="P10:P22" si="2">O10/N10</f>
        <v>-6.4985495716964117E-2</v>
      </c>
      <c r="Q10">
        <f>'! Total power 2020 - 100'!E10/(100*8760)</f>
        <v>0.14138678161523871</v>
      </c>
    </row>
    <row r="11" spans="1:17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  <c r="P11" s="10"/>
    </row>
    <row r="12" spans="1:17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P12" s="10"/>
    </row>
    <row r="13" spans="1:17" x14ac:dyDescent="0.45">
      <c r="A13" s="4">
        <v>12</v>
      </c>
      <c r="B13" s="5" t="s">
        <v>54</v>
      </c>
      <c r="C13" s="5">
        <v>219362.81096533491</v>
      </c>
      <c r="D13" s="5">
        <v>26028284.90241855</v>
      </c>
      <c r="E13" s="5">
        <v>0.1739961630624389</v>
      </c>
      <c r="F13" s="5">
        <v>1240</v>
      </c>
      <c r="G13" s="5">
        <v>0.99557598420500337</v>
      </c>
      <c r="H13" s="5">
        <v>1.2371358530568799</v>
      </c>
      <c r="I13" s="5">
        <v>3.3894292237442918</v>
      </c>
      <c r="J13" s="5">
        <v>3.9288034246575218E-2</v>
      </c>
      <c r="K13" s="5">
        <v>127158.0654167826</v>
      </c>
      <c r="L13" s="5">
        <v>39360.878510993462</v>
      </c>
      <c r="M13" s="5">
        <v>500</v>
      </c>
      <c r="N13" s="7">
        <f>'KPI Base'!C13</f>
        <v>205405.6513860253</v>
      </c>
      <c r="O13">
        <f t="shared" si="1"/>
        <v>-13957.159579309606</v>
      </c>
      <c r="P13" s="10">
        <f t="shared" si="2"/>
        <v>-6.7949248159095074E-2</v>
      </c>
      <c r="Q13">
        <f>'! Total power 2020 - 100'!E13/(100*8760)</f>
        <v>0.14092628086920136</v>
      </c>
    </row>
    <row r="14" spans="1:17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P14" s="10"/>
    </row>
    <row r="15" spans="1:17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7"/>
      <c r="P15" s="10"/>
    </row>
    <row r="16" spans="1:17" x14ac:dyDescent="0.45">
      <c r="A16" s="2">
        <v>15</v>
      </c>
      <c r="B16" s="3" t="s">
        <v>57</v>
      </c>
      <c r="C16" s="3">
        <v>360136.24751251307</v>
      </c>
      <c r="D16" s="3">
        <v>55100110.052250542</v>
      </c>
      <c r="E16" s="3">
        <v>9.8764443891883089E-2</v>
      </c>
      <c r="F16" s="3">
        <v>1372</v>
      </c>
      <c r="G16" s="3">
        <v>0.98853962940084061</v>
      </c>
      <c r="H16" s="3">
        <v>0.41515407137377719</v>
      </c>
      <c r="I16" s="3">
        <v>3.3894292237442918</v>
      </c>
      <c r="J16" s="3">
        <v>3.9288034246575218E-2</v>
      </c>
      <c r="K16" s="3">
        <v>255362.094948685</v>
      </c>
      <c r="L16" s="3">
        <v>49960.332074755919</v>
      </c>
      <c r="M16" s="3">
        <v>500.00000000000011</v>
      </c>
      <c r="N16" s="7">
        <f>'KPI Base'!C16</f>
        <v>344314.57781410171</v>
      </c>
      <c r="O16">
        <f t="shared" si="1"/>
        <v>-15821.669698411366</v>
      </c>
      <c r="P16" s="10">
        <f t="shared" si="2"/>
        <v>-4.5951204851261383E-2</v>
      </c>
      <c r="Q16">
        <f>'! Total power 2020 - 100'!E16/(100*8760)</f>
        <v>0.15482606981026861</v>
      </c>
    </row>
    <row r="17" spans="1:17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  <c r="P17" s="10"/>
    </row>
    <row r="18" spans="1:17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P18" s="10"/>
    </row>
    <row r="19" spans="1:17" x14ac:dyDescent="0.45">
      <c r="A19" s="4">
        <v>18</v>
      </c>
      <c r="B19" s="5" t="s">
        <v>56</v>
      </c>
      <c r="C19" s="5">
        <v>311954.97937873611</v>
      </c>
      <c r="D19" s="5">
        <v>43996349.712107018</v>
      </c>
      <c r="E19" s="5">
        <v>0.11456243509360151</v>
      </c>
      <c r="F19" s="5">
        <v>1292</v>
      </c>
      <c r="G19" s="5">
        <v>0.99543054350479843</v>
      </c>
      <c r="H19" s="5">
        <v>0.54802875803862994</v>
      </c>
      <c r="I19" s="5">
        <v>3.3894292237442918</v>
      </c>
      <c r="J19" s="5">
        <v>3.9288034246575218E-2</v>
      </c>
      <c r="K19" s="5">
        <v>209400.0451113765</v>
      </c>
      <c r="L19" s="5">
        <v>48875.337767455203</v>
      </c>
      <c r="M19" s="5">
        <v>500.00000000000011</v>
      </c>
      <c r="N19" s="7">
        <f>'KPI Base'!C19</f>
        <v>296437.85928467987</v>
      </c>
      <c r="O19">
        <f t="shared" si="1"/>
        <v>-15517.120094056241</v>
      </c>
      <c r="P19" s="10">
        <f t="shared" si="2"/>
        <v>-5.2345271051072451E-2</v>
      </c>
      <c r="Q19">
        <f>'! Total power 2020 - 100'!E19/(100*8760)</f>
        <v>0.14681464180458906</v>
      </c>
    </row>
    <row r="20" spans="1:17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P20" s="10"/>
    </row>
    <row r="21" spans="1:17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7"/>
      <c r="P21" s="10"/>
    </row>
    <row r="22" spans="1:17" x14ac:dyDescent="0.45">
      <c r="A22" s="2">
        <v>21</v>
      </c>
      <c r="B22" s="3" t="s">
        <v>55</v>
      </c>
      <c r="C22" s="3">
        <v>279688.10606996459</v>
      </c>
      <c r="D22" s="3">
        <v>40266832.054519847</v>
      </c>
      <c r="E22" s="3">
        <v>0.1241491510282489</v>
      </c>
      <c r="F22" s="3">
        <v>1262</v>
      </c>
      <c r="G22" s="3">
        <v>0.99737374124999079</v>
      </c>
      <c r="H22" s="3">
        <v>0.63747440541919631</v>
      </c>
      <c r="I22" s="3">
        <v>3.3894292237442918</v>
      </c>
      <c r="J22" s="3">
        <v>3.9288034246575218E-2</v>
      </c>
      <c r="K22" s="3">
        <v>190298.2722674353</v>
      </c>
      <c r="L22" s="3">
        <v>36153.23691071714</v>
      </c>
      <c r="M22" s="3">
        <v>500</v>
      </c>
      <c r="N22" s="7">
        <f>'KPI Base'!C22</f>
        <v>266404.94236793509</v>
      </c>
      <c r="O22">
        <f>N22-C22</f>
        <v>-13283.163702029502</v>
      </c>
      <c r="P22" s="10">
        <f t="shared" si="2"/>
        <v>-4.9860800569097419E-2</v>
      </c>
      <c r="Q22">
        <f>'! Total power 2020 - 100'!E22/(100*8760)</f>
        <v>0.14368557779195068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69E4-57C7-416D-A425-0D9931FC3E21}">
  <dimension ref="A1:T22"/>
  <sheetViews>
    <sheetView tabSelected="1" topLeftCell="I1" zoomScale="120" zoomScaleNormal="120" workbookViewId="0">
      <selection activeCell="S13" sqref="S13"/>
    </sheetView>
  </sheetViews>
  <sheetFormatPr defaultRowHeight="14.25" x14ac:dyDescent="0.45"/>
  <cols>
    <col min="2" max="2" width="15.86328125" customWidth="1"/>
    <col min="14" max="14" width="10.73046875" bestFit="1" customWidth="1"/>
    <col min="16" max="16" width="12.6640625" customWidth="1"/>
  </cols>
  <sheetData>
    <row r="1" spans="1:2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7" t="s">
        <v>50</v>
      </c>
      <c r="O1" s="8" t="s">
        <v>51</v>
      </c>
      <c r="P1" s="8" t="s">
        <v>60</v>
      </c>
      <c r="Q1" s="8" t="s">
        <v>53</v>
      </c>
      <c r="R1" s="8" t="s">
        <v>61</v>
      </c>
    </row>
    <row r="2" spans="1:20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7"/>
    </row>
    <row r="3" spans="1:20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7"/>
    </row>
    <row r="4" spans="1:20" x14ac:dyDescent="0.45">
      <c r="A4" s="2">
        <v>3</v>
      </c>
      <c r="B4" s="3" t="s">
        <v>68</v>
      </c>
      <c r="C4" s="3">
        <v>183275.72669279639</v>
      </c>
      <c r="D4" s="3">
        <v>10015001.501880171</v>
      </c>
      <c r="E4" s="3">
        <v>0.69758260163589336</v>
      </c>
      <c r="F4" s="3">
        <v>7141</v>
      </c>
      <c r="G4" s="3">
        <v>0.93443861355951996</v>
      </c>
      <c r="H4" s="3">
        <v>1.1680080744110199</v>
      </c>
      <c r="I4" s="3">
        <v>3.3894292237442918</v>
      </c>
      <c r="J4" s="3">
        <v>3.9288034246575218E-2</v>
      </c>
      <c r="K4" s="3">
        <v>66432.560043457343</v>
      </c>
      <c r="L4" s="3">
        <v>28579.716015458682</v>
      </c>
      <c r="M4" s="3">
        <v>500</v>
      </c>
      <c r="N4" s="7">
        <f>'KPI Base'!C4</f>
        <v>205199.94520178079</v>
      </c>
      <c r="O4">
        <f t="shared" ref="O4" si="0">N4-C4</f>
        <v>21924.218508984399</v>
      </c>
      <c r="P4" s="10">
        <f>O4/N4</f>
        <v>0.10684319865400302</v>
      </c>
      <c r="Q4">
        <f>'! Total Power 2050 - 100'!E4/(100*'! KPI 2050 - 100'!F4)</f>
        <v>0.93443861355951996</v>
      </c>
      <c r="R4">
        <f>'! Total Power 2050 - 100'!E4/(100*8760)</f>
        <v>0.76173814377038029</v>
      </c>
      <c r="S4">
        <v>1.1679999999999999</v>
      </c>
      <c r="T4">
        <v>11</v>
      </c>
    </row>
    <row r="5" spans="1:20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7"/>
      <c r="S5">
        <v>2.4580000000000002</v>
      </c>
      <c r="T5">
        <v>19</v>
      </c>
    </row>
    <row r="6" spans="1:20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7"/>
      <c r="S6">
        <v>1.107</v>
      </c>
      <c r="T6">
        <v>16</v>
      </c>
    </row>
    <row r="7" spans="1:20" x14ac:dyDescent="0.45">
      <c r="A7" s="4">
        <v>6</v>
      </c>
      <c r="B7" s="5" t="s">
        <v>65</v>
      </c>
      <c r="C7" s="5">
        <v>138336.8074148302</v>
      </c>
      <c r="D7" s="5">
        <v>2401676.2375710821</v>
      </c>
      <c r="E7" s="5">
        <v>0.9004205843158003</v>
      </c>
      <c r="F7" s="5">
        <v>7728</v>
      </c>
      <c r="G7" s="5">
        <v>0.84266579797025065</v>
      </c>
      <c r="H7" s="5">
        <v>2.458630645619444</v>
      </c>
      <c r="I7" s="5">
        <v>3.3894292237442918</v>
      </c>
      <c r="J7" s="5">
        <v>3.9288034246575218E-2</v>
      </c>
      <c r="K7" s="5">
        <v>29918.80293709788</v>
      </c>
      <c r="L7" s="5">
        <v>13735.82491659603</v>
      </c>
      <c r="M7" s="5">
        <v>349.51921956739818</v>
      </c>
      <c r="N7" s="7">
        <f>'KPI Base'!C7</f>
        <v>170575.22882834301</v>
      </c>
      <c r="O7">
        <f t="shared" ref="O7:O16" si="1">N7-C7</f>
        <v>32238.421413512813</v>
      </c>
      <c r="P7" s="10">
        <f>O7/N7</f>
        <v>0.18899825979981938</v>
      </c>
      <c r="Q7">
        <f>'! Total Power 2050 - 100'!E7/(100*'! KPI 2050 - 100'!F7)</f>
        <v>0.84266579797025065</v>
      </c>
      <c r="R7">
        <f>'! Total Power 2050 - 100'!E7/(100*8760)</f>
        <v>0.74339284094909786</v>
      </c>
      <c r="S7">
        <v>1.2370000000000001</v>
      </c>
      <c r="T7">
        <v>17</v>
      </c>
    </row>
    <row r="8" spans="1:20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7"/>
      <c r="P8" s="10"/>
      <c r="S8">
        <v>0.41499999999999998</v>
      </c>
      <c r="T8">
        <v>8</v>
      </c>
    </row>
    <row r="9" spans="1:20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P9" s="10"/>
      <c r="S9">
        <v>0.54800000000000004</v>
      </c>
      <c r="T9">
        <v>10</v>
      </c>
    </row>
    <row r="10" spans="1:20" x14ac:dyDescent="0.45">
      <c r="A10" s="2">
        <v>9</v>
      </c>
      <c r="B10" s="3" t="s">
        <v>62</v>
      </c>
      <c r="C10" s="3">
        <v>180558.12214457529</v>
      </c>
      <c r="D10" s="3">
        <v>9631318.3058707491</v>
      </c>
      <c r="E10" s="3">
        <v>0.72393451834814804</v>
      </c>
      <c r="F10" s="3">
        <v>7615</v>
      </c>
      <c r="G10" s="3">
        <v>0.9364903946807247</v>
      </c>
      <c r="H10" s="3">
        <v>1.107633912412346</v>
      </c>
      <c r="I10" s="3">
        <v>3.3894292237442918</v>
      </c>
      <c r="J10" s="3">
        <v>3.9288034246575218E-2</v>
      </c>
      <c r="K10" s="3">
        <v>61306.632696982619</v>
      </c>
      <c r="L10" s="3">
        <v>22469.232567039009</v>
      </c>
      <c r="M10" s="3">
        <v>428.0020471065298</v>
      </c>
      <c r="N10" s="7">
        <f>'KPI Base'!C10</f>
        <v>213903.59286206259</v>
      </c>
      <c r="O10">
        <f t="shared" si="1"/>
        <v>33345.470717487304</v>
      </c>
      <c r="P10" s="10">
        <f t="shared" ref="P10:P22" si="2">O10/N10</f>
        <v>0.15589018525271051</v>
      </c>
      <c r="Q10">
        <f>'! Total Power 2050 - 100'!E10/(100*'! KPI 2050 - 100'!F10)</f>
        <v>0.9364903946807247</v>
      </c>
      <c r="R10">
        <f>'! Total Power 2050 - 100'!E10/(100*8760)</f>
        <v>0.81408383053581268</v>
      </c>
      <c r="S10">
        <v>0.63700000000000001</v>
      </c>
      <c r="T10">
        <v>13</v>
      </c>
    </row>
    <row r="11" spans="1:20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  <c r="P11" s="10"/>
    </row>
    <row r="12" spans="1:20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P12" s="10"/>
    </row>
    <row r="13" spans="1:20" x14ac:dyDescent="0.45">
      <c r="A13" s="4">
        <v>12</v>
      </c>
      <c r="B13" s="5" t="s">
        <v>63</v>
      </c>
      <c r="C13" s="5">
        <v>170569.4574466596</v>
      </c>
      <c r="D13" s="5">
        <v>6199564.3881413015</v>
      </c>
      <c r="E13" s="5">
        <v>0.80471475032893724</v>
      </c>
      <c r="F13" s="5">
        <v>8154</v>
      </c>
      <c r="G13" s="5">
        <v>0.92675246044022375</v>
      </c>
      <c r="H13" s="5">
        <v>1.2371358530568799</v>
      </c>
      <c r="I13" s="5">
        <v>3.3894292237442918</v>
      </c>
      <c r="J13" s="5">
        <v>3.9288034246575218E-2</v>
      </c>
      <c r="K13" s="5">
        <v>47186.128408066768</v>
      </c>
      <c r="L13" s="5">
        <v>21044.351327024331</v>
      </c>
      <c r="M13" s="5">
        <v>404.64530576334272</v>
      </c>
      <c r="N13" s="7">
        <f>'KPI Base'!C13</f>
        <v>205405.6513860253</v>
      </c>
      <c r="O13">
        <f t="shared" si="1"/>
        <v>34836.193939365709</v>
      </c>
      <c r="P13" s="10">
        <f t="shared" si="2"/>
        <v>0.1695970568691752</v>
      </c>
      <c r="Q13">
        <f>'! Total Power 2050 - 100'!E13/(100*'! KPI 2050 - 100'!F13)</f>
        <v>0.92675246044022375</v>
      </c>
      <c r="R13">
        <f>'! Total Power 2050 - 100'!E13/(100*8760)</f>
        <v>0.8626415025604548</v>
      </c>
    </row>
    <row r="14" spans="1:20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  <c r="P14" s="10"/>
    </row>
    <row r="15" spans="1:20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7"/>
      <c r="P15" s="10"/>
    </row>
    <row r="16" spans="1:20" x14ac:dyDescent="0.45">
      <c r="A16" s="2">
        <v>15</v>
      </c>
      <c r="B16" s="3" t="s">
        <v>66</v>
      </c>
      <c r="C16" s="3">
        <v>315661.61831468879</v>
      </c>
      <c r="D16" s="3">
        <v>38085749.321388982</v>
      </c>
      <c r="E16" s="3">
        <v>0.3787497416021498</v>
      </c>
      <c r="F16" s="3">
        <v>6906</v>
      </c>
      <c r="G16" s="3">
        <v>0.96421618122031794</v>
      </c>
      <c r="H16" s="3">
        <v>0.41515407137377719</v>
      </c>
      <c r="I16" s="3">
        <v>3.3894292237442918</v>
      </c>
      <c r="J16" s="3">
        <v>3.9288034246575218E-2</v>
      </c>
      <c r="K16" s="3">
        <v>192664.91860840569</v>
      </c>
      <c r="L16" s="3">
        <v>34873.933967671503</v>
      </c>
      <c r="M16" s="3">
        <v>500</v>
      </c>
      <c r="N16" s="7">
        <f>'KPI Base'!C16</f>
        <v>344314.57781410171</v>
      </c>
      <c r="O16">
        <f t="shared" si="1"/>
        <v>28652.959499412915</v>
      </c>
      <c r="P16" s="10">
        <f t="shared" si="2"/>
        <v>8.3217387080493824E-2</v>
      </c>
      <c r="Q16">
        <f>'! Total Power 2050 - 100'!E16/(100*'! KPI 2050 - 100'!F16)</f>
        <v>0.96421618122031794</v>
      </c>
      <c r="R16">
        <f>'! Total Power 2050 - 100'!E16/(100*8760)</f>
        <v>0.76014577026341512</v>
      </c>
    </row>
    <row r="17" spans="1:18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  <c r="P17" s="10"/>
    </row>
    <row r="18" spans="1:18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P18" s="10"/>
    </row>
    <row r="19" spans="1:18" x14ac:dyDescent="0.45">
      <c r="A19" s="4">
        <v>18</v>
      </c>
      <c r="B19" s="5" t="s">
        <v>67</v>
      </c>
      <c r="C19" s="5">
        <v>267147.23385076167</v>
      </c>
      <c r="D19" s="5">
        <v>26055807.579258289</v>
      </c>
      <c r="E19" s="5">
        <v>0.46768608108387461</v>
      </c>
      <c r="F19" s="5">
        <v>7239</v>
      </c>
      <c r="G19" s="5">
        <v>0.94286009331403908</v>
      </c>
      <c r="H19" s="5">
        <v>0.54802875803862994</v>
      </c>
      <c r="I19" s="5">
        <v>3.3894292237442918</v>
      </c>
      <c r="J19" s="5">
        <v>3.9288034246575218E-2</v>
      </c>
      <c r="K19" s="5">
        <v>142523.72691361429</v>
      </c>
      <c r="L19" s="5">
        <v>34819.051622851228</v>
      </c>
      <c r="M19" s="5">
        <v>500</v>
      </c>
      <c r="N19" s="7">
        <f>'KPI Base'!C19</f>
        <v>296437.85928467987</v>
      </c>
      <c r="O19">
        <f>N19-C19</f>
        <v>29290.625433918205</v>
      </c>
      <c r="P19" s="10">
        <f t="shared" si="2"/>
        <v>9.8808652527035593E-2</v>
      </c>
      <c r="Q19">
        <f>'! Total Power 2050 - 100'!E19/(100*'! KPI 2050 - 100'!F19)</f>
        <v>0.94286009331403908</v>
      </c>
      <c r="R19">
        <f>'! Total Power 2050 - 100'!E19/(100*8760)</f>
        <v>0.77915116615300561</v>
      </c>
    </row>
    <row r="20" spans="1:18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P20" s="10"/>
    </row>
    <row r="21" spans="1:18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7"/>
      <c r="P21" s="10"/>
    </row>
    <row r="22" spans="1:18" x14ac:dyDescent="0.45">
      <c r="A22" s="2">
        <v>21</v>
      </c>
      <c r="B22" s="3" t="s">
        <v>64</v>
      </c>
      <c r="C22" s="3">
        <v>230776.1399299191</v>
      </c>
      <c r="D22" s="3">
        <v>20392760.247393511</v>
      </c>
      <c r="E22" s="3">
        <v>0.56447973434315735</v>
      </c>
      <c r="F22" s="3">
        <v>7848</v>
      </c>
      <c r="G22" s="3">
        <v>0.96043461112271666</v>
      </c>
      <c r="H22" s="3">
        <v>0.63747440541919631</v>
      </c>
      <c r="I22" s="3">
        <v>3.3894292237442918</v>
      </c>
      <c r="J22" s="3">
        <v>3.9288034246575218E-2</v>
      </c>
      <c r="K22" s="3">
        <v>114206.211415445</v>
      </c>
      <c r="L22" s="3">
        <v>19197.587045623619</v>
      </c>
      <c r="M22" s="3">
        <v>493.06133245217887</v>
      </c>
      <c r="N22" s="7">
        <f>'KPI Base'!C22</f>
        <v>266404.94236793509</v>
      </c>
      <c r="O22">
        <f>N22-C22</f>
        <v>35628.802438015991</v>
      </c>
      <c r="P22" s="10">
        <f t="shared" si="2"/>
        <v>0.13373926970472125</v>
      </c>
      <c r="Q22">
        <f>'! Total Power 2050 - 100'!E22/(100*'! KPI 2050 - 100'!F22)</f>
        <v>0.96043461112271666</v>
      </c>
      <c r="R22">
        <f>'! Total Power 2050 - 100'!E22/(100*8760)</f>
        <v>0.86044415845788591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>
      <selection activeCell="R20" sqref="R20"/>
    </sheetView>
  </sheetViews>
  <sheetFormatPr defaultRowHeight="14.25" x14ac:dyDescent="0.45"/>
  <sheetData>
    <row r="1" spans="1:19" x14ac:dyDescent="0.45"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2">
        <v>3</v>
      </c>
      <c r="B4" s="3" t="s">
        <v>69</v>
      </c>
      <c r="C4" s="3">
        <v>902809.20904742589</v>
      </c>
      <c r="D4" s="3">
        <v>62785.686899999913</v>
      </c>
      <c r="E4" s="3">
        <v>118582.8670247635</v>
      </c>
      <c r="F4" s="3">
        <v>0</v>
      </c>
      <c r="G4" s="3">
        <v>1377649.748077811</v>
      </c>
      <c r="H4" s="3">
        <v>2.465583293087548E-12</v>
      </c>
      <c r="I4" s="3">
        <v>653359.21625797765</v>
      </c>
      <c r="J4" s="3">
        <v>56997.533943423077</v>
      </c>
      <c r="K4" s="3">
        <v>54147.657246251489</v>
      </c>
      <c r="L4" s="3">
        <v>1054488.44582002</v>
      </c>
      <c r="M4" s="3">
        <v>42224.726767999877</v>
      </c>
      <c r="N4" s="3">
        <v>106724.5803222871</v>
      </c>
      <c r="O4" s="3">
        <v>0</v>
      </c>
      <c r="P4" s="3">
        <v>257063.0485295761</v>
      </c>
      <c r="Q4" s="3">
        <v>0</v>
      </c>
      <c r="R4" s="3">
        <v>97662.521156420567</v>
      </c>
      <c r="S4" s="3">
        <v>92779.395098599663</v>
      </c>
    </row>
    <row r="5" spans="1:19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45">
      <c r="A7" s="4">
        <v>6</v>
      </c>
      <c r="B7" s="5" t="s">
        <v>31</v>
      </c>
      <c r="C7" s="5">
        <v>428886.0875920665</v>
      </c>
      <c r="D7" s="5">
        <v>62785.686899999913</v>
      </c>
      <c r="E7" s="5">
        <v>117148.69266100229</v>
      </c>
      <c r="F7" s="5">
        <v>0</v>
      </c>
      <c r="G7" s="5">
        <v>921309.12573629839</v>
      </c>
      <c r="H7" s="5">
        <v>283.02691416430378</v>
      </c>
      <c r="I7" s="5">
        <v>669526.41326373117</v>
      </c>
      <c r="J7" s="5">
        <v>50959.550546949322</v>
      </c>
      <c r="K7" s="5">
        <v>48411.573019601608</v>
      </c>
      <c r="L7" s="5">
        <v>1054472.47843368</v>
      </c>
      <c r="M7" s="5">
        <v>42224.726767999877</v>
      </c>
      <c r="N7" s="5">
        <v>105433.82339490201</v>
      </c>
      <c r="O7" s="5">
        <v>0</v>
      </c>
      <c r="P7" s="5">
        <v>242088.29172230759</v>
      </c>
      <c r="Q7" s="5">
        <v>0</v>
      </c>
      <c r="R7" s="5">
        <v>96015.534305309644</v>
      </c>
      <c r="S7" s="5">
        <v>91214.757590044159</v>
      </c>
    </row>
    <row r="8" spans="1:19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45">
      <c r="A10" s="2">
        <v>9</v>
      </c>
      <c r="B10" s="3" t="s">
        <v>37</v>
      </c>
      <c r="C10" s="3">
        <v>951986.99868937314</v>
      </c>
      <c r="D10" s="3">
        <v>62785.686899999913</v>
      </c>
      <c r="E10" s="3">
        <v>123854.8206949491</v>
      </c>
      <c r="F10" s="3">
        <v>0</v>
      </c>
      <c r="G10" s="3">
        <v>1432226.235591257</v>
      </c>
      <c r="H10" s="3">
        <v>0</v>
      </c>
      <c r="I10" s="3">
        <v>664049.3611427187</v>
      </c>
      <c r="J10" s="3">
        <v>56607.667082024593</v>
      </c>
      <c r="K10" s="3">
        <v>53777.283727922928</v>
      </c>
      <c r="L10" s="3">
        <v>1054453.0839239969</v>
      </c>
      <c r="M10" s="3">
        <v>42224.726767999877</v>
      </c>
      <c r="N10" s="3">
        <v>111469.3386254541</v>
      </c>
      <c r="O10" s="3">
        <v>0</v>
      </c>
      <c r="P10" s="3">
        <v>241555.01243476939</v>
      </c>
      <c r="Q10" s="3">
        <v>0</v>
      </c>
      <c r="R10" s="3">
        <v>96907.100938968462</v>
      </c>
      <c r="S10" s="3">
        <v>92061.745892020044</v>
      </c>
    </row>
    <row r="11" spans="1:19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45">
      <c r="A13" s="4">
        <v>12</v>
      </c>
      <c r="B13" s="5" t="s">
        <v>54</v>
      </c>
      <c r="C13" s="5">
        <v>852337.41233193455</v>
      </c>
      <c r="D13" s="5">
        <v>62785.686899999913</v>
      </c>
      <c r="E13" s="5">
        <v>123451.4220414204</v>
      </c>
      <c r="F13" s="5">
        <v>0</v>
      </c>
      <c r="G13" s="5">
        <v>1309899.4483919139</v>
      </c>
      <c r="H13" s="5">
        <v>19.006871070896629</v>
      </c>
      <c r="I13" s="5">
        <v>640975.07555461291</v>
      </c>
      <c r="J13" s="5">
        <v>56101.251514659853</v>
      </c>
      <c r="K13" s="5">
        <v>53296.188938926432</v>
      </c>
      <c r="L13" s="5">
        <v>1054457.1716975609</v>
      </c>
      <c r="M13" s="5">
        <v>42224.726767999877</v>
      </c>
      <c r="N13" s="5">
        <v>111106.2798372783</v>
      </c>
      <c r="O13" s="5">
        <v>0</v>
      </c>
      <c r="P13" s="5">
        <v>265120.19426821009</v>
      </c>
      <c r="Q13" s="5">
        <v>0</v>
      </c>
      <c r="R13" s="5">
        <v>99382.094610906352</v>
      </c>
      <c r="S13" s="5">
        <v>94412.989880360983</v>
      </c>
    </row>
    <row r="14" spans="1:19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45">
      <c r="A16" s="2">
        <v>15</v>
      </c>
      <c r="B16" s="3" t="s">
        <v>57</v>
      </c>
      <c r="C16" s="3">
        <v>2539930.7748489808</v>
      </c>
      <c r="D16" s="3">
        <v>62785.686899999913</v>
      </c>
      <c r="E16" s="3">
        <v>135627.63715379531</v>
      </c>
      <c r="F16" s="3">
        <v>0</v>
      </c>
      <c r="G16" s="3">
        <v>2947132.768049988</v>
      </c>
      <c r="H16" s="3">
        <v>0</v>
      </c>
      <c r="I16" s="3">
        <v>602652.56569942296</v>
      </c>
      <c r="J16" s="3">
        <v>59255.031106865448</v>
      </c>
      <c r="K16" s="3">
        <v>56292.279551521882</v>
      </c>
      <c r="L16" s="3">
        <v>1054462.6021861071</v>
      </c>
      <c r="M16" s="3">
        <v>42224.726767999877</v>
      </c>
      <c r="N16" s="3">
        <v>122064.8734384158</v>
      </c>
      <c r="O16" s="3">
        <v>0</v>
      </c>
      <c r="P16" s="3">
        <v>292262.34597356239</v>
      </c>
      <c r="Q16" s="3">
        <v>0</v>
      </c>
      <c r="R16" s="3">
        <v>94838.193865799738</v>
      </c>
      <c r="S16" s="3">
        <v>90096.284172509666</v>
      </c>
    </row>
    <row r="17" spans="1:19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45">
      <c r="A19" s="4">
        <v>18</v>
      </c>
      <c r="B19" s="5" t="s">
        <v>56</v>
      </c>
      <c r="C19" s="5">
        <v>1924099.917593949</v>
      </c>
      <c r="D19" s="5">
        <v>62785.686899999913</v>
      </c>
      <c r="E19" s="5">
        <v>128609.62622082001</v>
      </c>
      <c r="F19" s="5">
        <v>0</v>
      </c>
      <c r="G19" s="5">
        <v>2349581.7534168418</v>
      </c>
      <c r="H19" s="5">
        <v>0</v>
      </c>
      <c r="I19" s="5">
        <v>613888.77975345938</v>
      </c>
      <c r="J19" s="5">
        <v>59767.383805920646</v>
      </c>
      <c r="K19" s="5">
        <v>56779.014615624059</v>
      </c>
      <c r="L19" s="5">
        <v>1054462.0881812421</v>
      </c>
      <c r="M19" s="5">
        <v>42224.726767999877</v>
      </c>
      <c r="N19" s="5">
        <v>115748.663598738</v>
      </c>
      <c r="O19" s="5">
        <v>0</v>
      </c>
      <c r="P19" s="5">
        <v>287748.93589946133</v>
      </c>
      <c r="Q19" s="5">
        <v>0</v>
      </c>
      <c r="R19" s="5">
        <v>102980.3567680264</v>
      </c>
      <c r="S19" s="5">
        <v>97831.338929624952</v>
      </c>
    </row>
    <row r="20" spans="1:19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45">
      <c r="A22" s="2">
        <v>21</v>
      </c>
      <c r="B22" s="3" t="s">
        <v>55</v>
      </c>
      <c r="C22" s="3">
        <v>1654120.273443921</v>
      </c>
      <c r="D22" s="3">
        <v>62785.686899999913</v>
      </c>
      <c r="E22" s="3">
        <v>125868.5661457488</v>
      </c>
      <c r="F22" s="3">
        <v>0</v>
      </c>
      <c r="G22" s="3">
        <v>2120777.6271398859</v>
      </c>
      <c r="H22" s="3">
        <v>0</v>
      </c>
      <c r="I22" s="3">
        <v>652358.11913328583</v>
      </c>
      <c r="J22" s="3">
        <v>59069.752167822662</v>
      </c>
      <c r="K22" s="3">
        <v>56116.264559431162</v>
      </c>
      <c r="L22" s="3">
        <v>1054459.3378055019</v>
      </c>
      <c r="M22" s="3">
        <v>42224.726767999877</v>
      </c>
      <c r="N22" s="3">
        <v>113281.709531174</v>
      </c>
      <c r="O22" s="3">
        <v>0</v>
      </c>
      <c r="P22" s="3">
        <v>251534.1248804965</v>
      </c>
      <c r="Q22" s="3">
        <v>0</v>
      </c>
      <c r="R22" s="3">
        <v>98786.850149201622</v>
      </c>
      <c r="S22" s="3">
        <v>93847.50764174154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CE13-0B0F-4462-9495-D2BDBF05C1D7}">
  <dimension ref="A1:S22"/>
  <sheetViews>
    <sheetView workbookViewId="0">
      <selection activeCell="S22" sqref="A1:S22"/>
    </sheetView>
  </sheetViews>
  <sheetFormatPr defaultRowHeight="14.25" x14ac:dyDescent="0.45"/>
  <sheetData>
    <row r="1" spans="1:19" x14ac:dyDescent="0.45"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</row>
    <row r="2" spans="1:19" x14ac:dyDescent="0.4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45">
      <c r="A3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45">
      <c r="A4" s="2">
        <v>3</v>
      </c>
      <c r="B4" s="3" t="s">
        <v>68</v>
      </c>
      <c r="C4" s="3">
        <v>902809.20904742589</v>
      </c>
      <c r="D4" s="3">
        <v>62785.686899999913</v>
      </c>
      <c r="E4" s="3">
        <v>667282.61394285318</v>
      </c>
      <c r="F4" s="3">
        <v>0</v>
      </c>
      <c r="G4" s="3">
        <v>484618.73195954348</v>
      </c>
      <c r="H4" s="3">
        <v>5.976200357137806</v>
      </c>
      <c r="I4" s="3">
        <v>309587.62439602579</v>
      </c>
      <c r="J4" s="3">
        <v>45684.463171715834</v>
      </c>
      <c r="K4" s="3">
        <v>43400.2400131299</v>
      </c>
      <c r="L4" s="3">
        <v>1054488.44582002</v>
      </c>
      <c r="M4" s="3">
        <v>42224.726767999877</v>
      </c>
      <c r="N4" s="3">
        <v>600554.35254856828</v>
      </c>
      <c r="O4" s="3">
        <v>0</v>
      </c>
      <c r="P4" s="3">
        <v>107302.1326496363</v>
      </c>
      <c r="Q4" s="3">
        <v>0</v>
      </c>
      <c r="R4" s="3">
        <v>103607.8108442127</v>
      </c>
      <c r="S4" s="3">
        <v>98427.420302001949</v>
      </c>
    </row>
    <row r="5" spans="1:19" x14ac:dyDescent="0.45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45">
      <c r="A6" s="4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45">
      <c r="A7" s="4">
        <v>6</v>
      </c>
      <c r="B7" s="5" t="s">
        <v>65</v>
      </c>
      <c r="C7" s="5">
        <v>428886.0875920665</v>
      </c>
      <c r="D7" s="5">
        <v>62785.686899999913</v>
      </c>
      <c r="E7" s="5">
        <v>651212.12867140968</v>
      </c>
      <c r="F7" s="5">
        <v>0</v>
      </c>
      <c r="G7" s="5">
        <v>115214.1720375438</v>
      </c>
      <c r="H7" s="5">
        <v>1211.734319391745</v>
      </c>
      <c r="I7" s="5">
        <v>396734.19158366253</v>
      </c>
      <c r="J7" s="5">
        <v>47599.48227692111</v>
      </c>
      <c r="K7" s="5">
        <v>45219.508163074977</v>
      </c>
      <c r="L7" s="5">
        <v>1054472.47843368</v>
      </c>
      <c r="M7" s="5">
        <v>42224.726767999877</v>
      </c>
      <c r="N7" s="5">
        <v>586090.91580426868</v>
      </c>
      <c r="O7" s="5">
        <v>0</v>
      </c>
      <c r="P7" s="5">
        <v>32497.807217452439</v>
      </c>
      <c r="Q7" s="5">
        <v>0</v>
      </c>
      <c r="R7" s="5">
        <v>61503.25879410858</v>
      </c>
      <c r="S7" s="5">
        <v>58428.09585440324</v>
      </c>
    </row>
    <row r="8" spans="1:19" x14ac:dyDescent="0.45">
      <c r="A8" s="2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45">
      <c r="A9" s="2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45">
      <c r="A10" s="2">
        <v>9</v>
      </c>
      <c r="B10" s="3" t="s">
        <v>62</v>
      </c>
      <c r="C10" s="3">
        <v>951986.99868937314</v>
      </c>
      <c r="D10" s="3">
        <v>62785.686899999913</v>
      </c>
      <c r="E10" s="3">
        <v>713137.43554937188</v>
      </c>
      <c r="F10" s="3">
        <v>0</v>
      </c>
      <c r="G10" s="3">
        <v>474344.05761730252</v>
      </c>
      <c r="H10" s="3">
        <v>30.63045707888141</v>
      </c>
      <c r="I10" s="3">
        <v>296081.85613217112</v>
      </c>
      <c r="J10" s="3">
        <v>43353.895760715437</v>
      </c>
      <c r="K10" s="3">
        <v>41186.200972679377</v>
      </c>
      <c r="L10" s="3">
        <v>1054453.0839239969</v>
      </c>
      <c r="M10" s="3">
        <v>42224.726767999877</v>
      </c>
      <c r="N10" s="3">
        <v>641823.69199443399</v>
      </c>
      <c r="O10" s="3">
        <v>0</v>
      </c>
      <c r="P10" s="3">
        <v>79564.790194939356</v>
      </c>
      <c r="Q10" s="3">
        <v>0</v>
      </c>
      <c r="R10" s="3">
        <v>104839.6233110191</v>
      </c>
      <c r="S10" s="3">
        <v>99597.642145468228</v>
      </c>
    </row>
    <row r="11" spans="1:19" x14ac:dyDescent="0.45">
      <c r="A11" s="4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45">
      <c r="A12" s="4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45">
      <c r="A13" s="4">
        <v>12</v>
      </c>
      <c r="B13" s="5" t="s">
        <v>63</v>
      </c>
      <c r="C13" s="5">
        <v>852337.41233193455</v>
      </c>
      <c r="D13" s="5">
        <v>62785.686899999913</v>
      </c>
      <c r="E13" s="5">
        <v>755673.95624295843</v>
      </c>
      <c r="F13" s="5">
        <v>0</v>
      </c>
      <c r="G13" s="5">
        <v>304477.84653407888</v>
      </c>
      <c r="H13" s="5">
        <v>24.111233546637848</v>
      </c>
      <c r="I13" s="5">
        <v>268752.45462174353</v>
      </c>
      <c r="J13" s="5">
        <v>36470.229796572727</v>
      </c>
      <c r="K13" s="5">
        <v>34646.718306744056</v>
      </c>
      <c r="L13" s="5">
        <v>1054457.1716975609</v>
      </c>
      <c r="M13" s="5">
        <v>42224.726767999877</v>
      </c>
      <c r="N13" s="5">
        <v>680106.56061866391</v>
      </c>
      <c r="O13" s="5">
        <v>0</v>
      </c>
      <c r="P13" s="5">
        <v>67891.009879551304</v>
      </c>
      <c r="Q13" s="5">
        <v>0</v>
      </c>
      <c r="R13" s="5">
        <v>90351.603808064363</v>
      </c>
      <c r="S13" s="5">
        <v>85834.023617660554</v>
      </c>
    </row>
    <row r="14" spans="1:19" x14ac:dyDescent="0.45">
      <c r="A14" s="2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45">
      <c r="A15" s="2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45">
      <c r="A16" s="2">
        <v>15</v>
      </c>
      <c r="B16" s="3" t="s">
        <v>66</v>
      </c>
      <c r="C16" s="3">
        <v>2539930.7748489808</v>
      </c>
      <c r="D16" s="3">
        <v>62785.686899999913</v>
      </c>
      <c r="E16" s="3">
        <v>665887.6947507516</v>
      </c>
      <c r="F16" s="3">
        <v>0</v>
      </c>
      <c r="G16" s="3">
        <v>2114317.9605066879</v>
      </c>
      <c r="H16" s="3">
        <v>0</v>
      </c>
      <c r="I16" s="3">
        <v>300089.68700359127</v>
      </c>
      <c r="J16" s="3">
        <v>59417.606096820193</v>
      </c>
      <c r="K16" s="3">
        <v>56446.725791978737</v>
      </c>
      <c r="L16" s="3">
        <v>1054462.6021861071</v>
      </c>
      <c r="M16" s="3">
        <v>42224.726767999877</v>
      </c>
      <c r="N16" s="3">
        <v>599298.92527567665</v>
      </c>
      <c r="O16" s="3">
        <v>0</v>
      </c>
      <c r="P16" s="3">
        <v>118699.8537598823</v>
      </c>
      <c r="Q16" s="3">
        <v>0</v>
      </c>
      <c r="R16" s="3">
        <v>117011.81242074379</v>
      </c>
      <c r="S16" s="3">
        <v>111161.2217997066</v>
      </c>
    </row>
    <row r="17" spans="1:19" x14ac:dyDescent="0.45">
      <c r="A17" s="4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45">
      <c r="A18" s="4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45">
      <c r="A19" s="4">
        <v>18</v>
      </c>
      <c r="B19" s="5" t="s">
        <v>67</v>
      </c>
      <c r="C19" s="5">
        <v>1924099.917593949</v>
      </c>
      <c r="D19" s="5">
        <v>62785.686899999913</v>
      </c>
      <c r="E19" s="5">
        <v>682536.42155003292</v>
      </c>
      <c r="F19" s="5">
        <v>0</v>
      </c>
      <c r="G19" s="5">
        <v>1462317.6915321939</v>
      </c>
      <c r="H19" s="5">
        <v>0</v>
      </c>
      <c r="I19" s="5">
        <v>280613.04985826451</v>
      </c>
      <c r="J19" s="5">
        <v>58536.650601227353</v>
      </c>
      <c r="K19" s="5">
        <v>55609.818071165413</v>
      </c>
      <c r="L19" s="5">
        <v>1054462.0881812421</v>
      </c>
      <c r="M19" s="5">
        <v>42224.726767999877</v>
      </c>
      <c r="N19" s="5">
        <v>614282.77939503011</v>
      </c>
      <c r="O19" s="5">
        <v>0</v>
      </c>
      <c r="P19" s="5">
        <v>123212.322496673</v>
      </c>
      <c r="Q19" s="5">
        <v>0</v>
      </c>
      <c r="R19" s="5">
        <v>117415.8067342526</v>
      </c>
      <c r="S19" s="5">
        <v>111545.0163975395</v>
      </c>
    </row>
    <row r="20" spans="1:19" x14ac:dyDescent="0.45">
      <c r="A20" s="2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45">
      <c r="A21" s="2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45">
      <c r="A22" s="2">
        <v>21</v>
      </c>
      <c r="B22" s="3" t="s">
        <v>64</v>
      </c>
      <c r="C22" s="3">
        <v>1654120.273443921</v>
      </c>
      <c r="D22" s="3">
        <v>62785.686899999913</v>
      </c>
      <c r="E22" s="3">
        <v>753749.08280910808</v>
      </c>
      <c r="F22" s="3">
        <v>0</v>
      </c>
      <c r="G22" s="3">
        <v>1107098.167450414</v>
      </c>
      <c r="H22" s="3">
        <v>0</v>
      </c>
      <c r="I22" s="3">
        <v>266721.31919766322</v>
      </c>
      <c r="J22" s="3">
        <v>55826.890357915589</v>
      </c>
      <c r="K22" s="3">
        <v>53035.545840019513</v>
      </c>
      <c r="L22" s="3">
        <v>1054459.3378055019</v>
      </c>
      <c r="M22" s="3">
        <v>42224.726767999877</v>
      </c>
      <c r="N22" s="3">
        <v>678374.17452819727</v>
      </c>
      <c r="O22" s="3">
        <v>0</v>
      </c>
      <c r="P22" s="3">
        <v>72543.144393642069</v>
      </c>
      <c r="Q22" s="3">
        <v>0</v>
      </c>
      <c r="R22" s="3">
        <v>108080.5416401156</v>
      </c>
      <c r="S22" s="3">
        <v>102676.51455810991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 2050 - 250</vt:lpstr>
      <vt:lpstr>Total Power 2050 - 250</vt:lpstr>
      <vt:lpstr>KPI 2050 - Feil</vt:lpstr>
      <vt:lpstr>Total Power 2050 - Feil</vt:lpstr>
      <vt:lpstr>KPI Base</vt:lpstr>
      <vt:lpstr>! KPI 2020 - 100</vt:lpstr>
      <vt:lpstr>! KPI 2050 - 100</vt:lpstr>
      <vt:lpstr>! Total power 2020 - 100</vt:lpstr>
      <vt:lpstr>! Total Power 2050 - 100</vt:lpstr>
      <vt:lpstr>Total Power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2021-06-24T15:55:40Z</dcterms:created>
  <dcterms:modified xsi:type="dcterms:W3CDTF">2021-06-28T15:27:03Z</dcterms:modified>
</cp:coreProperties>
</file>